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5" i="53" l="1"/>
  <c r="A5" i="52"/>
  <c r="O30" i="15" l="1"/>
  <c r="N30" i="15"/>
  <c r="AG30" i="15" s="1"/>
  <c r="AG25" i="15"/>
  <c r="AG26" i="15"/>
  <c r="AG27" i="15"/>
  <c r="AG28" i="15"/>
  <c r="AG29"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24" i="15"/>
  <c r="D24" i="15"/>
  <c r="E24" i="15"/>
  <c r="F24" i="15"/>
  <c r="G24" i="15"/>
  <c r="H24" i="15"/>
  <c r="I24" i="15"/>
  <c r="J24" i="15"/>
  <c r="K24" i="15"/>
  <c r="L24" i="15"/>
  <c r="M24" i="15"/>
  <c r="N24" i="15"/>
  <c r="O24" i="15"/>
  <c r="P24" i="15"/>
  <c r="Q24" i="15"/>
  <c r="R24" i="15"/>
  <c r="S24" i="15"/>
  <c r="T24" i="15"/>
  <c r="U24" i="15"/>
  <c r="V24" i="15"/>
  <c r="W24" i="15"/>
  <c r="X24" i="15"/>
  <c r="Y24" i="15"/>
  <c r="Z24" i="15"/>
  <c r="AA24" i="15"/>
  <c r="C24" i="15"/>
  <c r="B83" i="53" l="1"/>
  <c r="S23" i="12" l="1"/>
  <c r="J23" i="12"/>
  <c r="H23" i="12"/>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2" i="53"/>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K61" i="52" s="1"/>
  <c r="K60" i="52" s="1"/>
  <c r="G53" i="52"/>
  <c r="L74" i="52"/>
  <c r="M58" i="52"/>
  <c r="L52" i="52"/>
  <c r="L47" i="52"/>
  <c r="L109" i="52"/>
  <c r="K108" i="52"/>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M66" i="52" l="1"/>
  <c r="M68" i="52" s="1"/>
  <c r="M75" i="52" s="1"/>
  <c r="N50" i="52"/>
  <c r="N59" i="52" s="1"/>
  <c r="N66" i="52" s="1"/>
  <c r="N68"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R86" i="52"/>
  <c r="R87" i="52" s="1"/>
  <c r="R90" i="52" s="1"/>
  <c r="R84" i="52"/>
  <c r="R89" i="52" s="1"/>
  <c r="R88" i="52"/>
  <c r="AC140" i="52"/>
  <c r="AC141" i="52" s="1"/>
  <c r="AB73" i="52" s="1"/>
  <c r="AB85" i="52" s="1"/>
  <c r="AB99"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66" i="52" l="1"/>
  <c r="AB68" i="52" s="1"/>
  <c r="AB75" i="52" s="1"/>
  <c r="AB79" i="52"/>
  <c r="AC50" i="52"/>
  <c r="AC59" i="52" s="1"/>
  <c r="AC80" i="52" s="1"/>
  <c r="V55" i="52"/>
  <c r="W53" i="52" s="1"/>
  <c r="AF137" i="52"/>
  <c r="AD49" i="52"/>
  <c r="AD61" i="52" s="1"/>
  <c r="AD60" i="52" s="1"/>
  <c r="AE76" i="52"/>
  <c r="AF67" i="52"/>
  <c r="S71" i="52"/>
  <c r="S78" i="52" s="1"/>
  <c r="S83" i="52" s="1"/>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5"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J80" i="52"/>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B23" i="15" s="1"/>
  <c r="AC23" i="15" s="1"/>
  <c r="AD23" i="15" s="1"/>
  <c r="AE23" i="15" s="1"/>
  <c r="AF23" i="15" s="1"/>
  <c r="AG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<sst xmlns="http://schemas.openxmlformats.org/spreadsheetml/2006/main" count="1172" uniqueCount="719">
  <si>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</si>
  <si>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</si>
  <si>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</si>
  <si>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</si>
  <si>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</si>
  <si>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</si>
  <si>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</si>
  <si>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</si>
  <si>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</si>
  <si>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</si>
  <si>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</si>
  <si>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</si>
  <si>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</si>
  <si>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</si>
  <si>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</si>
  <si>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</si>
  <si>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</si>
  <si>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</si>
  <si>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</si>
  <si>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</si>
  <si>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</si>
  <si>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</si>
  <si>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</si>
  <si>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</si>
  <si>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</si>
  <si>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</si>
  <si>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</si>
  <si>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</si>
  <si>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</si>
  <si>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</si>
  <si>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</si>
  <si>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</si>
  <si>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</si>
  <si>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</si>
  <si>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</si>
  <si>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</si>
  <si>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</si>
  <si>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</si>
  <si>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</si>
  <si>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</si>
  <si>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</si>
  <si>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</si>
  <si>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</si>
  <si>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</si>
  <si>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</si>
  <si>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</si>
  <si>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</si>
  <si>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</si>
  <si>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</si>
  <si>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</si>
  <si>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</si>
  <si>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</si>
  <si>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</si>
  <si>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</si>
  <si>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</si>
  <si>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</si>
  <si>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</si>
  <si>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</si>
  <si>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</si>
  <si>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</si>
  <si>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</si>
  <si>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</si>
  <si>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</si>
  <si>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</si>
  <si>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</si>
  <si>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</si>
  <si>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</si>
  <si>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</si>
  <si>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</si>
  <si>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</si>
  <si>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</si>
  <si>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</si>
  <si>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</si>
  <si>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</si>
  <si>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</si>
  <si>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</si>
  <si>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</si>
  <si>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</si>
  <si>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</si>
  <si>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</si>
  <si>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</si>
  <si>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</si>
  <si>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</si>
  <si>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</si>
  <si>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</si>
  <si>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</si>
  <si>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</si>
  <si>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</si>
  <si>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</si>
  <si>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</si>
  <si>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</si>
  <si>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</si>
  <si>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</si>
  <si>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</si>
  <si>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</si>
  <si>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</si>
  <si>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</si>
  <si>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</si>
  <si>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</si>
  <si>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</si>
  <si>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</si>
  <si>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</si>
  <si>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</si>
  <si>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</si>
  <si>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</si>
  <si>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</si>
  <si>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</si>
  <si>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</si>
  <si>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</si>
  <si>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</si>
  <si>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</si>
  <si>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</si>
  <si>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</si>
  <si>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</si>
  <si>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</si>
  <si>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</si>
  <si>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</si>
  <si>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</si>
  <si>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</si>
  <si>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</si>
  <si>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</si>
  <si>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</si>
  <si>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</si>
  <si>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</si>
  <si>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</si>
  <si>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</si>
  <si>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</si>
  <si>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</si>
  <si>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</si>
  <si>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</si>
  <si>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</si>
  <si>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</si>
  <si>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</si>
  <si>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</si>
  <si>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</si>
  <si>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</si>
  <si>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</si>
  <si>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</si>
  <si>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</si>
  <si>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</si>
  <si>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</si>
  <si>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</si>
  <si>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</si>
  <si>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</si>
  <si>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</si>
  <si>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</si>
  <si>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</si>
  <si>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</si>
  <si>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</si>
  <si>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</si>
  <si>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</si>
  <si>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</si>
  <si>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</si>
  <si>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</si>
  <si>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</si>
  <si>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</si>
  <si>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</si>
  <si>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</si>
  <si>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</si>
  <si>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</si>
  <si>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</si>
  <si>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</si>
  <si>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</si>
  <si>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</si>
  <si>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</si>
  <si>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</si>
  <si>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</si>
  <si>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</si>
  <si>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</si>
  <si>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</si>
  <si>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</si>
  <si>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</si>
  <si>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</si>
  <si>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</si>
  <si>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</si>
  <si>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</si>
  <si>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</si>
  <si>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</si>
  <si>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</si>
  <si>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</si>
  <si>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</si>
  <si>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</si>
  <si>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</si>
  <si>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</si>
  <si>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</si>
  <si>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</si>
  <si>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</si>
  <si>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</si>
  <si>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</si>
  <si>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</si>
  <si>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</si>
  <si>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</si>
  <si>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</si>
  <si>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</si>
  <si>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</si>
  <si>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</si>
  <si>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</si>
  <si>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</si>
  <si>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</si>
  <si>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</si>
  <si>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</si>
  <si>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</si>
  <si>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</si>
  <si>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</si>
  <si>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</si>
  <si>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</si>
  <si>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</si>
  <si>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</si>
  <si>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</si>
  <si>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</si>
  <si>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</si>
  <si>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</si>
  <si>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</si>
  <si>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</si>
  <si>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</si>
  <si>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</si>
  <si>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</si>
  <si>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</si>
  <si>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</si>
  <si>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</si>
  <si>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</si>
  <si>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</si>
  <si>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</si>
  <si>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</si>
  <si>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</si>
  <si>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</si>
  <si>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</si>
  <si>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</si>
  <si>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</si>
  <si>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</si>
  <si>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</si>
  <si>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</si>
  <si>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</si>
  <si>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</si>
  <si>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</si>
  <si>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</si>
  <si>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</si>
  <si>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</si>
  <si>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</si>
  <si>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</si>
  <si>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</si>
  <si>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</si>
  <si>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</si>
  <si>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</si>
  <si>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</si>
  <si>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</si>
  <si>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</si>
  <si>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</si>
  <si>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</si>
  <si>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</si>
  <si>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</si>
  <si>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</si>
  <si>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</si>
  <si>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</si>
  <si>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</si>
  <si>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</si>
  <si>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</si>
  <si>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</si>
  <si>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</si>
  <si>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</si>
  <si>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</si>
  <si>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</si>
  <si>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</si>
  <si>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</si>
  <si>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</si>
  <si>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</si>
  <si>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</si>
  <si>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</si>
  <si>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</si>
  <si>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</si>
  <si>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</si>
  <si>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</si>
  <si>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</si>
  <si>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</si>
  <si>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</si>
  <si>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</si>
  <si>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</si>
  <si>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</si>
  <si>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</si>
  <si>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</si>
  <si>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</si>
  <si>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</si>
  <si>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</si>
  <si>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</si>
  <si>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</si>
  <si>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</si>
  <si>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</si>
  <si>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</si>
  <si>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</si>
  <si>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</si>
  <si>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</si>
  <si>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</si>
  <si>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</si>
  <si>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</si>
  <si>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</si>
  <si>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</si>
  <si>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</si>
  <si>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</si>
  <si>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</si>
  <si>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</si>
  <si>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</si>
  <si>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</si>
  <si>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</si>
  <si>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</si>
  <si>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</si>
  <si>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</si>
  <si>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</si>
  <si>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</si>
  <si>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</si>
  <si>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</si>
  <si>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</si>
  <si>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</si>
  <si>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</si>
  <si>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</si>
  <si>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</si>
  <si>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</si>
  <si>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</si>
  <si>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</si>
  <si>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</si>
  <si>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</si>
  <si>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</si>
  <si>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</si>
  <si>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</si>
  <si>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</si>
  <si>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</si>
  <si>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</si>
  <si>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</si>
  <si>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</si>
  <si>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</si>
  <si>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</si>
  <si>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</si>
  <si>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</si>
  <si>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</si>
  <si>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</si>
  <si>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</si>
  <si>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</si>
  <si>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</si>
  <si>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</si>
  <si>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</si>
  <si>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</si>
  <si>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</si>
  <si>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</si>
  <si>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</si>
  <si>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</si>
  <si>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</si>
  <si>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</si>
  <si>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</si>
  <si>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</si>
  <si>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</si>
  <si>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</si>
  <si>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</si>
  <si>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</si>
  <si>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</si>
  <si>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</si>
  <si>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</si>
  <si>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</si>
  <si>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</si>
  <si>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</si>
  <si>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</si>
  <si>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</si>
  <si>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</si>
  <si>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</si>
  <si>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</si>
  <si>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</si>
  <si>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</si>
  <si>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</si>
  <si>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</si>
  <si>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</si>
  <si>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</si>
  <si>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</si>
  <si>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</si>
  <si>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</si>
  <si>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</si>
  <si>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</si>
  <si>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</si>
  <si>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</si>
  <si>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</si>
  <si>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</si>
  <si>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</si>
  <si>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</si>
  <si>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</si>
  <si>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</si>
  <si>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</si>
  <si>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</si>
  <si>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</si>
  <si>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</si>
  <si>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</si>
  <si>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</si>
  <si>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</si>
  <si>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</si>
  <si>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</si>
  <si>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</si>
  <si>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</si>
  <si>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</si>
  <si>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</si>
  <si>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</si>
  <si>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</si>
  <si>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</si>
  <si>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</si>
  <si>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</si>
  <si>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</si>
  <si>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</si>
  <si>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</si>
  <si>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</si>
  <si>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</si>
  <si>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</si>
  <si>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</si>
  <si>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</si>
  <si>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</si>
  <si>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</si>
  <si>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</si>
  <si>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</si>
  <si>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</si>
  <si>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</si>
  <si>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</si>
  <si>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</si>
  <si>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</si>
  <si>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</si>
  <si>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</si>
  <si>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</si>
  <si>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</si>
  <si>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</si>
  <si>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</si>
  <si>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</si>
  <si>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</si>
  <si>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</si>
  <si>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</si>
  <si>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</si>
  <si>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</si>
  <si>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</si>
  <si>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</si>
  <si>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</si>
  <si>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</si>
  <si>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</si>
  <si>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</si>
  <si>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</si>
  <si>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</si>
  <si>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</si>
  <si>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</si>
  <si>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</si>
  <si>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</si>
  <si>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</si>
  <si>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</si>
  <si>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</si>
  <si>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</si>
  <si>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</si>
  <si>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</si>
  <si>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</si>
  <si>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</si>
  <si>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</si>
  <si>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</si>
  <si>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</si>
  <si>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</si>
  <si>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</si>
  <si>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</si>
  <si>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</si>
  <si>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</si>
  <si>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</si>
  <si>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</si>
  <si>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</si>
  <si>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</si>
  <si>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</si>
  <si>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</si>
  <si>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</si>
  <si>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</si>
  <si>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</si>
  <si>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</si>
  <si>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</si>
  <si>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</si>
  <si>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</si>
  <si>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</si>
  <si>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</si>
  <si>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</si>
  <si>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</si>
  <si>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</si>
  <si>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</si>
  <si>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</si>
  <si>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</si>
  <si>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</si>
  <si>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</si>
  <si>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</si>
  <si>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</si>
  <si>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</si>
  <si>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</si>
  <si>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</si>
  <si>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</si>
  <si>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</si>
  <si>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</si>
  <si>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</si>
  <si>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</si>
  <si>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</si>
  <si>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</si>
  <si>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</si>
  <si>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</si>
  <si>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</si>
  <si>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</si>
  <si>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</si>
  <si>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</si>
  <si>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</si>
  <si>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</si>
  <si>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</si>
  <si>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</si>
  <si>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</si>
  <si>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</si>
  <si>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</si>
  <si>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</si>
  <si>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</si>
  <si>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</si>
  <si>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</si>
  <si>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</si>
  <si>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</si>
  <si>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</si>
  <si>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</si>
  <si>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</si>
  <si>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</si>
  <si>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</si>
  <si>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</si>
  <si>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</si>
  <si>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</si>
  <si>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</si>
  <si>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</si>
  <si>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</si>
  <si>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</si>
  <si>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</si>
  <si>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</si>
  <si>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</si>
  <si>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</si>
  <si>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</si>
  <si>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</si>
  <si>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</si>
  <si>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</si>
  <si>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</si>
  <si>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</si>
  <si>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</si>
  <si>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</si>
  <si>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</si>
  <si>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</si>
  <si>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</si>
  <si>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</si>
  <si>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</si>
  <si>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</si>
  <si>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</si>
  <si>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</si>
  <si>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</si>
  <si>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</si>
  <si>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</si>
  <si>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</si>
  <si>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</si>
  <si>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</si>
  <si>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</si>
  <si>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</si>
  <si>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</si>
  <si>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</si>
  <si>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</si>
  <si>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</si>
  <si>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</si>
  <si>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</si>
  <si>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</si>
  <si>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</si>
  <si>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</si>
  <si>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</si>
  <si>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</si>
  <si>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</si>
  <si>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</si>
  <si>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</si>
  <si>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</si>
  <si>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</si>
  <si>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</si>
  <si>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</si>
  <si>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</si>
  <si>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</si>
  <si>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</si>
  <si>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</si>
  <si>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</si>
  <si>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</si>
  <si>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</si>
  <si>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</si>
  <si>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</si>
  <si>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</si>
  <si>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</si>
  <si>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</si>
  <si>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</si>
  <si>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</si>
  <si>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</si>
  <si>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</si>
  <si>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</si>
  <si>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</si>
  <si>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</si>
  <si>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</si>
  <si>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</si>
  <si>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</si>
  <si>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</si>
  <si>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</si>
  <si>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</si>
  <si>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</si>
  <si>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</si>
  <si>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</si>
  <si>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</si>
  <si>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</si>
  <si>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</si>
  <si>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</si>
  <si>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</si>
  <si>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</si>
  <si>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</si>
  <si>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</si>
  <si>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</si>
  <si>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</si>
  <si>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</si>
  <si>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</si>
  <si>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</si>
  <si>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</si>
  <si>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</si>
  <si>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</si>
  <si>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</si>
  <si>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</si>
  <si>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</si>
  <si>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</si>
  <si>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</si>
  <si>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</si>
  <si>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</si>
  <si>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</si>
  <si>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</si>
  <si>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</si>
  <si>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</si>
  <si>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</si>
  <si>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</si>
  <si>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</si>
  <si>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</si>
  <si>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</si>
  <si>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</si>
  <si>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</si>
  <si>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</si>
  <si>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</si>
  <si>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</si>
  <si>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</si>
  <si>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</si>
  <si>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</si>
  <si>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</si>
  <si>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</si>
  <si>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</si>
  <si>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</si>
  <si>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</si>
  <si>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</si>
  <si>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</si>
  <si>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</si>
  <si>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</si>
  <si>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</si>
  <si>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</si>
  <si>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</si>
  <si>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</si>
  <si>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</si>
  <si>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</si>
  <si>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</si>
  <si>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</si>
  <si>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</si>
  <si>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</si>
  <si>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</si>
  <si>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</si>
  <si>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</si>
  <si>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</si>
  <si>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</si>
  <si>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</si>
  <si>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</si>
  <si>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</si>
  <si>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</si>
  <si>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</si>
  <si>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</si>
  <si>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</si>
  <si>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</si>
  <si>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</si>
  <si>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</si>
  <si>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</si>
  <si>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</si>
  <si>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</si>
  <si>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</si>
  <si>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</si>
  <si>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</si>
  <si>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</si>
  <si>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</si>
  <si>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</si>
  <si>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</si>
  <si>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</si>
  <si>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</si>
  <si>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ТМГ</t>
  </si>
  <si>
    <t>Т-1, Т-2</t>
  </si>
  <si>
    <t>Увеличение объема услуг по передаче электрической энергии.</t>
  </si>
  <si>
    <t>строительство</t>
  </si>
  <si>
    <t>0.4 кВ</t>
  </si>
  <si>
    <t>2016</t>
  </si>
  <si>
    <t>2017</t>
  </si>
  <si>
    <t>3792/05/15 от 07.09.2015</t>
  </si>
  <si>
    <t>Закрыт договор</t>
  </si>
  <si>
    <t>236016, Калининградская обл, Калининград г, Артиллерийская ул, военный городок №1, литер 6, 29</t>
  </si>
  <si>
    <t>Административное здание</t>
  </si>
  <si>
    <t xml:space="preserve">- КАБЕЛЬНЫЕ НАКОНЕЧНИКИ КЛ-1 кВ (ТПновая-РЩновый (п.11.1)) в РЩновом (п.11.1)  (I секция)   </t>
  </si>
  <si>
    <t>10.1. На границе земельного участка объекта , в доступном для эксплуатационно -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(тип ТП, оборудования, количество  и мощность трансформаторов определить на стадии разработки проектной документации. 
10.2. Произвести проектирование, монтаж двух участков КЛ-10кВ сечением 150 мм2 (ориентировочно 2х200 м) от   I секции ТПновой (п.10.1)  до места врезки в КЛ-10кВ (ТП-299-ТП-885), смонтировать соединительные и концевые муфты,  выполнить расчет емкостных токов.
10.3. Произвести проектирование, монтаж двух участков КЛ-10кВ сечением 150 мм2 (ориентировочно 2х50 м) от   II секции ТПновой (п.10.1)  до места врезки в КЛ-10кВ (ТП-223-ТП-914), смонтировать соединительные и концевые муфты,  выполнить расчет емкостных токов.
10.4. Произвести проектирование, монтаж эл. сети 0,4 кВ от ТПновой (п.10.1) до РЩ  (п.11.1) по взаиморезервируемым КЛ-1 кВ расчетного сечения  (ориентировочно 2х50 м), смонтировать концевые муфты.</t>
  </si>
  <si>
    <t>КТП новая</t>
  </si>
  <si>
    <t>КЛ-10 кВ W2.3, W2.4 от КТП-новая до места врезки в КЛ ТП-299-ТП-885</t>
  </si>
  <si>
    <t>КЛ-10 кВ W2.1 от КТП-новая до ТП-914</t>
  </si>
  <si>
    <t>КЛ-10 кВ W2.2 от КТП-новая до КЛ 10 ТП-223-ТП-914</t>
  </si>
  <si>
    <t>П</t>
  </si>
  <si>
    <t>Строительство КТПн 10/0,4 кВ мощностью 2х400 кВА, 4-х КЛ 10 кВ протяженностью 0,349 км и 2-х КЛ 1 кВ от КТПн протяженностью 0,02 км по ул Артеллерийская в г. Калининграде</t>
  </si>
  <si>
    <t>КЛ 0,4 кВ от КТП новой до РЩ-0,4 кВ</t>
  </si>
  <si>
    <t>КЛ 0,4 кВ от КТП новой до РЩ-0,4 кВ 1 секция</t>
  </si>
  <si>
    <t>КЛ 0,4 кВ от КТП новой до РЩ-0,4 кВ 2 секция</t>
  </si>
  <si>
    <t>0,369 км (0,369 км), 0,8 МВА (0,8 МВА)</t>
  </si>
  <si>
    <t>Строительство КТПн 10/0,4 кВ, 4-х КЛ 10 кВ и 2-х КЛ 1 кВ от КТПн по ул Артиллерийская в г. Калининграде</t>
  </si>
  <si>
    <t>Сметная стоимость проекта в ценах 4 кв. 2016 года с НДС, млн. руб.</t>
  </si>
  <si>
    <t>договор технологического присоединения</t>
  </si>
  <si>
    <t>КЛ 3,817 млн.руб./км
ТП 10,827 млн.руб./МВА</t>
  </si>
  <si>
    <t>ПСД</t>
  </si>
  <si>
    <t xml:space="preserve"> по состоянию на 01.01.2017</t>
  </si>
  <si>
    <t>предложения по корректировке плана</t>
  </si>
  <si>
    <t>факт</t>
  </si>
  <si>
    <t>новое строительство</t>
  </si>
  <si>
    <t>ПСД   КалининградПромСтройПроект       договор № 102 от 24/02/16- в ценах 2016 года с НДС, млн. руб.</t>
  </si>
  <si>
    <t>СМР (устройство прокола методом ГНБ) Земстрой договор № 794 от 26/12/16- в ценах 2016 года с НДС, млн. руб.</t>
  </si>
  <si>
    <t>G_4196</t>
  </si>
  <si>
    <t>Год раскрытия информации: 2017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</si>
</sst>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6"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0" fontId="11" fillId="0" borderId="51" xfId="0" applyFont="1" applyBorder="1" applyAlignment="1">
      <alignment horizontal="center" vertical="center"/>
    </xf>
    <xf numFmtId="0" fontId="7" fillId="0" borderId="51" xfId="1" applyFont="1" applyBorder="1" applyAlignment="1">
      <alignment horizontal="center" vertical="center"/>
    </xf>
    <xf numFmtId="169" fontId="7" fillId="0" borderId="5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177"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7" fillId="0" borderId="51" xfId="1" applyFont="1" applyBorder="1" applyAlignment="1">
      <alignment horizontal="center" vertical="center" wrapText="1"/>
    </xf>
    <xf numFmtId="0" fontId="11" fillId="0" borderId="6" xfId="62" applyFont="1" applyBorder="1" applyAlignment="1">
      <alignment horizontal="center" vertical="center"/>
    </xf>
    <xf numFmtId="0" fontId="7" fillId="0" borderId="51" xfId="1"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79"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3935624"/>
        <c:axId val="763920336"/>
      </c:lineChart>
      <c:catAx>
        <c:axId val="763935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920336"/>
        <c:crosses val="autoZero"/>
        <c:auto val="1"/>
        <c:lblAlgn val="ctr"/>
        <c:lblOffset val="100"/>
        <c:noMultiLvlLbl val="0"/>
      </c:catAx>
      <c:valAx>
        <c:axId val="763920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935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4"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75" t="s">
        <v>718</v>
      </c>
      <c r="B5" s="375"/>
      <c r="C5" s="375"/>
      <c r="D5" s="173"/>
      <c r="E5" s="173"/>
      <c r="F5" s="173"/>
      <c r="G5" s="173"/>
      <c r="H5" s="173"/>
      <c r="I5" s="173"/>
      <c r="J5" s="173"/>
    </row>
    <row r="6" spans="1:22" s="12" customFormat="1" ht="18.75" x14ac:dyDescent="0.3">
      <c r="A6" s="17"/>
      <c r="F6" s="16"/>
      <c r="G6" s="16"/>
      <c r="H6" s="15"/>
    </row>
    <row r="7" spans="1:22" s="12" customFormat="1" ht="18.75" x14ac:dyDescent="0.2">
      <c r="A7" s="379" t="s">
        <v>9</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0" t="s">
        <v>588</v>
      </c>
      <c r="B9" s="380"/>
      <c r="C9" s="380"/>
      <c r="D9" s="8"/>
      <c r="E9" s="8"/>
      <c r="F9" s="8"/>
      <c r="G9" s="8"/>
      <c r="H9" s="8"/>
      <c r="I9" s="13"/>
      <c r="J9" s="13"/>
      <c r="K9" s="13"/>
      <c r="L9" s="13"/>
      <c r="M9" s="13"/>
      <c r="N9" s="13"/>
      <c r="O9" s="13"/>
      <c r="P9" s="13"/>
      <c r="Q9" s="13"/>
      <c r="R9" s="13"/>
      <c r="S9" s="13"/>
      <c r="T9" s="13"/>
      <c r="U9" s="13"/>
      <c r="V9" s="13"/>
    </row>
    <row r="10" spans="1:22" s="12" customFormat="1" ht="18.75" x14ac:dyDescent="0.2">
      <c r="A10" s="376" t="s">
        <v>8</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717</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7</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81" t="s">
        <v>706</v>
      </c>
      <c r="B15" s="382"/>
      <c r="C15" s="382"/>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6</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522</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355</v>
      </c>
      <c r="C22" s="41" t="s">
        <v>603</v>
      </c>
      <c r="D22" s="33" t="s">
        <v>599</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640</v>
      </c>
      <c r="C23" s="41" t="s">
        <v>592</v>
      </c>
      <c r="D23" s="33" t="s">
        <v>589</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0" t="s">
        <v>471</v>
      </c>
      <c r="C25" s="39" t="s">
        <v>541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0" t="s">
        <v>74</v>
      </c>
      <c r="C26" s="39" t="s">
        <v>540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0" t="s">
        <v>73</v>
      </c>
      <c r="C27" s="285" t="s">
        <v>641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0" t="s">
        <v>472</v>
      </c>
      <c r="C28" s="39"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0" t="s">
        <v>473</v>
      </c>
      <c r="C29" s="39"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0" t="s">
        <v>474</v>
      </c>
      <c r="C30" s="39"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475</v>
      </c>
      <c r="C31" s="39" t="s">
        <v>543</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476</v>
      </c>
      <c r="C32" s="39" t="s">
        <v>543</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477</v>
      </c>
      <c r="C33" s="44" t="s">
        <v>666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491</v>
      </c>
      <c r="B34" s="44" t="s">
        <v>478</v>
      </c>
      <c r="C34" s="29" t="s">
        <v>666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4" t="s">
        <v>71</v>
      </c>
      <c r="C35" s="29" t="s">
        <v>663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4" t="s">
        <v>479</v>
      </c>
      <c r="C36" s="29"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4" t="s">
        <v>480</v>
      </c>
      <c r="C37" s="29" t="s">
        <v>543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4" t="s">
        <v>236</v>
      </c>
      <c r="C38" s="29" t="s">
        <v>663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4" t="s">
        <v>535</v>
      </c>
      <c r="C40" s="2" t="s">
        <v>679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4" t="s">
        <v>517</v>
      </c>
      <c r="C41" s="2" t="s">
        <v>679</v>
      </c>
      <c r="D41" s="27" t="s">
        <v>671</v>
      </c>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4" t="s">
        <v>532</v>
      </c>
      <c r="C42" s="2" t="s">
        <v>679</v>
      </c>
      <c r="D42" s="27" t="s">
        <v>671</v>
      </c>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4" t="s">
        <v>498</v>
      </c>
      <c r="C43" s="2" t="s">
        <v>679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4" t="s">
        <v>523</v>
      </c>
      <c r="C44" s="2" t="s">
        <v>679</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518</v>
      </c>
      <c r="B45" s="44" t="s">
        <v>524</v>
      </c>
      <c r="C45" s="2" t="s">
        <v>679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4" t="s">
        <v>525</v>
      </c>
      <c r="C46" s="2" t="s">
        <v>679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4" t="s">
        <v>533</v>
      </c>
      <c r="C48" s="359"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4" t="s">
        <v>534</v>
      </c>
      <c r="C49" s="359"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A15" sqref="A15:C15"/>
      <selection pane="topRight" activeCell="A15" sqref="A15:C15"/>
      <selection pane="bottomLeft" activeCell="A15" sqref="A15:C15"/>
      <selection pane="bottomRight" activeCell="N34" sqref="N3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68</v>
      </c>
    </row>
    <row r="2" spans="1:33" ht="18.75" x14ac:dyDescent="0.3">
      <c r="A2" s="71"/>
      <c r="B2" s="71"/>
      <c r="C2" s="71"/>
      <c r="D2" s="71"/>
      <c r="E2" s="71"/>
      <c r="F2" s="71"/>
      <c r="L2" s="71"/>
      <c r="M2" s="71"/>
      <c r="AG2" s="15" t="s">
        <v>10</v>
      </c>
    </row>
    <row r="3" spans="1:33" ht="18.75" x14ac:dyDescent="0.3">
      <c r="A3" s="71"/>
      <c r="B3" s="71"/>
      <c r="C3" s="71"/>
      <c r="D3" s="71"/>
      <c r="E3" s="71"/>
      <c r="F3" s="71"/>
      <c r="L3" s="71"/>
      <c r="M3" s="71"/>
      <c r="AG3" s="15" t="s">
        <v>67</v>
      </c>
    </row>
    <row r="4" spans="1:33"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row>
    <row r="5" spans="1:33" ht="18.75" x14ac:dyDescent="0.3">
      <c r="A5" s="71"/>
      <c r="B5" s="71"/>
      <c r="C5" s="71"/>
      <c r="D5" s="71"/>
      <c r="E5" s="71"/>
      <c r="F5" s="71"/>
      <c r="L5" s="71"/>
      <c r="M5" s="71"/>
      <c r="AG5" s="15"/>
    </row>
    <row r="6" spans="1:33" ht="18.75" x14ac:dyDescent="0.25">
      <c r="A6" s="379" t="s">
        <v>9</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c r="AD6" s="379"/>
      <c r="AE6" s="379"/>
      <c r="AF6" s="379"/>
      <c r="AG6" s="379"/>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row>
    <row r="9" spans="1:33" ht="18.75" customHeight="1" x14ac:dyDescent="0.25">
      <c r="A9" s="376" t="s">
        <v>8</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84" t="str">
        <f>'1. паспорт местоположение'!A12:C12</f>
        <v>G_4196</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row>
    <row r="12" spans="1:33" x14ac:dyDescent="0.25">
      <c r="A12" s="376" t="s">
        <v>7</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84" t="str">
        <f>'1. паспорт местоположение'!A15</f>
        <v>Строительство КТПн 10/0,4 кВ, 4-х КЛ 10 кВ и 2-х КЛ 1 кВ от КТПн по ул Артиллерийская в г. Калининграде</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row>
    <row r="15" spans="1:33" ht="15.75" customHeight="1" x14ac:dyDescent="0.25">
      <c r="A15" s="376" t="s">
        <v>6</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row>
    <row r="16" spans="1:33"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c r="AD16" s="459"/>
      <c r="AE16" s="459"/>
      <c r="AF16" s="459"/>
      <c r="AG16" s="459"/>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63" t="s">
        <v>507</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60" t="s">
        <v>191</v>
      </c>
      <c r="B20" s="460" t="s">
        <v>190</v>
      </c>
      <c r="C20" s="442" t="s">
        <v>189</v>
      </c>
      <c r="D20" s="442"/>
      <c r="E20" s="462" t="s">
        <v>188</v>
      </c>
      <c r="F20" s="462"/>
      <c r="G20" s="460" t="s">
        <v>672</v>
      </c>
      <c r="H20" s="453" t="s">
        <v>674</v>
      </c>
      <c r="I20" s="454"/>
      <c r="J20" s="454"/>
      <c r="K20" s="454"/>
      <c r="L20" s="453" t="s">
        <v>675</v>
      </c>
      <c r="M20" s="454"/>
      <c r="N20" s="454"/>
      <c r="O20" s="454"/>
      <c r="P20" s="453" t="s">
        <v>676</v>
      </c>
      <c r="Q20" s="454"/>
      <c r="R20" s="454"/>
      <c r="S20" s="454"/>
      <c r="T20" s="453" t="s">
        <v>677</v>
      </c>
      <c r="U20" s="454"/>
      <c r="V20" s="454"/>
      <c r="W20" s="454"/>
      <c r="X20" s="453" t="s">
        <v>678</v>
      </c>
      <c r="Y20" s="454"/>
      <c r="Z20" s="454"/>
      <c r="AA20" s="454"/>
      <c r="AB20" s="468" t="s">
        <v>544</v>
      </c>
      <c r="AC20" s="468"/>
      <c r="AD20" s="468"/>
      <c r="AE20" s="468"/>
      <c r="AF20" s="464" t="s">
        <v>187</v>
      </c>
      <c r="AG20" s="465"/>
      <c r="AH20" s="92"/>
      <c r="AI20" s="92"/>
      <c r="AJ20" s="92"/>
    </row>
    <row r="21" spans="1:36" ht="99.75" customHeight="1" x14ac:dyDescent="0.25">
      <c r="A21" s="461"/>
      <c r="B21" s="461"/>
      <c r="C21" s="442"/>
      <c r="D21" s="442"/>
      <c r="E21" s="462"/>
      <c r="F21" s="462"/>
      <c r="G21" s="461"/>
      <c r="H21" s="442" t="s">
        <v>2</v>
      </c>
      <c r="I21" s="442"/>
      <c r="J21" s="442" t="s">
        <v>673</v>
      </c>
      <c r="K21" s="442"/>
      <c r="L21" s="442" t="s">
        <v>2</v>
      </c>
      <c r="M21" s="442"/>
      <c r="N21" s="442" t="s">
        <v>673</v>
      </c>
      <c r="O21" s="442"/>
      <c r="P21" s="442" t="s">
        <v>2</v>
      </c>
      <c r="Q21" s="442"/>
      <c r="R21" s="442" t="s">
        <v>673</v>
      </c>
      <c r="S21" s="442"/>
      <c r="T21" s="442" t="s">
        <v>2</v>
      </c>
      <c r="U21" s="442"/>
      <c r="V21" s="442" t="s">
        <v>673</v>
      </c>
      <c r="W21" s="442"/>
      <c r="X21" s="442" t="s">
        <v>2</v>
      </c>
      <c r="Y21" s="442"/>
      <c r="Z21" s="442" t="s">
        <v>673</v>
      </c>
      <c r="AA21" s="442"/>
      <c r="AB21" s="450" t="s">
        <v>2</v>
      </c>
      <c r="AC21" s="451"/>
      <c r="AD21" s="450" t="s">
        <v>186</v>
      </c>
      <c r="AE21" s="451"/>
      <c r="AF21" s="466"/>
      <c r="AG21" s="467"/>
    </row>
    <row r="22" spans="1:36" ht="89.25" customHeight="1" x14ac:dyDescent="0.25">
      <c r="A22" s="449"/>
      <c r="B22" s="449"/>
      <c r="C22" s="89" t="s">
        <v>2</v>
      </c>
      <c r="D22" s="89" t="s">
        <v>184</v>
      </c>
      <c r="E22" s="91" t="s">
        <v>680</v>
      </c>
      <c r="F22" s="91" t="s">
        <v>711</v>
      </c>
      <c r="G22" s="449"/>
      <c r="H22" s="90" t="s">
        <v>488</v>
      </c>
      <c r="I22" s="90" t="s">
        <v>489</v>
      </c>
      <c r="J22" s="90" t="s">
        <v>488</v>
      </c>
      <c r="K22" s="90" t="s">
        <v>489</v>
      </c>
      <c r="L22" s="90" t="s">
        <v>488</v>
      </c>
      <c r="M22" s="90" t="s">
        <v>489</v>
      </c>
      <c r="N22" s="90" t="s">
        <v>488</v>
      </c>
      <c r="O22" s="90" t="s">
        <v>489</v>
      </c>
      <c r="P22" s="90" t="s">
        <v>488</v>
      </c>
      <c r="Q22" s="90" t="s">
        <v>489</v>
      </c>
      <c r="R22" s="90" t="s">
        <v>488</v>
      </c>
      <c r="S22" s="90" t="s">
        <v>489</v>
      </c>
      <c r="T22" s="182" t="s">
        <v>488</v>
      </c>
      <c r="U22" s="182" t="s">
        <v>489</v>
      </c>
      <c r="V22" s="182" t="s">
        <v>488</v>
      </c>
      <c r="W22" s="182" t="s">
        <v>489</v>
      </c>
      <c r="X22" s="182" t="s">
        <v>488</v>
      </c>
      <c r="Y22" s="182" t="s">
        <v>489</v>
      </c>
      <c r="Z22" s="182" t="s">
        <v>488</v>
      </c>
      <c r="AA22" s="182" t="s">
        <v>489</v>
      </c>
      <c r="AB22" s="182" t="s">
        <v>488</v>
      </c>
      <c r="AC22" s="182" t="s">
        <v>489</v>
      </c>
      <c r="AD22" s="182" t="s">
        <v>488</v>
      </c>
      <c r="AE22" s="182" t="s">
        <v>489</v>
      </c>
      <c r="AF22" s="89" t="s">
        <v>185</v>
      </c>
      <c r="AG22" s="348" t="s">
        <v>713</v>
      </c>
    </row>
    <row r="23" spans="1:36" ht="19.5" customHeight="1" x14ac:dyDescent="0.25">
      <c r="A23" s="82">
        <v>1</v>
      </c>
      <c r="B23" s="82">
        <v>2</v>
      </c>
      <c r="C23" s="82">
        <v>3</v>
      </c>
      <c r="D23" s="82">
        <v>4</v>
      </c>
      <c r="E23" s="82">
        <v>5</v>
      </c>
      <c r="F23" s="82">
        <v>6</v>
      </c>
      <c r="G23" s="165">
        <v>7</v>
      </c>
      <c r="H23" s="165">
        <v>8</v>
      </c>
      <c r="I23" s="165">
        <v>9</v>
      </c>
      <c r="J23" s="165">
        <v>10</v>
      </c>
      <c r="K23" s="165">
        <v>11</v>
      </c>
      <c r="L23" s="165">
        <v>12</v>
      </c>
      <c r="M23" s="165">
        <v>13</v>
      </c>
      <c r="N23" s="165">
        <v>14</v>
      </c>
      <c r="O23" s="165">
        <v>15</v>
      </c>
      <c r="P23" s="165">
        <v>16</v>
      </c>
      <c r="Q23" s="165">
        <v>17</v>
      </c>
      <c r="R23" s="165">
        <v>18</v>
      </c>
      <c r="S23" s="165">
        <v>19</v>
      </c>
      <c r="T23" s="181">
        <f>S23+1</f>
        <v>20</v>
      </c>
      <c r="U23" s="181">
        <f t="shared" ref="U23:AG23" si="0">T23+1</f>
        <v>21</v>
      </c>
      <c r="V23" s="181">
        <f t="shared" si="0"/>
        <v>22</v>
      </c>
      <c r="W23" s="181">
        <f t="shared" si="0"/>
        <v>23</v>
      </c>
      <c r="X23" s="181">
        <f t="shared" si="0"/>
        <v>24</v>
      </c>
      <c r="Y23" s="181">
        <f t="shared" si="0"/>
        <v>25</v>
      </c>
      <c r="Z23" s="181">
        <f t="shared" si="0"/>
        <v>26</v>
      </c>
      <c r="AA23" s="181">
        <f t="shared" si="0"/>
        <v>27</v>
      </c>
      <c r="AB23" s="181">
        <f t="shared" si="0"/>
        <v>28</v>
      </c>
      <c r="AC23" s="181">
        <f t="shared" si="0"/>
        <v>29</v>
      </c>
      <c r="AD23" s="181">
        <f t="shared" si="0"/>
        <v>30</v>
      </c>
      <c r="AE23" s="181">
        <f t="shared" si="0"/>
        <v>31</v>
      </c>
      <c r="AF23" s="181">
        <f t="shared" si="0"/>
        <v>32</v>
      </c>
      <c r="AG23" s="357">
        <f t="shared" si="0"/>
        <v>33</v>
      </c>
    </row>
    <row r="24" spans="1:36" ht="47.25" customHeight="1" x14ac:dyDescent="0.25">
      <c r="A24" s="87">
        <v>1</v>
      </c>
      <c r="B24" s="86" t="s">
        <v>183</v>
      </c>
      <c r="C24" s="349">
        <f>SUM(C25:C29)</f>
        <v>0</v>
      </c>
      <c r="D24" s="349">
        <f t="shared" ref="D24:AA24" si="1">SUM(D25:D29)</f>
        <v>0</v>
      </c>
      <c r="E24" s="349">
        <f t="shared" si="1"/>
        <v>0</v>
      </c>
      <c r="F24" s="349">
        <f t="shared" si="1"/>
        <v>0</v>
      </c>
      <c r="G24" s="349">
        <f t="shared" si="1"/>
        <v>0</v>
      </c>
      <c r="H24" s="349">
        <f t="shared" si="1"/>
        <v>0</v>
      </c>
      <c r="I24" s="349">
        <f t="shared" si="1"/>
        <v>0</v>
      </c>
      <c r="J24" s="349">
        <f t="shared" si="1"/>
        <v>13.8881956224</v>
      </c>
      <c r="K24" s="349">
        <f t="shared" si="1"/>
        <v>0</v>
      </c>
      <c r="L24" s="349">
        <f t="shared" si="1"/>
        <v>0</v>
      </c>
      <c r="M24" s="349">
        <f t="shared" si="1"/>
        <v>0</v>
      </c>
      <c r="N24" s="349">
        <f t="shared" si="1"/>
        <v>4.8983000000000002E-4</v>
      </c>
      <c r="O24" s="349">
        <f t="shared" si="1"/>
        <v>4.8983000000000002E-4</v>
      </c>
      <c r="P24" s="349">
        <f t="shared" si="1"/>
        <v>0</v>
      </c>
      <c r="Q24" s="349">
        <f t="shared" si="1"/>
        <v>0</v>
      </c>
      <c r="R24" s="349">
        <f t="shared" si="1"/>
        <v>0</v>
      </c>
      <c r="S24" s="349">
        <f t="shared" si="1"/>
        <v>0</v>
      </c>
      <c r="T24" s="349">
        <f t="shared" si="1"/>
        <v>0</v>
      </c>
      <c r="U24" s="349">
        <f t="shared" si="1"/>
        <v>0</v>
      </c>
      <c r="V24" s="349">
        <f t="shared" si="1"/>
        <v>0</v>
      </c>
      <c r="W24" s="349">
        <f t="shared" si="1"/>
        <v>0</v>
      </c>
      <c r="X24" s="349">
        <f t="shared" si="1"/>
        <v>0</v>
      </c>
      <c r="Y24" s="349">
        <f t="shared" si="1"/>
        <v>0</v>
      </c>
      <c r="Z24" s="349">
        <f t="shared" si="1"/>
        <v>0</v>
      </c>
      <c r="AA24" s="349">
        <f t="shared" si="1"/>
        <v>0</v>
      </c>
      <c r="AB24" s="350">
        <v>0</v>
      </c>
      <c r="AC24" s="350">
        <v>0</v>
      </c>
      <c r="AD24" s="350">
        <v>0</v>
      </c>
      <c r="AE24" s="350">
        <v>0</v>
      </c>
      <c r="AF24" s="349">
        <f>H24+L24+P24+T24+X24</f>
        <v>0</v>
      </c>
      <c r="AG24" s="358">
        <f>J24+N24+R24+V24+Z24</f>
        <v>13.888685452399999</v>
      </c>
    </row>
    <row r="25" spans="1:36" ht="24" customHeight="1" x14ac:dyDescent="0.25">
      <c r="A25" s="84" t="s">
        <v>182</v>
      </c>
      <c r="B25" s="55" t="s">
        <v>181</v>
      </c>
      <c r="C25" s="349">
        <v>0</v>
      </c>
      <c r="D25" s="349">
        <v>0</v>
      </c>
      <c r="E25" s="351">
        <v>0</v>
      </c>
      <c r="F25" s="351">
        <v>0</v>
      </c>
      <c r="G25" s="350">
        <v>0</v>
      </c>
      <c r="H25" s="350">
        <v>0</v>
      </c>
      <c r="I25" s="350">
        <v>0</v>
      </c>
      <c r="J25" s="350">
        <v>0</v>
      </c>
      <c r="K25" s="350">
        <v>0</v>
      </c>
      <c r="L25" s="350">
        <v>0</v>
      </c>
      <c r="M25" s="350">
        <v>0</v>
      </c>
      <c r="N25" s="350">
        <v>0</v>
      </c>
      <c r="O25" s="350">
        <v>0</v>
      </c>
      <c r="P25" s="350">
        <v>0</v>
      </c>
      <c r="Q25" s="350">
        <v>0</v>
      </c>
      <c r="R25" s="350">
        <v>0</v>
      </c>
      <c r="S25" s="350">
        <v>0</v>
      </c>
      <c r="T25" s="350">
        <v>0</v>
      </c>
      <c r="U25" s="350">
        <v>0</v>
      </c>
      <c r="V25" s="350">
        <v>0</v>
      </c>
      <c r="W25" s="350">
        <v>0</v>
      </c>
      <c r="X25" s="350">
        <v>0</v>
      </c>
      <c r="Y25" s="350">
        <v>0</v>
      </c>
      <c r="Z25" s="350">
        <v>0</v>
      </c>
      <c r="AA25" s="350">
        <v>0</v>
      </c>
      <c r="AB25" s="350">
        <v>0</v>
      </c>
      <c r="AC25" s="350">
        <v>0</v>
      </c>
      <c r="AD25" s="350">
        <v>0</v>
      </c>
      <c r="AE25" s="350">
        <v>0</v>
      </c>
      <c r="AF25" s="349">
        <f t="shared" ref="AF25:AF64" si="2">H25+L25+P25+T25+X25</f>
        <v>0</v>
      </c>
      <c r="AG25" s="358">
        <f t="shared" ref="AG25:AG64" si="3">J25+N25+R25+V25+Z25</f>
        <v>0</v>
      </c>
    </row>
    <row r="26" spans="1:36" x14ac:dyDescent="0.25">
      <c r="A26" s="84" t="s">
        <v>180</v>
      </c>
      <c r="B26" s="55" t="s">
        <v>179</v>
      </c>
      <c r="C26" s="349">
        <v>0</v>
      </c>
      <c r="D26" s="349">
        <v>0</v>
      </c>
      <c r="E26" s="350">
        <v>0</v>
      </c>
      <c r="F26" s="350">
        <v>0</v>
      </c>
      <c r="G26" s="350">
        <v>0</v>
      </c>
      <c r="H26" s="350">
        <v>0</v>
      </c>
      <c r="I26" s="350">
        <v>0</v>
      </c>
      <c r="J26" s="350">
        <v>0</v>
      </c>
      <c r="K26" s="350">
        <v>0</v>
      </c>
      <c r="L26" s="350">
        <v>0</v>
      </c>
      <c r="M26" s="350">
        <v>0</v>
      </c>
      <c r="N26" s="350">
        <v>0</v>
      </c>
      <c r="O26" s="350">
        <v>0</v>
      </c>
      <c r="P26" s="350">
        <v>0</v>
      </c>
      <c r="Q26" s="350">
        <v>0</v>
      </c>
      <c r="R26" s="350">
        <v>0</v>
      </c>
      <c r="S26" s="350">
        <v>0</v>
      </c>
      <c r="T26" s="350">
        <v>0</v>
      </c>
      <c r="U26" s="350">
        <v>0</v>
      </c>
      <c r="V26" s="350">
        <v>0</v>
      </c>
      <c r="W26" s="350">
        <v>0</v>
      </c>
      <c r="X26" s="350">
        <v>0</v>
      </c>
      <c r="Y26" s="350">
        <v>0</v>
      </c>
      <c r="Z26" s="350">
        <v>0</v>
      </c>
      <c r="AA26" s="350">
        <v>0</v>
      </c>
      <c r="AB26" s="350">
        <v>0</v>
      </c>
      <c r="AC26" s="350">
        <v>0</v>
      </c>
      <c r="AD26" s="350">
        <v>0</v>
      </c>
      <c r="AE26" s="350">
        <v>0</v>
      </c>
      <c r="AF26" s="349">
        <f t="shared" si="2"/>
        <v>0</v>
      </c>
      <c r="AG26" s="358">
        <f t="shared" si="3"/>
        <v>0</v>
      </c>
    </row>
    <row r="27" spans="1:36" ht="31.5" x14ac:dyDescent="0.25">
      <c r="A27" s="84" t="s">
        <v>178</v>
      </c>
      <c r="B27" s="55" t="s">
        <v>444</v>
      </c>
      <c r="C27" s="349">
        <v>0</v>
      </c>
      <c r="D27" s="349">
        <v>0</v>
      </c>
      <c r="E27" s="350">
        <v>0</v>
      </c>
      <c r="F27" s="350">
        <v>0</v>
      </c>
      <c r="G27" s="350">
        <v>0</v>
      </c>
      <c r="H27" s="350">
        <v>0</v>
      </c>
      <c r="I27" s="350">
        <v>0</v>
      </c>
      <c r="J27" s="350">
        <v>0</v>
      </c>
      <c r="K27" s="350">
        <v>0</v>
      </c>
      <c r="L27" s="350">
        <v>0</v>
      </c>
      <c r="M27" s="350">
        <v>0</v>
      </c>
      <c r="N27" s="352">
        <v>0</v>
      </c>
      <c r="O27" s="350">
        <v>0</v>
      </c>
      <c r="P27" s="350">
        <v>0</v>
      </c>
      <c r="Q27" s="350">
        <v>0</v>
      </c>
      <c r="R27" s="350">
        <v>0</v>
      </c>
      <c r="S27" s="350">
        <v>0</v>
      </c>
      <c r="T27" s="350">
        <v>0</v>
      </c>
      <c r="U27" s="350">
        <v>0</v>
      </c>
      <c r="V27" s="350">
        <v>0</v>
      </c>
      <c r="W27" s="350">
        <v>0</v>
      </c>
      <c r="X27" s="350">
        <v>0</v>
      </c>
      <c r="Y27" s="350">
        <v>0</v>
      </c>
      <c r="Z27" s="350">
        <v>0</v>
      </c>
      <c r="AA27" s="350">
        <v>0</v>
      </c>
      <c r="AB27" s="350">
        <v>0</v>
      </c>
      <c r="AC27" s="350">
        <v>0</v>
      </c>
      <c r="AD27" s="350">
        <v>0</v>
      </c>
      <c r="AE27" s="350">
        <v>0</v>
      </c>
      <c r="AF27" s="349">
        <f t="shared" si="2"/>
        <v>0</v>
      </c>
      <c r="AG27" s="358">
        <f t="shared" si="3"/>
        <v>0</v>
      </c>
    </row>
    <row r="28" spans="1:36" x14ac:dyDescent="0.25">
      <c r="A28" s="84" t="s">
        <v>177</v>
      </c>
      <c r="B28" s="55" t="s">
        <v>176</v>
      </c>
      <c r="C28" s="349">
        <v>0</v>
      </c>
      <c r="D28" s="349">
        <v>0</v>
      </c>
      <c r="E28" s="350">
        <v>0</v>
      </c>
      <c r="F28" s="350">
        <v>0</v>
      </c>
      <c r="G28" s="350">
        <v>0</v>
      </c>
      <c r="H28" s="350">
        <v>0</v>
      </c>
      <c r="I28" s="350">
        <v>0</v>
      </c>
      <c r="J28" s="350">
        <v>13.8881956224</v>
      </c>
      <c r="K28" s="350">
        <v>0</v>
      </c>
      <c r="L28" s="350">
        <v>0</v>
      </c>
      <c r="M28" s="350">
        <v>0</v>
      </c>
      <c r="N28" s="350">
        <v>4.8983000000000002E-4</v>
      </c>
      <c r="O28" s="350">
        <v>4.8983000000000002E-4</v>
      </c>
      <c r="P28" s="350">
        <v>0</v>
      </c>
      <c r="Q28" s="350">
        <v>0</v>
      </c>
      <c r="R28" s="350">
        <v>0</v>
      </c>
      <c r="S28" s="350">
        <v>0</v>
      </c>
      <c r="T28" s="350">
        <v>0</v>
      </c>
      <c r="U28" s="350">
        <v>0</v>
      </c>
      <c r="V28" s="350">
        <v>0</v>
      </c>
      <c r="W28" s="350">
        <v>0</v>
      </c>
      <c r="X28" s="350">
        <v>0</v>
      </c>
      <c r="Y28" s="350">
        <v>0</v>
      </c>
      <c r="Z28" s="350">
        <v>0</v>
      </c>
      <c r="AA28" s="350">
        <v>0</v>
      </c>
      <c r="AB28" s="350">
        <v>0</v>
      </c>
      <c r="AC28" s="350">
        <v>0</v>
      </c>
      <c r="AD28" s="350">
        <v>0</v>
      </c>
      <c r="AE28" s="350">
        <v>0</v>
      </c>
      <c r="AF28" s="349">
        <f t="shared" si="2"/>
        <v>0</v>
      </c>
      <c r="AG28" s="358">
        <f t="shared" si="3"/>
        <v>13.888685452399999</v>
      </c>
    </row>
    <row r="29" spans="1:36" x14ac:dyDescent="0.25">
      <c r="A29" s="84" t="s">
        <v>175</v>
      </c>
      <c r="B29" s="88" t="s">
        <v>174</v>
      </c>
      <c r="C29" s="349">
        <v>0</v>
      </c>
      <c r="D29" s="349">
        <v>0</v>
      </c>
      <c r="E29" s="350">
        <v>0</v>
      </c>
      <c r="F29" s="350">
        <v>0</v>
      </c>
      <c r="G29" s="350">
        <v>0</v>
      </c>
      <c r="H29" s="350">
        <v>0</v>
      </c>
      <c r="I29" s="350">
        <v>0</v>
      </c>
      <c r="J29" s="350">
        <v>0</v>
      </c>
      <c r="K29" s="350">
        <v>0</v>
      </c>
      <c r="L29" s="350">
        <v>0</v>
      </c>
      <c r="M29" s="350">
        <v>0</v>
      </c>
      <c r="N29" s="350">
        <v>0</v>
      </c>
      <c r="O29" s="350">
        <v>0</v>
      </c>
      <c r="P29" s="350">
        <v>0</v>
      </c>
      <c r="Q29" s="350">
        <v>0</v>
      </c>
      <c r="R29" s="350">
        <v>0</v>
      </c>
      <c r="S29" s="350">
        <v>0</v>
      </c>
      <c r="T29" s="350">
        <v>0</v>
      </c>
      <c r="U29" s="350">
        <v>0</v>
      </c>
      <c r="V29" s="350">
        <v>0</v>
      </c>
      <c r="W29" s="350">
        <v>0</v>
      </c>
      <c r="X29" s="350">
        <v>0</v>
      </c>
      <c r="Y29" s="350">
        <v>0</v>
      </c>
      <c r="Z29" s="350">
        <v>0</v>
      </c>
      <c r="AA29" s="350">
        <v>0</v>
      </c>
      <c r="AB29" s="350">
        <v>0</v>
      </c>
      <c r="AC29" s="350">
        <v>0</v>
      </c>
      <c r="AD29" s="350">
        <v>0</v>
      </c>
      <c r="AE29" s="350">
        <v>0</v>
      </c>
      <c r="AF29" s="349">
        <f t="shared" si="2"/>
        <v>0</v>
      </c>
      <c r="AG29" s="358">
        <f t="shared" si="3"/>
        <v>0</v>
      </c>
    </row>
    <row r="30" spans="1:36" ht="47.25" x14ac:dyDescent="0.25">
      <c r="A30" s="87" t="s">
        <v>63</v>
      </c>
      <c r="B30" s="86" t="s">
        <v>173</v>
      </c>
      <c r="C30" s="349">
        <v>0</v>
      </c>
      <c r="D30" s="349">
        <v>0</v>
      </c>
      <c r="E30" s="353">
        <v>0</v>
      </c>
      <c r="F30" s="353">
        <v>0</v>
      </c>
      <c r="G30" s="349">
        <v>0</v>
      </c>
      <c r="H30" s="349">
        <v>0</v>
      </c>
      <c r="I30" s="349">
        <v>0</v>
      </c>
      <c r="J30" s="349">
        <v>12.04069327</v>
      </c>
      <c r="K30" s="349">
        <v>0</v>
      </c>
      <c r="L30" s="349">
        <v>0</v>
      </c>
      <c r="M30" s="349">
        <v>0</v>
      </c>
      <c r="N30" s="354">
        <f>SUM(N31:N34)</f>
        <v>4.4438999999999997E-4</v>
      </c>
      <c r="O30" s="354">
        <f>SUM(O31:O34)</f>
        <v>4.4438999999999997E-4</v>
      </c>
      <c r="P30" s="349">
        <v>0</v>
      </c>
      <c r="Q30" s="349">
        <v>0</v>
      </c>
      <c r="R30" s="349">
        <v>0</v>
      </c>
      <c r="S30" s="349">
        <v>0</v>
      </c>
      <c r="T30" s="349">
        <v>0</v>
      </c>
      <c r="U30" s="349">
        <v>0</v>
      </c>
      <c r="V30" s="349">
        <v>0</v>
      </c>
      <c r="W30" s="349">
        <v>0</v>
      </c>
      <c r="X30" s="349">
        <v>0</v>
      </c>
      <c r="Y30" s="349">
        <v>0</v>
      </c>
      <c r="Z30" s="349">
        <v>0</v>
      </c>
      <c r="AA30" s="349">
        <v>0</v>
      </c>
      <c r="AB30" s="350">
        <v>0</v>
      </c>
      <c r="AC30" s="350">
        <v>0</v>
      </c>
      <c r="AD30" s="350">
        <v>0</v>
      </c>
      <c r="AE30" s="350">
        <v>0</v>
      </c>
      <c r="AF30" s="349">
        <f t="shared" si="2"/>
        <v>0</v>
      </c>
      <c r="AG30" s="358">
        <f t="shared" si="3"/>
        <v>12.04113766</v>
      </c>
    </row>
    <row r="31" spans="1:36" x14ac:dyDescent="0.25">
      <c r="A31" s="87" t="s">
        <v>172</v>
      </c>
      <c r="B31" s="55" t="s">
        <v>171</v>
      </c>
      <c r="C31" s="349">
        <v>0</v>
      </c>
      <c r="D31" s="349">
        <v>0</v>
      </c>
      <c r="E31" s="350">
        <v>0</v>
      </c>
      <c r="F31" s="350">
        <v>0</v>
      </c>
      <c r="G31" s="350">
        <v>0</v>
      </c>
      <c r="H31" s="350">
        <v>0</v>
      </c>
      <c r="I31" s="350">
        <v>0</v>
      </c>
      <c r="J31" s="350">
        <v>0.32600000000000001</v>
      </c>
      <c r="K31" s="350">
        <v>0</v>
      </c>
      <c r="L31" s="350">
        <v>0</v>
      </c>
      <c r="M31" s="350">
        <v>0</v>
      </c>
      <c r="N31" s="350">
        <v>0</v>
      </c>
      <c r="O31" s="350">
        <v>0</v>
      </c>
      <c r="P31" s="350">
        <v>0</v>
      </c>
      <c r="Q31" s="350">
        <v>0</v>
      </c>
      <c r="R31" s="350">
        <v>0</v>
      </c>
      <c r="S31" s="350">
        <v>0</v>
      </c>
      <c r="T31" s="350">
        <v>0</v>
      </c>
      <c r="U31" s="350">
        <v>0</v>
      </c>
      <c r="V31" s="350">
        <v>0</v>
      </c>
      <c r="W31" s="350">
        <v>0</v>
      </c>
      <c r="X31" s="350">
        <v>0</v>
      </c>
      <c r="Y31" s="350">
        <v>0</v>
      </c>
      <c r="Z31" s="350">
        <v>0</v>
      </c>
      <c r="AA31" s="350">
        <v>0</v>
      </c>
      <c r="AB31" s="350">
        <v>0</v>
      </c>
      <c r="AC31" s="350">
        <v>0</v>
      </c>
      <c r="AD31" s="350">
        <v>0</v>
      </c>
      <c r="AE31" s="350">
        <v>0</v>
      </c>
      <c r="AF31" s="349">
        <f t="shared" si="2"/>
        <v>0</v>
      </c>
      <c r="AG31" s="358">
        <f t="shared" si="3"/>
        <v>0.32600000000000001</v>
      </c>
    </row>
    <row r="32" spans="1:36" ht="31.5" x14ac:dyDescent="0.25">
      <c r="A32" s="87" t="s">
        <v>170</v>
      </c>
      <c r="B32" s="55" t="s">
        <v>169</v>
      </c>
      <c r="C32" s="349">
        <v>0</v>
      </c>
      <c r="D32" s="349">
        <v>0</v>
      </c>
      <c r="E32" s="350">
        <v>0</v>
      </c>
      <c r="F32" s="350">
        <v>0</v>
      </c>
      <c r="G32" s="350">
        <v>0</v>
      </c>
      <c r="H32" s="350">
        <v>0</v>
      </c>
      <c r="I32" s="350">
        <v>0</v>
      </c>
      <c r="J32" s="350">
        <v>4.6433326799999994</v>
      </c>
      <c r="K32" s="350">
        <v>0</v>
      </c>
      <c r="L32" s="350">
        <v>0</v>
      </c>
      <c r="M32" s="350">
        <v>0</v>
      </c>
      <c r="N32" s="350">
        <v>0</v>
      </c>
      <c r="O32" s="350">
        <v>0</v>
      </c>
      <c r="P32" s="350">
        <v>0</v>
      </c>
      <c r="Q32" s="350">
        <v>0</v>
      </c>
      <c r="R32" s="350">
        <v>0</v>
      </c>
      <c r="S32" s="350">
        <v>0</v>
      </c>
      <c r="T32" s="350">
        <v>0</v>
      </c>
      <c r="U32" s="350">
        <v>0</v>
      </c>
      <c r="V32" s="350">
        <v>0</v>
      </c>
      <c r="W32" s="350">
        <v>0</v>
      </c>
      <c r="X32" s="350">
        <v>0</v>
      </c>
      <c r="Y32" s="350">
        <v>0</v>
      </c>
      <c r="Z32" s="350">
        <v>0</v>
      </c>
      <c r="AA32" s="350">
        <v>0</v>
      </c>
      <c r="AB32" s="350">
        <v>0</v>
      </c>
      <c r="AC32" s="350">
        <v>0</v>
      </c>
      <c r="AD32" s="350">
        <v>0</v>
      </c>
      <c r="AE32" s="350">
        <v>0</v>
      </c>
      <c r="AF32" s="349">
        <f t="shared" si="2"/>
        <v>0</v>
      </c>
      <c r="AG32" s="358">
        <f t="shared" si="3"/>
        <v>4.6433326799999994</v>
      </c>
    </row>
    <row r="33" spans="1:33" x14ac:dyDescent="0.25">
      <c r="A33" s="87" t="s">
        <v>168</v>
      </c>
      <c r="B33" s="55" t="s">
        <v>167</v>
      </c>
      <c r="C33" s="349">
        <v>0</v>
      </c>
      <c r="D33" s="349">
        <v>0</v>
      </c>
      <c r="E33" s="350">
        <v>0</v>
      </c>
      <c r="F33" s="350">
        <v>0</v>
      </c>
      <c r="G33" s="350">
        <v>0</v>
      </c>
      <c r="H33" s="350">
        <v>0</v>
      </c>
      <c r="I33" s="350">
        <v>0</v>
      </c>
      <c r="J33" s="350">
        <v>6.9284800000000004</v>
      </c>
      <c r="K33" s="350">
        <v>0</v>
      </c>
      <c r="L33" s="350">
        <v>0</v>
      </c>
      <c r="M33" s="350">
        <v>0</v>
      </c>
      <c r="N33" s="350">
        <v>0</v>
      </c>
      <c r="O33" s="350">
        <v>0</v>
      </c>
      <c r="P33" s="350">
        <v>0</v>
      </c>
      <c r="Q33" s="350">
        <v>0</v>
      </c>
      <c r="R33" s="350">
        <v>0</v>
      </c>
      <c r="S33" s="350">
        <v>0</v>
      </c>
      <c r="T33" s="350">
        <v>0</v>
      </c>
      <c r="U33" s="350">
        <v>0</v>
      </c>
      <c r="V33" s="350">
        <v>0</v>
      </c>
      <c r="W33" s="350">
        <v>0</v>
      </c>
      <c r="X33" s="350">
        <v>0</v>
      </c>
      <c r="Y33" s="350">
        <v>0</v>
      </c>
      <c r="Z33" s="350">
        <v>0</v>
      </c>
      <c r="AA33" s="350">
        <v>0</v>
      </c>
      <c r="AB33" s="350">
        <v>0</v>
      </c>
      <c r="AC33" s="350">
        <v>0</v>
      </c>
      <c r="AD33" s="350">
        <v>0</v>
      </c>
      <c r="AE33" s="350">
        <v>0</v>
      </c>
      <c r="AF33" s="349">
        <f t="shared" si="2"/>
        <v>0</v>
      </c>
      <c r="AG33" s="358">
        <f t="shared" si="3"/>
        <v>6.9284800000000004</v>
      </c>
    </row>
    <row r="34" spans="1:33" x14ac:dyDescent="0.25">
      <c r="A34" s="87" t="s">
        <v>166</v>
      </c>
      <c r="B34" s="55" t="s">
        <v>165</v>
      </c>
      <c r="C34" s="349">
        <v>0</v>
      </c>
      <c r="D34" s="349">
        <v>0</v>
      </c>
      <c r="E34" s="350">
        <v>0</v>
      </c>
      <c r="F34" s="350">
        <v>0</v>
      </c>
      <c r="G34" s="350">
        <v>0</v>
      </c>
      <c r="H34" s="350">
        <v>0</v>
      </c>
      <c r="I34" s="350">
        <v>0</v>
      </c>
      <c r="J34" s="350">
        <v>0.14288059</v>
      </c>
      <c r="K34" s="350">
        <v>0</v>
      </c>
      <c r="L34" s="350">
        <v>0</v>
      </c>
      <c r="M34" s="350">
        <v>0</v>
      </c>
      <c r="N34" s="350">
        <v>4.4438999999999997E-4</v>
      </c>
      <c r="O34" s="350">
        <v>4.4438999999999997E-4</v>
      </c>
      <c r="P34" s="350">
        <v>0</v>
      </c>
      <c r="Q34" s="350">
        <v>0</v>
      </c>
      <c r="R34" s="350">
        <v>0</v>
      </c>
      <c r="S34" s="350">
        <v>0</v>
      </c>
      <c r="T34" s="350">
        <v>0</v>
      </c>
      <c r="U34" s="350">
        <v>0</v>
      </c>
      <c r="V34" s="350">
        <v>0</v>
      </c>
      <c r="W34" s="350">
        <v>0</v>
      </c>
      <c r="X34" s="350">
        <v>0</v>
      </c>
      <c r="Y34" s="350">
        <v>0</v>
      </c>
      <c r="Z34" s="350">
        <v>0</v>
      </c>
      <c r="AA34" s="350">
        <v>0</v>
      </c>
      <c r="AB34" s="350">
        <v>0</v>
      </c>
      <c r="AC34" s="350">
        <v>0</v>
      </c>
      <c r="AD34" s="350">
        <v>0</v>
      </c>
      <c r="AE34" s="350">
        <v>0</v>
      </c>
      <c r="AF34" s="349">
        <f t="shared" si="2"/>
        <v>0</v>
      </c>
      <c r="AG34" s="358">
        <f t="shared" si="3"/>
        <v>0.14332497999999999</v>
      </c>
    </row>
    <row r="35" spans="1:33" ht="31.5" x14ac:dyDescent="0.25">
      <c r="A35" s="87" t="s">
        <v>62</v>
      </c>
      <c r="B35" s="86" t="s">
        <v>164</v>
      </c>
      <c r="C35" s="349">
        <v>0</v>
      </c>
      <c r="D35" s="349">
        <v>0</v>
      </c>
      <c r="E35" s="353">
        <v>0</v>
      </c>
      <c r="F35" s="353">
        <v>0</v>
      </c>
      <c r="G35" s="349">
        <v>0</v>
      </c>
      <c r="H35" s="349">
        <v>0</v>
      </c>
      <c r="I35" s="349">
        <v>0</v>
      </c>
      <c r="J35" s="349">
        <v>0</v>
      </c>
      <c r="K35" s="349">
        <v>0</v>
      </c>
      <c r="L35" s="349">
        <v>0</v>
      </c>
      <c r="M35" s="349">
        <v>0</v>
      </c>
      <c r="N35" s="354">
        <v>0</v>
      </c>
      <c r="O35" s="349">
        <v>0</v>
      </c>
      <c r="P35" s="349">
        <v>0</v>
      </c>
      <c r="Q35" s="349">
        <v>0</v>
      </c>
      <c r="R35" s="349">
        <v>0</v>
      </c>
      <c r="S35" s="349">
        <v>0</v>
      </c>
      <c r="T35" s="349">
        <v>0</v>
      </c>
      <c r="U35" s="349">
        <v>0</v>
      </c>
      <c r="V35" s="349">
        <v>0</v>
      </c>
      <c r="W35" s="349">
        <v>0</v>
      </c>
      <c r="X35" s="349">
        <v>0</v>
      </c>
      <c r="Y35" s="349">
        <v>0</v>
      </c>
      <c r="Z35" s="349">
        <v>0</v>
      </c>
      <c r="AA35" s="349">
        <v>0</v>
      </c>
      <c r="AB35" s="350">
        <v>0</v>
      </c>
      <c r="AC35" s="350">
        <v>0</v>
      </c>
      <c r="AD35" s="350">
        <v>0</v>
      </c>
      <c r="AE35" s="350">
        <v>0</v>
      </c>
      <c r="AF35" s="349">
        <f t="shared" si="2"/>
        <v>0</v>
      </c>
      <c r="AG35" s="358">
        <f t="shared" si="3"/>
        <v>0</v>
      </c>
    </row>
    <row r="36" spans="1:33" ht="31.5" x14ac:dyDescent="0.25">
      <c r="A36" s="84" t="s">
        <v>163</v>
      </c>
      <c r="B36" s="83" t="s">
        <v>162</v>
      </c>
      <c r="C36" s="355">
        <v>0</v>
      </c>
      <c r="D36" s="349">
        <v>0</v>
      </c>
      <c r="E36" s="350">
        <v>0</v>
      </c>
      <c r="F36" s="350">
        <v>0</v>
      </c>
      <c r="G36" s="350">
        <v>0</v>
      </c>
      <c r="H36" s="350">
        <v>0</v>
      </c>
      <c r="I36" s="350">
        <v>0</v>
      </c>
      <c r="J36" s="350">
        <v>0</v>
      </c>
      <c r="K36" s="350">
        <v>0</v>
      </c>
      <c r="L36" s="350">
        <v>0</v>
      </c>
      <c r="M36" s="350">
        <v>0</v>
      </c>
      <c r="N36" s="350">
        <v>0</v>
      </c>
      <c r="O36" s="350">
        <v>0</v>
      </c>
      <c r="P36" s="350">
        <v>0</v>
      </c>
      <c r="Q36" s="350">
        <v>0</v>
      </c>
      <c r="R36" s="350">
        <v>0</v>
      </c>
      <c r="S36" s="350">
        <v>0</v>
      </c>
      <c r="T36" s="350">
        <v>0</v>
      </c>
      <c r="U36" s="350">
        <v>0</v>
      </c>
      <c r="V36" s="350">
        <v>0</v>
      </c>
      <c r="W36" s="350">
        <v>0</v>
      </c>
      <c r="X36" s="350">
        <v>0</v>
      </c>
      <c r="Y36" s="350">
        <v>0</v>
      </c>
      <c r="Z36" s="350">
        <v>0</v>
      </c>
      <c r="AA36" s="350">
        <v>0</v>
      </c>
      <c r="AB36" s="350">
        <v>0</v>
      </c>
      <c r="AC36" s="350">
        <v>0</v>
      </c>
      <c r="AD36" s="350">
        <v>0</v>
      </c>
      <c r="AE36" s="350">
        <v>0</v>
      </c>
      <c r="AF36" s="349">
        <f t="shared" si="2"/>
        <v>0</v>
      </c>
      <c r="AG36" s="358">
        <f t="shared" si="3"/>
        <v>0</v>
      </c>
    </row>
    <row r="37" spans="1:33" x14ac:dyDescent="0.25">
      <c r="A37" s="84" t="s">
        <v>161</v>
      </c>
      <c r="B37" s="83" t="s">
        <v>151</v>
      </c>
      <c r="C37" s="355">
        <v>0</v>
      </c>
      <c r="D37" s="349">
        <v>0</v>
      </c>
      <c r="E37" s="350">
        <v>0</v>
      </c>
      <c r="F37" s="350">
        <v>0</v>
      </c>
      <c r="G37" s="350">
        <v>0</v>
      </c>
      <c r="H37" s="350">
        <v>0</v>
      </c>
      <c r="I37" s="350">
        <v>0</v>
      </c>
      <c r="J37" s="350">
        <v>0</v>
      </c>
      <c r="K37" s="350">
        <v>0</v>
      </c>
      <c r="L37" s="350">
        <v>0</v>
      </c>
      <c r="M37" s="350">
        <v>0</v>
      </c>
      <c r="N37" s="352">
        <v>0</v>
      </c>
      <c r="O37" s="350">
        <v>0</v>
      </c>
      <c r="P37" s="350">
        <v>0</v>
      </c>
      <c r="Q37" s="350">
        <v>0</v>
      </c>
      <c r="R37" s="350">
        <v>0</v>
      </c>
      <c r="S37" s="350">
        <v>0</v>
      </c>
      <c r="T37" s="350">
        <v>0</v>
      </c>
      <c r="U37" s="350">
        <v>0</v>
      </c>
      <c r="V37" s="350">
        <v>0</v>
      </c>
      <c r="W37" s="350">
        <v>0</v>
      </c>
      <c r="X37" s="350">
        <v>0</v>
      </c>
      <c r="Y37" s="350">
        <v>0</v>
      </c>
      <c r="Z37" s="350">
        <v>0</v>
      </c>
      <c r="AA37" s="350">
        <v>0</v>
      </c>
      <c r="AB37" s="350">
        <v>0</v>
      </c>
      <c r="AC37" s="350">
        <v>0</v>
      </c>
      <c r="AD37" s="350">
        <v>0</v>
      </c>
      <c r="AE37" s="350">
        <v>0</v>
      </c>
      <c r="AF37" s="349">
        <f t="shared" si="2"/>
        <v>0</v>
      </c>
      <c r="AG37" s="358">
        <f t="shared" si="3"/>
        <v>0</v>
      </c>
    </row>
    <row r="38" spans="1:33" x14ac:dyDescent="0.25">
      <c r="A38" s="84" t="s">
        <v>160</v>
      </c>
      <c r="B38" s="83" t="s">
        <v>149</v>
      </c>
      <c r="C38" s="355">
        <v>0</v>
      </c>
      <c r="D38" s="349">
        <v>0</v>
      </c>
      <c r="E38" s="350">
        <v>0</v>
      </c>
      <c r="F38" s="350">
        <v>0</v>
      </c>
      <c r="G38" s="350">
        <v>0</v>
      </c>
      <c r="H38" s="350">
        <v>0</v>
      </c>
      <c r="I38" s="350">
        <v>0</v>
      </c>
      <c r="J38" s="350">
        <v>0</v>
      </c>
      <c r="K38" s="350">
        <v>0</v>
      </c>
      <c r="L38" s="350">
        <v>0</v>
      </c>
      <c r="M38" s="350">
        <v>0</v>
      </c>
      <c r="N38" s="350">
        <v>0</v>
      </c>
      <c r="O38" s="350">
        <v>0</v>
      </c>
      <c r="P38" s="350">
        <v>0</v>
      </c>
      <c r="Q38" s="350">
        <v>0</v>
      </c>
      <c r="R38" s="350">
        <v>0</v>
      </c>
      <c r="S38" s="350">
        <v>0</v>
      </c>
      <c r="T38" s="350">
        <v>0</v>
      </c>
      <c r="U38" s="350">
        <v>0</v>
      </c>
      <c r="V38" s="350">
        <v>0</v>
      </c>
      <c r="W38" s="350">
        <v>0</v>
      </c>
      <c r="X38" s="350">
        <v>0</v>
      </c>
      <c r="Y38" s="350">
        <v>0</v>
      </c>
      <c r="Z38" s="350">
        <v>0</v>
      </c>
      <c r="AA38" s="350">
        <v>0</v>
      </c>
      <c r="AB38" s="350">
        <v>0</v>
      </c>
      <c r="AC38" s="350">
        <v>0</v>
      </c>
      <c r="AD38" s="350">
        <v>0</v>
      </c>
      <c r="AE38" s="350">
        <v>0</v>
      </c>
      <c r="AF38" s="349">
        <f t="shared" si="2"/>
        <v>0</v>
      </c>
      <c r="AG38" s="358">
        <f t="shared" si="3"/>
        <v>0</v>
      </c>
    </row>
    <row r="39" spans="1:33" ht="31.5" x14ac:dyDescent="0.25">
      <c r="A39" s="84" t="s">
        <v>159</v>
      </c>
      <c r="B39" s="55" t="s">
        <v>147</v>
      </c>
      <c r="C39" s="349">
        <v>0</v>
      </c>
      <c r="D39" s="349">
        <v>0</v>
      </c>
      <c r="E39" s="350">
        <v>0</v>
      </c>
      <c r="F39" s="350">
        <v>0</v>
      </c>
      <c r="G39" s="350">
        <v>0</v>
      </c>
      <c r="H39" s="350">
        <v>0</v>
      </c>
      <c r="I39" s="350">
        <v>0</v>
      </c>
      <c r="J39" s="350">
        <v>0</v>
      </c>
      <c r="K39" s="350">
        <v>0</v>
      </c>
      <c r="L39" s="350">
        <v>0</v>
      </c>
      <c r="M39" s="350">
        <v>0</v>
      </c>
      <c r="N39" s="350">
        <v>0</v>
      </c>
      <c r="O39" s="350">
        <v>0</v>
      </c>
      <c r="P39" s="350">
        <v>0</v>
      </c>
      <c r="Q39" s="350">
        <v>0</v>
      </c>
      <c r="R39" s="350">
        <v>0</v>
      </c>
      <c r="S39" s="350">
        <v>0</v>
      </c>
      <c r="T39" s="350">
        <v>0</v>
      </c>
      <c r="U39" s="350">
        <v>0</v>
      </c>
      <c r="V39" s="350">
        <v>0</v>
      </c>
      <c r="W39" s="350">
        <v>0</v>
      </c>
      <c r="X39" s="350">
        <v>0</v>
      </c>
      <c r="Y39" s="350">
        <v>0</v>
      </c>
      <c r="Z39" s="350">
        <v>0</v>
      </c>
      <c r="AA39" s="350">
        <v>0</v>
      </c>
      <c r="AB39" s="350">
        <v>0</v>
      </c>
      <c r="AC39" s="350">
        <v>0</v>
      </c>
      <c r="AD39" s="350">
        <v>0</v>
      </c>
      <c r="AE39" s="350">
        <v>0</v>
      </c>
      <c r="AF39" s="349">
        <f t="shared" si="2"/>
        <v>0</v>
      </c>
      <c r="AG39" s="358">
        <f t="shared" si="3"/>
        <v>0</v>
      </c>
    </row>
    <row r="40" spans="1:33" ht="31.5" x14ac:dyDescent="0.25">
      <c r="A40" s="84" t="s">
        <v>158</v>
      </c>
      <c r="B40" s="55" t="s">
        <v>145</v>
      </c>
      <c r="C40" s="349">
        <v>0</v>
      </c>
      <c r="D40" s="349">
        <v>0</v>
      </c>
      <c r="E40" s="350">
        <v>0</v>
      </c>
      <c r="F40" s="350">
        <v>0</v>
      </c>
      <c r="G40" s="350">
        <v>0</v>
      </c>
      <c r="H40" s="350">
        <v>0</v>
      </c>
      <c r="I40" s="350">
        <v>0</v>
      </c>
      <c r="J40" s="350">
        <v>0</v>
      </c>
      <c r="K40" s="350">
        <v>0</v>
      </c>
      <c r="L40" s="350">
        <v>0</v>
      </c>
      <c r="M40" s="350">
        <v>0</v>
      </c>
      <c r="N40" s="350">
        <v>0</v>
      </c>
      <c r="O40" s="350">
        <v>0</v>
      </c>
      <c r="P40" s="350">
        <v>0</v>
      </c>
      <c r="Q40" s="350">
        <v>0</v>
      </c>
      <c r="R40" s="350">
        <v>0</v>
      </c>
      <c r="S40" s="350">
        <v>0</v>
      </c>
      <c r="T40" s="350">
        <v>0</v>
      </c>
      <c r="U40" s="350">
        <v>0</v>
      </c>
      <c r="V40" s="350">
        <v>0</v>
      </c>
      <c r="W40" s="350">
        <v>0</v>
      </c>
      <c r="X40" s="350">
        <v>0</v>
      </c>
      <c r="Y40" s="350">
        <v>0</v>
      </c>
      <c r="Z40" s="350">
        <v>0</v>
      </c>
      <c r="AA40" s="350">
        <v>0</v>
      </c>
      <c r="AB40" s="350">
        <v>0</v>
      </c>
      <c r="AC40" s="350">
        <v>0</v>
      </c>
      <c r="AD40" s="350">
        <v>0</v>
      </c>
      <c r="AE40" s="350">
        <v>0</v>
      </c>
      <c r="AF40" s="349">
        <f t="shared" si="2"/>
        <v>0</v>
      </c>
      <c r="AG40" s="358">
        <f t="shared" si="3"/>
        <v>0</v>
      </c>
    </row>
    <row r="41" spans="1:33" x14ac:dyDescent="0.25">
      <c r="A41" s="84" t="s">
        <v>157</v>
      </c>
      <c r="B41" s="55" t="s">
        <v>143</v>
      </c>
      <c r="C41" s="349">
        <v>0</v>
      </c>
      <c r="D41" s="349">
        <v>0</v>
      </c>
      <c r="E41" s="350">
        <v>0</v>
      </c>
      <c r="F41" s="350">
        <v>0</v>
      </c>
      <c r="G41" s="350">
        <v>0</v>
      </c>
      <c r="H41" s="350">
        <v>0</v>
      </c>
      <c r="I41" s="350">
        <v>0</v>
      </c>
      <c r="J41" s="350">
        <v>0</v>
      </c>
      <c r="K41" s="350">
        <v>0</v>
      </c>
      <c r="L41" s="350">
        <v>0</v>
      </c>
      <c r="M41" s="350">
        <v>0</v>
      </c>
      <c r="N41" s="350">
        <v>0</v>
      </c>
      <c r="O41" s="350">
        <v>0</v>
      </c>
      <c r="P41" s="350">
        <v>0</v>
      </c>
      <c r="Q41" s="350">
        <v>0</v>
      </c>
      <c r="R41" s="350">
        <v>0</v>
      </c>
      <c r="S41" s="350">
        <v>0</v>
      </c>
      <c r="T41" s="350">
        <v>0</v>
      </c>
      <c r="U41" s="350">
        <v>0</v>
      </c>
      <c r="V41" s="350">
        <v>0</v>
      </c>
      <c r="W41" s="350">
        <v>0</v>
      </c>
      <c r="X41" s="350">
        <v>0</v>
      </c>
      <c r="Y41" s="350">
        <v>0</v>
      </c>
      <c r="Z41" s="350">
        <v>0</v>
      </c>
      <c r="AA41" s="350">
        <v>0</v>
      </c>
      <c r="AB41" s="350">
        <v>0</v>
      </c>
      <c r="AC41" s="350">
        <v>0</v>
      </c>
      <c r="AD41" s="350">
        <v>0</v>
      </c>
      <c r="AE41" s="350">
        <v>0</v>
      </c>
      <c r="AF41" s="349">
        <f t="shared" si="2"/>
        <v>0</v>
      </c>
      <c r="AG41" s="358">
        <f t="shared" si="3"/>
        <v>0</v>
      </c>
    </row>
    <row r="42" spans="1:33" ht="18.75" x14ac:dyDescent="0.25">
      <c r="A42" s="84" t="s">
        <v>156</v>
      </c>
      <c r="B42" s="83" t="s">
        <v>141</v>
      </c>
      <c r="C42" s="355">
        <v>0</v>
      </c>
      <c r="D42" s="349">
        <v>0</v>
      </c>
      <c r="E42" s="350">
        <v>0</v>
      </c>
      <c r="F42" s="350">
        <v>0</v>
      </c>
      <c r="G42" s="350">
        <v>0</v>
      </c>
      <c r="H42" s="350">
        <v>0</v>
      </c>
      <c r="I42" s="350">
        <v>0</v>
      </c>
      <c r="J42" s="350">
        <v>0</v>
      </c>
      <c r="K42" s="350">
        <v>0</v>
      </c>
      <c r="L42" s="350">
        <v>0</v>
      </c>
      <c r="M42" s="350">
        <v>0</v>
      </c>
      <c r="N42" s="350">
        <v>0</v>
      </c>
      <c r="O42" s="350">
        <v>0</v>
      </c>
      <c r="P42" s="350">
        <v>0</v>
      </c>
      <c r="Q42" s="350">
        <v>0</v>
      </c>
      <c r="R42" s="350">
        <v>0</v>
      </c>
      <c r="S42" s="350">
        <v>0</v>
      </c>
      <c r="T42" s="350">
        <v>0</v>
      </c>
      <c r="U42" s="350">
        <v>0</v>
      </c>
      <c r="V42" s="350">
        <v>0</v>
      </c>
      <c r="W42" s="350">
        <v>0</v>
      </c>
      <c r="X42" s="350">
        <v>0</v>
      </c>
      <c r="Y42" s="350">
        <v>0</v>
      </c>
      <c r="Z42" s="350">
        <v>0</v>
      </c>
      <c r="AA42" s="350">
        <v>0</v>
      </c>
      <c r="AB42" s="350">
        <v>0</v>
      </c>
      <c r="AC42" s="350">
        <v>0</v>
      </c>
      <c r="AD42" s="350">
        <v>0</v>
      </c>
      <c r="AE42" s="350">
        <v>0</v>
      </c>
      <c r="AF42" s="349">
        <f t="shared" si="2"/>
        <v>0</v>
      </c>
      <c r="AG42" s="358">
        <f t="shared" si="3"/>
        <v>0</v>
      </c>
    </row>
    <row r="43" spans="1:33" x14ac:dyDescent="0.25">
      <c r="A43" s="87" t="s">
        <v>61</v>
      </c>
      <c r="B43" s="86" t="s">
        <v>155</v>
      </c>
      <c r="C43" s="349">
        <v>0</v>
      </c>
      <c r="D43" s="349">
        <v>0</v>
      </c>
      <c r="E43" s="353">
        <v>0</v>
      </c>
      <c r="F43" s="353">
        <v>0</v>
      </c>
      <c r="G43" s="349">
        <v>0</v>
      </c>
      <c r="H43" s="349">
        <v>0</v>
      </c>
      <c r="I43" s="349">
        <v>0</v>
      </c>
      <c r="J43" s="349">
        <v>0</v>
      </c>
      <c r="K43" s="349">
        <v>0</v>
      </c>
      <c r="L43" s="349">
        <v>0</v>
      </c>
      <c r="M43" s="349">
        <v>0</v>
      </c>
      <c r="N43" s="354">
        <v>0</v>
      </c>
      <c r="O43" s="349">
        <v>0</v>
      </c>
      <c r="P43" s="349">
        <v>0</v>
      </c>
      <c r="Q43" s="349">
        <v>0</v>
      </c>
      <c r="R43" s="349">
        <v>0</v>
      </c>
      <c r="S43" s="349">
        <v>0</v>
      </c>
      <c r="T43" s="349">
        <v>0</v>
      </c>
      <c r="U43" s="349">
        <v>0</v>
      </c>
      <c r="V43" s="349">
        <v>0</v>
      </c>
      <c r="W43" s="349">
        <v>0</v>
      </c>
      <c r="X43" s="349">
        <v>0</v>
      </c>
      <c r="Y43" s="349">
        <v>0</v>
      </c>
      <c r="Z43" s="349">
        <v>0</v>
      </c>
      <c r="AA43" s="349">
        <v>0</v>
      </c>
      <c r="AB43" s="350">
        <v>0</v>
      </c>
      <c r="AC43" s="350">
        <v>0</v>
      </c>
      <c r="AD43" s="350">
        <v>0</v>
      </c>
      <c r="AE43" s="350">
        <v>0</v>
      </c>
      <c r="AF43" s="349">
        <f t="shared" si="2"/>
        <v>0</v>
      </c>
      <c r="AG43" s="358">
        <f t="shared" si="3"/>
        <v>0</v>
      </c>
    </row>
    <row r="44" spans="1:33" x14ac:dyDescent="0.25">
      <c r="A44" s="84" t="s">
        <v>154</v>
      </c>
      <c r="B44" s="55" t="s">
        <v>153</v>
      </c>
      <c r="C44" s="349">
        <v>0</v>
      </c>
      <c r="D44" s="349">
        <v>0</v>
      </c>
      <c r="E44" s="350">
        <v>0</v>
      </c>
      <c r="F44" s="350">
        <v>0</v>
      </c>
      <c r="G44" s="350">
        <v>0</v>
      </c>
      <c r="H44" s="350">
        <v>0</v>
      </c>
      <c r="I44" s="350">
        <v>0</v>
      </c>
      <c r="J44" s="350">
        <v>0</v>
      </c>
      <c r="K44" s="350">
        <v>0</v>
      </c>
      <c r="L44" s="350">
        <v>0</v>
      </c>
      <c r="M44" s="350">
        <v>0</v>
      </c>
      <c r="N44" s="350">
        <v>0</v>
      </c>
      <c r="O44" s="350">
        <v>0</v>
      </c>
      <c r="P44" s="350">
        <v>0</v>
      </c>
      <c r="Q44" s="350">
        <v>0</v>
      </c>
      <c r="R44" s="350">
        <v>0</v>
      </c>
      <c r="S44" s="350">
        <v>0</v>
      </c>
      <c r="T44" s="350">
        <v>0</v>
      </c>
      <c r="U44" s="350">
        <v>0</v>
      </c>
      <c r="V44" s="350">
        <v>0</v>
      </c>
      <c r="W44" s="350">
        <v>0</v>
      </c>
      <c r="X44" s="350">
        <v>0</v>
      </c>
      <c r="Y44" s="350">
        <v>0</v>
      </c>
      <c r="Z44" s="350">
        <v>0</v>
      </c>
      <c r="AA44" s="350">
        <v>0</v>
      </c>
      <c r="AB44" s="350">
        <v>0</v>
      </c>
      <c r="AC44" s="350">
        <v>0</v>
      </c>
      <c r="AD44" s="350">
        <v>0</v>
      </c>
      <c r="AE44" s="350">
        <v>0</v>
      </c>
      <c r="AF44" s="349">
        <f t="shared" si="2"/>
        <v>0</v>
      </c>
      <c r="AG44" s="358">
        <f t="shared" si="3"/>
        <v>0</v>
      </c>
    </row>
    <row r="45" spans="1:33" x14ac:dyDescent="0.25">
      <c r="A45" s="84" t="s">
        <v>152</v>
      </c>
      <c r="B45" s="55" t="s">
        <v>151</v>
      </c>
      <c r="C45" s="349">
        <v>0</v>
      </c>
      <c r="D45" s="349">
        <v>0</v>
      </c>
      <c r="E45" s="350">
        <v>0</v>
      </c>
      <c r="F45" s="350">
        <v>0</v>
      </c>
      <c r="G45" s="350">
        <v>0</v>
      </c>
      <c r="H45" s="350">
        <v>0</v>
      </c>
      <c r="I45" s="350">
        <v>0</v>
      </c>
      <c r="J45" s="350">
        <v>0</v>
      </c>
      <c r="K45" s="350">
        <v>0</v>
      </c>
      <c r="L45" s="350">
        <v>0</v>
      </c>
      <c r="M45" s="350">
        <v>0</v>
      </c>
      <c r="N45" s="352">
        <v>0</v>
      </c>
      <c r="O45" s="350">
        <v>0</v>
      </c>
      <c r="P45" s="350">
        <v>0</v>
      </c>
      <c r="Q45" s="350">
        <v>0</v>
      </c>
      <c r="R45" s="350">
        <v>0</v>
      </c>
      <c r="S45" s="350">
        <v>0</v>
      </c>
      <c r="T45" s="350">
        <v>0</v>
      </c>
      <c r="U45" s="350">
        <v>0</v>
      </c>
      <c r="V45" s="350">
        <v>0</v>
      </c>
      <c r="W45" s="350">
        <v>0</v>
      </c>
      <c r="X45" s="350">
        <v>0</v>
      </c>
      <c r="Y45" s="350">
        <v>0</v>
      </c>
      <c r="Z45" s="350">
        <v>0</v>
      </c>
      <c r="AA45" s="350">
        <v>0</v>
      </c>
      <c r="AB45" s="350">
        <v>0</v>
      </c>
      <c r="AC45" s="350">
        <v>0</v>
      </c>
      <c r="AD45" s="350">
        <v>0</v>
      </c>
      <c r="AE45" s="350">
        <v>0</v>
      </c>
      <c r="AF45" s="349">
        <f t="shared" si="2"/>
        <v>0</v>
      </c>
      <c r="AG45" s="358">
        <f t="shared" si="3"/>
        <v>0</v>
      </c>
    </row>
    <row r="46" spans="1:33" x14ac:dyDescent="0.25">
      <c r="A46" s="84" t="s">
        <v>150</v>
      </c>
      <c r="B46" s="55" t="s">
        <v>149</v>
      </c>
      <c r="C46" s="349">
        <v>0</v>
      </c>
      <c r="D46" s="349">
        <v>0</v>
      </c>
      <c r="E46" s="350">
        <v>0</v>
      </c>
      <c r="F46" s="350">
        <v>0</v>
      </c>
      <c r="G46" s="350">
        <v>0</v>
      </c>
      <c r="H46" s="350">
        <v>0</v>
      </c>
      <c r="I46" s="350">
        <v>0</v>
      </c>
      <c r="J46" s="350">
        <v>0</v>
      </c>
      <c r="K46" s="350">
        <v>0</v>
      </c>
      <c r="L46" s="350">
        <v>0</v>
      </c>
      <c r="M46" s="350">
        <v>0</v>
      </c>
      <c r="N46" s="350">
        <v>0</v>
      </c>
      <c r="O46" s="350">
        <v>0</v>
      </c>
      <c r="P46" s="350">
        <v>0</v>
      </c>
      <c r="Q46" s="350">
        <v>0</v>
      </c>
      <c r="R46" s="350">
        <v>0</v>
      </c>
      <c r="S46" s="350">
        <v>0</v>
      </c>
      <c r="T46" s="350">
        <v>0</v>
      </c>
      <c r="U46" s="350">
        <v>0</v>
      </c>
      <c r="V46" s="350">
        <v>0</v>
      </c>
      <c r="W46" s="350">
        <v>0</v>
      </c>
      <c r="X46" s="350">
        <v>0</v>
      </c>
      <c r="Y46" s="350">
        <v>0</v>
      </c>
      <c r="Z46" s="350">
        <v>0</v>
      </c>
      <c r="AA46" s="350">
        <v>0</v>
      </c>
      <c r="AB46" s="350">
        <v>0</v>
      </c>
      <c r="AC46" s="350">
        <v>0</v>
      </c>
      <c r="AD46" s="350">
        <v>0</v>
      </c>
      <c r="AE46" s="350">
        <v>0</v>
      </c>
      <c r="AF46" s="349">
        <f t="shared" si="2"/>
        <v>0</v>
      </c>
      <c r="AG46" s="358">
        <f t="shared" si="3"/>
        <v>0</v>
      </c>
    </row>
    <row r="47" spans="1:33" ht="31.5" x14ac:dyDescent="0.25">
      <c r="A47" s="84" t="s">
        <v>148</v>
      </c>
      <c r="B47" s="55" t="s">
        <v>147</v>
      </c>
      <c r="C47" s="349">
        <v>0</v>
      </c>
      <c r="D47" s="349">
        <v>0</v>
      </c>
      <c r="E47" s="350">
        <v>0</v>
      </c>
      <c r="F47" s="350">
        <v>0</v>
      </c>
      <c r="G47" s="350">
        <v>0</v>
      </c>
      <c r="H47" s="350">
        <v>0</v>
      </c>
      <c r="I47" s="350">
        <v>0</v>
      </c>
      <c r="J47" s="350">
        <v>0</v>
      </c>
      <c r="K47" s="350">
        <v>0</v>
      </c>
      <c r="L47" s="350">
        <v>0</v>
      </c>
      <c r="M47" s="350">
        <v>0</v>
      </c>
      <c r="N47" s="350">
        <v>0</v>
      </c>
      <c r="O47" s="350">
        <v>0</v>
      </c>
      <c r="P47" s="350">
        <v>0</v>
      </c>
      <c r="Q47" s="350">
        <v>0</v>
      </c>
      <c r="R47" s="350">
        <v>0</v>
      </c>
      <c r="S47" s="350">
        <v>0</v>
      </c>
      <c r="T47" s="350">
        <v>0</v>
      </c>
      <c r="U47" s="350">
        <v>0</v>
      </c>
      <c r="V47" s="350">
        <v>0</v>
      </c>
      <c r="W47" s="350">
        <v>0</v>
      </c>
      <c r="X47" s="350">
        <v>0</v>
      </c>
      <c r="Y47" s="350">
        <v>0</v>
      </c>
      <c r="Z47" s="350">
        <v>0</v>
      </c>
      <c r="AA47" s="350">
        <v>0</v>
      </c>
      <c r="AB47" s="350">
        <v>0</v>
      </c>
      <c r="AC47" s="350">
        <v>0</v>
      </c>
      <c r="AD47" s="350">
        <v>0</v>
      </c>
      <c r="AE47" s="350">
        <v>0</v>
      </c>
      <c r="AF47" s="349">
        <f t="shared" si="2"/>
        <v>0</v>
      </c>
      <c r="AG47" s="358">
        <f t="shared" si="3"/>
        <v>0</v>
      </c>
    </row>
    <row r="48" spans="1:33" ht="31.5" x14ac:dyDescent="0.25">
      <c r="A48" s="84" t="s">
        <v>146</v>
      </c>
      <c r="B48" s="55" t="s">
        <v>145</v>
      </c>
      <c r="C48" s="349">
        <v>0</v>
      </c>
      <c r="D48" s="349">
        <v>0</v>
      </c>
      <c r="E48" s="350">
        <v>0</v>
      </c>
      <c r="F48" s="350">
        <v>0</v>
      </c>
      <c r="G48" s="350">
        <v>0</v>
      </c>
      <c r="H48" s="350">
        <v>0</v>
      </c>
      <c r="I48" s="350">
        <v>0</v>
      </c>
      <c r="J48" s="350">
        <v>0</v>
      </c>
      <c r="K48" s="350">
        <v>0</v>
      </c>
      <c r="L48" s="350">
        <v>0</v>
      </c>
      <c r="M48" s="350">
        <v>0</v>
      </c>
      <c r="N48" s="350">
        <v>0</v>
      </c>
      <c r="O48" s="350">
        <v>0</v>
      </c>
      <c r="P48" s="350">
        <v>0</v>
      </c>
      <c r="Q48" s="350">
        <v>0</v>
      </c>
      <c r="R48" s="350">
        <v>0</v>
      </c>
      <c r="S48" s="350">
        <v>0</v>
      </c>
      <c r="T48" s="350">
        <v>0</v>
      </c>
      <c r="U48" s="350">
        <v>0</v>
      </c>
      <c r="V48" s="350">
        <v>0</v>
      </c>
      <c r="W48" s="350">
        <v>0</v>
      </c>
      <c r="X48" s="350">
        <v>0</v>
      </c>
      <c r="Y48" s="350">
        <v>0</v>
      </c>
      <c r="Z48" s="350">
        <v>0</v>
      </c>
      <c r="AA48" s="350">
        <v>0</v>
      </c>
      <c r="AB48" s="350">
        <v>0</v>
      </c>
      <c r="AC48" s="350">
        <v>0</v>
      </c>
      <c r="AD48" s="350">
        <v>0</v>
      </c>
      <c r="AE48" s="350">
        <v>0</v>
      </c>
      <c r="AF48" s="349">
        <f t="shared" si="2"/>
        <v>0</v>
      </c>
      <c r="AG48" s="358">
        <f t="shared" si="3"/>
        <v>0</v>
      </c>
    </row>
    <row r="49" spans="1:33" x14ac:dyDescent="0.25">
      <c r="A49" s="84" t="s">
        <v>144</v>
      </c>
      <c r="B49" s="55" t="s">
        <v>143</v>
      </c>
      <c r="C49" s="349">
        <v>0</v>
      </c>
      <c r="D49" s="349">
        <v>0</v>
      </c>
      <c r="E49" s="350">
        <v>0</v>
      </c>
      <c r="F49" s="350">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50">
        <v>0</v>
      </c>
      <c r="AC49" s="350">
        <v>0</v>
      </c>
      <c r="AD49" s="350">
        <v>0</v>
      </c>
      <c r="AE49" s="350">
        <v>0</v>
      </c>
      <c r="AF49" s="349">
        <f t="shared" si="2"/>
        <v>0</v>
      </c>
      <c r="AG49" s="358">
        <f t="shared" si="3"/>
        <v>0</v>
      </c>
    </row>
    <row r="50" spans="1:33" ht="18.75" x14ac:dyDescent="0.25">
      <c r="A50" s="84" t="s">
        <v>142</v>
      </c>
      <c r="B50" s="83" t="s">
        <v>141</v>
      </c>
      <c r="C50" s="355">
        <v>0</v>
      </c>
      <c r="D50" s="349">
        <v>0</v>
      </c>
      <c r="E50" s="350">
        <v>0</v>
      </c>
      <c r="F50" s="350">
        <v>0</v>
      </c>
      <c r="G50" s="350">
        <v>0</v>
      </c>
      <c r="H50" s="350">
        <v>0</v>
      </c>
      <c r="I50" s="350">
        <v>0</v>
      </c>
      <c r="J50" s="350">
        <v>0</v>
      </c>
      <c r="K50" s="350">
        <v>0</v>
      </c>
      <c r="L50" s="350">
        <v>0</v>
      </c>
      <c r="M50" s="350">
        <v>0</v>
      </c>
      <c r="N50" s="350">
        <v>0</v>
      </c>
      <c r="O50" s="350">
        <v>0</v>
      </c>
      <c r="P50" s="350">
        <v>0</v>
      </c>
      <c r="Q50" s="350">
        <v>0</v>
      </c>
      <c r="R50" s="350">
        <v>0</v>
      </c>
      <c r="S50" s="350">
        <v>0</v>
      </c>
      <c r="T50" s="350">
        <v>0</v>
      </c>
      <c r="U50" s="350">
        <v>0</v>
      </c>
      <c r="V50" s="350">
        <v>0</v>
      </c>
      <c r="W50" s="350">
        <v>0</v>
      </c>
      <c r="X50" s="350">
        <v>0</v>
      </c>
      <c r="Y50" s="350">
        <v>0</v>
      </c>
      <c r="Z50" s="350">
        <v>0</v>
      </c>
      <c r="AA50" s="350">
        <v>0</v>
      </c>
      <c r="AB50" s="350">
        <v>0</v>
      </c>
      <c r="AC50" s="350">
        <v>0</v>
      </c>
      <c r="AD50" s="350">
        <v>0</v>
      </c>
      <c r="AE50" s="350">
        <v>0</v>
      </c>
      <c r="AF50" s="349">
        <f t="shared" si="2"/>
        <v>0</v>
      </c>
      <c r="AG50" s="358">
        <f t="shared" si="3"/>
        <v>0</v>
      </c>
    </row>
    <row r="51" spans="1:33" ht="35.25" customHeight="1" x14ac:dyDescent="0.25">
      <c r="A51" s="87" t="s">
        <v>59</v>
      </c>
      <c r="B51" s="86" t="s">
        <v>140</v>
      </c>
      <c r="C51" s="349">
        <v>0</v>
      </c>
      <c r="D51" s="349">
        <v>0</v>
      </c>
      <c r="E51" s="353">
        <v>0</v>
      </c>
      <c r="F51" s="353">
        <v>0</v>
      </c>
      <c r="G51" s="349">
        <v>0</v>
      </c>
      <c r="H51" s="349">
        <v>0</v>
      </c>
      <c r="I51" s="349">
        <v>0</v>
      </c>
      <c r="J51" s="349">
        <v>0</v>
      </c>
      <c r="K51" s="349">
        <v>0</v>
      </c>
      <c r="L51" s="349">
        <v>0</v>
      </c>
      <c r="M51" s="349">
        <v>0</v>
      </c>
      <c r="N51" s="354">
        <v>0</v>
      </c>
      <c r="O51" s="349">
        <v>0</v>
      </c>
      <c r="P51" s="349">
        <v>0</v>
      </c>
      <c r="Q51" s="349">
        <v>0</v>
      </c>
      <c r="R51" s="349">
        <v>0</v>
      </c>
      <c r="S51" s="349">
        <v>0</v>
      </c>
      <c r="T51" s="349">
        <v>0</v>
      </c>
      <c r="U51" s="349">
        <v>0</v>
      </c>
      <c r="V51" s="349">
        <v>0</v>
      </c>
      <c r="W51" s="349">
        <v>0</v>
      </c>
      <c r="X51" s="349">
        <v>0</v>
      </c>
      <c r="Y51" s="349">
        <v>0</v>
      </c>
      <c r="Z51" s="349">
        <v>0</v>
      </c>
      <c r="AA51" s="349">
        <v>0</v>
      </c>
      <c r="AB51" s="350">
        <v>0</v>
      </c>
      <c r="AC51" s="350">
        <v>0</v>
      </c>
      <c r="AD51" s="350">
        <v>0</v>
      </c>
      <c r="AE51" s="350">
        <v>0</v>
      </c>
      <c r="AF51" s="349">
        <f t="shared" si="2"/>
        <v>0</v>
      </c>
      <c r="AG51" s="358">
        <f t="shared" si="3"/>
        <v>0</v>
      </c>
    </row>
    <row r="52" spans="1:33" x14ac:dyDescent="0.25">
      <c r="A52" s="84" t="s">
        <v>139</v>
      </c>
      <c r="B52" s="55" t="s">
        <v>138</v>
      </c>
      <c r="C52" s="349">
        <v>0</v>
      </c>
      <c r="D52" s="349">
        <v>0</v>
      </c>
      <c r="E52" s="350">
        <v>0</v>
      </c>
      <c r="F52" s="350">
        <v>0</v>
      </c>
      <c r="G52" s="350">
        <v>0</v>
      </c>
      <c r="H52" s="350">
        <v>0</v>
      </c>
      <c r="I52" s="350">
        <v>0</v>
      </c>
      <c r="J52" s="350">
        <v>0</v>
      </c>
      <c r="K52" s="350">
        <v>0</v>
      </c>
      <c r="L52" s="350">
        <v>0</v>
      </c>
      <c r="M52" s="350">
        <v>0</v>
      </c>
      <c r="N52" s="350">
        <v>0</v>
      </c>
      <c r="O52" s="350">
        <v>0</v>
      </c>
      <c r="P52" s="350">
        <v>0</v>
      </c>
      <c r="Q52" s="350">
        <v>0</v>
      </c>
      <c r="R52" s="350">
        <v>0</v>
      </c>
      <c r="S52" s="350">
        <v>0</v>
      </c>
      <c r="T52" s="350">
        <v>0</v>
      </c>
      <c r="U52" s="350">
        <v>0</v>
      </c>
      <c r="V52" s="350">
        <v>0</v>
      </c>
      <c r="W52" s="350">
        <v>0</v>
      </c>
      <c r="X52" s="350">
        <v>0</v>
      </c>
      <c r="Y52" s="350">
        <v>0</v>
      </c>
      <c r="Z52" s="350">
        <v>0</v>
      </c>
      <c r="AA52" s="350">
        <v>0</v>
      </c>
      <c r="AB52" s="350">
        <v>0</v>
      </c>
      <c r="AC52" s="350">
        <v>0</v>
      </c>
      <c r="AD52" s="350">
        <v>0</v>
      </c>
      <c r="AE52" s="350">
        <v>0</v>
      </c>
      <c r="AF52" s="349">
        <f t="shared" si="2"/>
        <v>0</v>
      </c>
      <c r="AG52" s="358">
        <f t="shared" si="3"/>
        <v>0</v>
      </c>
    </row>
    <row r="53" spans="1:33" x14ac:dyDescent="0.25">
      <c r="A53" s="84" t="s">
        <v>137</v>
      </c>
      <c r="B53" s="55" t="s">
        <v>131</v>
      </c>
      <c r="C53" s="349">
        <v>0</v>
      </c>
      <c r="D53" s="349">
        <v>0</v>
      </c>
      <c r="E53" s="350">
        <v>0</v>
      </c>
      <c r="F53" s="350">
        <v>0</v>
      </c>
      <c r="G53" s="350">
        <v>0</v>
      </c>
      <c r="H53" s="350">
        <v>0</v>
      </c>
      <c r="I53" s="350">
        <v>0</v>
      </c>
      <c r="J53" s="350">
        <v>0</v>
      </c>
      <c r="K53" s="350">
        <v>0</v>
      </c>
      <c r="L53" s="350">
        <v>0</v>
      </c>
      <c r="M53" s="350">
        <v>0</v>
      </c>
      <c r="N53" s="352">
        <v>0</v>
      </c>
      <c r="O53" s="350">
        <v>0</v>
      </c>
      <c r="P53" s="350">
        <v>0</v>
      </c>
      <c r="Q53" s="350">
        <v>0</v>
      </c>
      <c r="R53" s="350">
        <v>0</v>
      </c>
      <c r="S53" s="350">
        <v>0</v>
      </c>
      <c r="T53" s="350">
        <v>0</v>
      </c>
      <c r="U53" s="350">
        <v>0</v>
      </c>
      <c r="V53" s="350">
        <v>0</v>
      </c>
      <c r="W53" s="350">
        <v>0</v>
      </c>
      <c r="X53" s="350">
        <v>0</v>
      </c>
      <c r="Y53" s="350">
        <v>0</v>
      </c>
      <c r="Z53" s="350">
        <v>0</v>
      </c>
      <c r="AA53" s="350">
        <v>0</v>
      </c>
      <c r="AB53" s="350">
        <v>0</v>
      </c>
      <c r="AC53" s="350">
        <v>0</v>
      </c>
      <c r="AD53" s="350">
        <v>0</v>
      </c>
      <c r="AE53" s="350">
        <v>0</v>
      </c>
      <c r="AF53" s="349">
        <f t="shared" si="2"/>
        <v>0</v>
      </c>
      <c r="AG53" s="358">
        <f t="shared" si="3"/>
        <v>0</v>
      </c>
    </row>
    <row r="54" spans="1:33" x14ac:dyDescent="0.25">
      <c r="A54" s="84" t="s">
        <v>136</v>
      </c>
      <c r="B54" s="83" t="s">
        <v>130</v>
      </c>
      <c r="C54" s="355">
        <v>0</v>
      </c>
      <c r="D54" s="349">
        <v>0</v>
      </c>
      <c r="E54" s="350">
        <v>0</v>
      </c>
      <c r="F54" s="350">
        <v>0</v>
      </c>
      <c r="G54" s="350">
        <v>0</v>
      </c>
      <c r="H54" s="350">
        <v>0</v>
      </c>
      <c r="I54" s="350">
        <v>0</v>
      </c>
      <c r="J54" s="350">
        <v>0</v>
      </c>
      <c r="K54" s="350">
        <v>0</v>
      </c>
      <c r="L54" s="350">
        <v>0</v>
      </c>
      <c r="M54" s="350">
        <v>0</v>
      </c>
      <c r="N54" s="350">
        <v>0</v>
      </c>
      <c r="O54" s="350">
        <v>0</v>
      </c>
      <c r="P54" s="350">
        <v>0</v>
      </c>
      <c r="Q54" s="350">
        <v>0</v>
      </c>
      <c r="R54" s="350">
        <v>0</v>
      </c>
      <c r="S54" s="350">
        <v>0</v>
      </c>
      <c r="T54" s="350">
        <v>0</v>
      </c>
      <c r="U54" s="350">
        <v>0</v>
      </c>
      <c r="V54" s="350">
        <v>0</v>
      </c>
      <c r="W54" s="350">
        <v>0</v>
      </c>
      <c r="X54" s="350">
        <v>0</v>
      </c>
      <c r="Y54" s="350">
        <v>0</v>
      </c>
      <c r="Z54" s="350">
        <v>0</v>
      </c>
      <c r="AA54" s="350">
        <v>0</v>
      </c>
      <c r="AB54" s="350">
        <v>0</v>
      </c>
      <c r="AC54" s="350">
        <v>0</v>
      </c>
      <c r="AD54" s="350">
        <v>0</v>
      </c>
      <c r="AE54" s="350">
        <v>0</v>
      </c>
      <c r="AF54" s="349">
        <f t="shared" si="2"/>
        <v>0</v>
      </c>
      <c r="AG54" s="358">
        <f t="shared" si="3"/>
        <v>0</v>
      </c>
    </row>
    <row r="55" spans="1:33" x14ac:dyDescent="0.25">
      <c r="A55" s="84" t="s">
        <v>135</v>
      </c>
      <c r="B55" s="83" t="s">
        <v>129</v>
      </c>
      <c r="C55" s="355">
        <v>0</v>
      </c>
      <c r="D55" s="349">
        <v>0</v>
      </c>
      <c r="E55" s="350">
        <v>0</v>
      </c>
      <c r="F55" s="350">
        <v>0</v>
      </c>
      <c r="G55" s="350">
        <v>0</v>
      </c>
      <c r="H55" s="350">
        <v>0</v>
      </c>
      <c r="I55" s="350">
        <v>0</v>
      </c>
      <c r="J55" s="350">
        <v>0</v>
      </c>
      <c r="K55" s="350">
        <v>0</v>
      </c>
      <c r="L55" s="350">
        <v>0</v>
      </c>
      <c r="M55" s="350">
        <v>0</v>
      </c>
      <c r="N55" s="350">
        <v>0</v>
      </c>
      <c r="O55" s="350">
        <v>0</v>
      </c>
      <c r="P55" s="350">
        <v>0</v>
      </c>
      <c r="Q55" s="350">
        <v>0</v>
      </c>
      <c r="R55" s="350">
        <v>0</v>
      </c>
      <c r="S55" s="350">
        <v>0</v>
      </c>
      <c r="T55" s="350">
        <v>0</v>
      </c>
      <c r="U55" s="350">
        <v>0</v>
      </c>
      <c r="V55" s="350">
        <v>0</v>
      </c>
      <c r="W55" s="350">
        <v>0</v>
      </c>
      <c r="X55" s="350">
        <v>0</v>
      </c>
      <c r="Y55" s="350">
        <v>0</v>
      </c>
      <c r="Z55" s="350">
        <v>0</v>
      </c>
      <c r="AA55" s="350">
        <v>0</v>
      </c>
      <c r="AB55" s="350">
        <v>0</v>
      </c>
      <c r="AC55" s="350">
        <v>0</v>
      </c>
      <c r="AD55" s="350">
        <v>0</v>
      </c>
      <c r="AE55" s="350">
        <v>0</v>
      </c>
      <c r="AF55" s="349">
        <f t="shared" si="2"/>
        <v>0</v>
      </c>
      <c r="AG55" s="358">
        <f t="shared" si="3"/>
        <v>0</v>
      </c>
    </row>
    <row r="56" spans="1:33" x14ac:dyDescent="0.25">
      <c r="A56" s="84" t="s">
        <v>134</v>
      </c>
      <c r="B56" s="83" t="s">
        <v>128</v>
      </c>
      <c r="C56" s="355">
        <v>0</v>
      </c>
      <c r="D56" s="349">
        <v>0</v>
      </c>
      <c r="E56" s="350">
        <v>0</v>
      </c>
      <c r="F56" s="350">
        <v>0</v>
      </c>
      <c r="G56" s="350">
        <v>0</v>
      </c>
      <c r="H56" s="350">
        <v>0</v>
      </c>
      <c r="I56" s="350">
        <v>0</v>
      </c>
      <c r="J56" s="350">
        <v>0</v>
      </c>
      <c r="K56" s="350">
        <v>0</v>
      </c>
      <c r="L56" s="350">
        <v>0</v>
      </c>
      <c r="M56" s="350">
        <v>0</v>
      </c>
      <c r="N56" s="350">
        <v>0</v>
      </c>
      <c r="O56" s="350">
        <v>0</v>
      </c>
      <c r="P56" s="350">
        <v>0</v>
      </c>
      <c r="Q56" s="350">
        <v>0</v>
      </c>
      <c r="R56" s="350">
        <v>0</v>
      </c>
      <c r="S56" s="350">
        <v>0</v>
      </c>
      <c r="T56" s="350">
        <v>0</v>
      </c>
      <c r="U56" s="350">
        <v>0</v>
      </c>
      <c r="V56" s="350">
        <v>0</v>
      </c>
      <c r="W56" s="350">
        <v>0</v>
      </c>
      <c r="X56" s="350">
        <v>0</v>
      </c>
      <c r="Y56" s="350">
        <v>0</v>
      </c>
      <c r="Z56" s="350">
        <v>0</v>
      </c>
      <c r="AA56" s="350">
        <v>0</v>
      </c>
      <c r="AB56" s="350">
        <v>0</v>
      </c>
      <c r="AC56" s="350">
        <v>0</v>
      </c>
      <c r="AD56" s="350">
        <v>0</v>
      </c>
      <c r="AE56" s="350">
        <v>0</v>
      </c>
      <c r="AF56" s="349">
        <f t="shared" si="2"/>
        <v>0</v>
      </c>
      <c r="AG56" s="358">
        <f t="shared" si="3"/>
        <v>0</v>
      </c>
    </row>
    <row r="57" spans="1:33" ht="18.75" x14ac:dyDescent="0.25">
      <c r="A57" s="84" t="s">
        <v>133</v>
      </c>
      <c r="B57" s="83" t="s">
        <v>127</v>
      </c>
      <c r="C57" s="355">
        <v>0</v>
      </c>
      <c r="D57" s="349">
        <v>0</v>
      </c>
      <c r="E57" s="350">
        <v>0</v>
      </c>
      <c r="F57" s="350">
        <v>0</v>
      </c>
      <c r="G57" s="350">
        <v>0</v>
      </c>
      <c r="H57" s="350">
        <v>0</v>
      </c>
      <c r="I57" s="350">
        <v>0</v>
      </c>
      <c r="J57" s="350">
        <v>0</v>
      </c>
      <c r="K57" s="350">
        <v>0</v>
      </c>
      <c r="L57" s="350">
        <v>0</v>
      </c>
      <c r="M57" s="350">
        <v>0</v>
      </c>
      <c r="N57" s="350">
        <v>0</v>
      </c>
      <c r="O57" s="350">
        <v>0</v>
      </c>
      <c r="P57" s="350">
        <v>0</v>
      </c>
      <c r="Q57" s="350">
        <v>0</v>
      </c>
      <c r="R57" s="350">
        <v>0</v>
      </c>
      <c r="S57" s="350">
        <v>0</v>
      </c>
      <c r="T57" s="350">
        <v>0</v>
      </c>
      <c r="U57" s="350">
        <v>0</v>
      </c>
      <c r="V57" s="350">
        <v>0</v>
      </c>
      <c r="W57" s="350">
        <v>0</v>
      </c>
      <c r="X57" s="350">
        <v>0</v>
      </c>
      <c r="Y57" s="350">
        <v>0</v>
      </c>
      <c r="Z57" s="350">
        <v>0</v>
      </c>
      <c r="AA57" s="350">
        <v>0</v>
      </c>
      <c r="AB57" s="350">
        <v>0</v>
      </c>
      <c r="AC57" s="350">
        <v>0</v>
      </c>
      <c r="AD57" s="350">
        <v>0</v>
      </c>
      <c r="AE57" s="350">
        <v>0</v>
      </c>
      <c r="AF57" s="349">
        <f t="shared" si="2"/>
        <v>0</v>
      </c>
      <c r="AG57" s="358">
        <f t="shared" si="3"/>
        <v>0</v>
      </c>
    </row>
    <row r="58" spans="1:33" ht="36.75" customHeight="1" x14ac:dyDescent="0.25">
      <c r="A58" s="87" t="s">
        <v>58</v>
      </c>
      <c r="B58" s="108" t="s">
        <v>233</v>
      </c>
      <c r="C58" s="355">
        <v>0</v>
      </c>
      <c r="D58" s="349">
        <v>0</v>
      </c>
      <c r="E58" s="353">
        <v>0</v>
      </c>
      <c r="F58" s="353">
        <v>0</v>
      </c>
      <c r="G58" s="349">
        <v>0</v>
      </c>
      <c r="H58" s="349">
        <v>0</v>
      </c>
      <c r="I58" s="349">
        <v>0</v>
      </c>
      <c r="J58" s="349">
        <v>0</v>
      </c>
      <c r="K58" s="349">
        <v>0</v>
      </c>
      <c r="L58" s="349">
        <v>0</v>
      </c>
      <c r="M58" s="349">
        <v>0</v>
      </c>
      <c r="N58" s="354">
        <v>0</v>
      </c>
      <c r="O58" s="349">
        <v>0</v>
      </c>
      <c r="P58" s="349">
        <v>0</v>
      </c>
      <c r="Q58" s="349">
        <v>0</v>
      </c>
      <c r="R58" s="349">
        <v>0</v>
      </c>
      <c r="S58" s="349">
        <v>0</v>
      </c>
      <c r="T58" s="349">
        <v>0</v>
      </c>
      <c r="U58" s="349">
        <v>0</v>
      </c>
      <c r="V58" s="349">
        <v>0</v>
      </c>
      <c r="W58" s="349">
        <v>0</v>
      </c>
      <c r="X58" s="349">
        <v>0</v>
      </c>
      <c r="Y58" s="349">
        <v>0</v>
      </c>
      <c r="Z58" s="349">
        <v>0</v>
      </c>
      <c r="AA58" s="349">
        <v>0</v>
      </c>
      <c r="AB58" s="350">
        <v>0</v>
      </c>
      <c r="AC58" s="350">
        <v>0</v>
      </c>
      <c r="AD58" s="350">
        <v>0</v>
      </c>
      <c r="AE58" s="350">
        <v>0</v>
      </c>
      <c r="AF58" s="349">
        <f t="shared" si="2"/>
        <v>0</v>
      </c>
      <c r="AG58" s="358">
        <f t="shared" si="3"/>
        <v>0</v>
      </c>
    </row>
    <row r="59" spans="1:33" x14ac:dyDescent="0.25">
      <c r="A59" s="87" t="s">
        <v>56</v>
      </c>
      <c r="B59" s="86" t="s">
        <v>132</v>
      </c>
      <c r="C59" s="349">
        <v>0</v>
      </c>
      <c r="D59" s="349">
        <v>0</v>
      </c>
      <c r="E59" s="353">
        <v>0</v>
      </c>
      <c r="F59" s="353">
        <v>0</v>
      </c>
      <c r="G59" s="349">
        <v>0</v>
      </c>
      <c r="H59" s="349">
        <v>0</v>
      </c>
      <c r="I59" s="349">
        <v>0</v>
      </c>
      <c r="J59" s="349">
        <v>0</v>
      </c>
      <c r="K59" s="349">
        <v>0</v>
      </c>
      <c r="L59" s="349">
        <v>0</v>
      </c>
      <c r="M59" s="349">
        <v>0</v>
      </c>
      <c r="N59" s="354">
        <v>0</v>
      </c>
      <c r="O59" s="349">
        <v>0</v>
      </c>
      <c r="P59" s="349">
        <v>0</v>
      </c>
      <c r="Q59" s="349">
        <v>0</v>
      </c>
      <c r="R59" s="349">
        <v>0</v>
      </c>
      <c r="S59" s="349">
        <v>0</v>
      </c>
      <c r="T59" s="349">
        <v>0</v>
      </c>
      <c r="U59" s="349">
        <v>0</v>
      </c>
      <c r="V59" s="349">
        <v>0</v>
      </c>
      <c r="W59" s="349">
        <v>0</v>
      </c>
      <c r="X59" s="349">
        <v>0</v>
      </c>
      <c r="Y59" s="349">
        <v>0</v>
      </c>
      <c r="Z59" s="349">
        <v>0</v>
      </c>
      <c r="AA59" s="349">
        <v>0</v>
      </c>
      <c r="AB59" s="350">
        <v>0</v>
      </c>
      <c r="AC59" s="350">
        <v>0</v>
      </c>
      <c r="AD59" s="350">
        <v>0</v>
      </c>
      <c r="AE59" s="350">
        <v>0</v>
      </c>
      <c r="AF59" s="349">
        <f t="shared" si="2"/>
        <v>0</v>
      </c>
      <c r="AG59" s="358">
        <f t="shared" si="3"/>
        <v>0</v>
      </c>
    </row>
    <row r="60" spans="1:33" x14ac:dyDescent="0.25">
      <c r="A60" s="84" t="s">
        <v>227</v>
      </c>
      <c r="B60" s="85" t="s">
        <v>153</v>
      </c>
      <c r="C60" s="356">
        <v>0</v>
      </c>
      <c r="D60" s="349">
        <v>0</v>
      </c>
      <c r="E60" s="350">
        <v>0</v>
      </c>
      <c r="F60" s="350">
        <v>0</v>
      </c>
      <c r="G60" s="350">
        <v>0</v>
      </c>
      <c r="H60" s="350">
        <v>0</v>
      </c>
      <c r="I60" s="350">
        <v>0</v>
      </c>
      <c r="J60" s="350">
        <v>0</v>
      </c>
      <c r="K60" s="350">
        <v>0</v>
      </c>
      <c r="L60" s="350">
        <v>0</v>
      </c>
      <c r="M60" s="350">
        <v>0</v>
      </c>
      <c r="N60" s="350">
        <v>0</v>
      </c>
      <c r="O60" s="350">
        <v>0</v>
      </c>
      <c r="P60" s="350">
        <v>0</v>
      </c>
      <c r="Q60" s="350">
        <v>0</v>
      </c>
      <c r="R60" s="350">
        <v>0</v>
      </c>
      <c r="S60" s="350">
        <v>0</v>
      </c>
      <c r="T60" s="350">
        <v>0</v>
      </c>
      <c r="U60" s="350">
        <v>0</v>
      </c>
      <c r="V60" s="350">
        <v>0</v>
      </c>
      <c r="W60" s="350">
        <v>0</v>
      </c>
      <c r="X60" s="350">
        <v>0</v>
      </c>
      <c r="Y60" s="350">
        <v>0</v>
      </c>
      <c r="Z60" s="350">
        <v>0</v>
      </c>
      <c r="AA60" s="350">
        <v>0</v>
      </c>
      <c r="AB60" s="350">
        <v>0</v>
      </c>
      <c r="AC60" s="350">
        <v>0</v>
      </c>
      <c r="AD60" s="350">
        <v>0</v>
      </c>
      <c r="AE60" s="350">
        <v>0</v>
      </c>
      <c r="AF60" s="349">
        <f t="shared" si="2"/>
        <v>0</v>
      </c>
      <c r="AG60" s="358">
        <f t="shared" si="3"/>
        <v>0</v>
      </c>
    </row>
    <row r="61" spans="1:33" x14ac:dyDescent="0.25">
      <c r="A61" s="84" t="s">
        <v>228</v>
      </c>
      <c r="B61" s="85" t="s">
        <v>151</v>
      </c>
      <c r="C61" s="356">
        <v>0</v>
      </c>
      <c r="D61" s="349">
        <v>0</v>
      </c>
      <c r="E61" s="350">
        <v>0</v>
      </c>
      <c r="F61" s="350">
        <v>0</v>
      </c>
      <c r="G61" s="350">
        <v>0</v>
      </c>
      <c r="H61" s="350">
        <v>0</v>
      </c>
      <c r="I61" s="350">
        <v>0</v>
      </c>
      <c r="J61" s="350">
        <v>0</v>
      </c>
      <c r="K61" s="350">
        <v>0</v>
      </c>
      <c r="L61" s="350">
        <v>0</v>
      </c>
      <c r="M61" s="350">
        <v>0</v>
      </c>
      <c r="N61" s="350">
        <v>0</v>
      </c>
      <c r="O61" s="350">
        <v>0</v>
      </c>
      <c r="P61" s="350">
        <v>0</v>
      </c>
      <c r="Q61" s="350">
        <v>0</v>
      </c>
      <c r="R61" s="350">
        <v>0</v>
      </c>
      <c r="S61" s="350">
        <v>0</v>
      </c>
      <c r="T61" s="350">
        <v>0</v>
      </c>
      <c r="U61" s="350">
        <v>0</v>
      </c>
      <c r="V61" s="350">
        <v>0</v>
      </c>
      <c r="W61" s="350">
        <v>0</v>
      </c>
      <c r="X61" s="350">
        <v>0</v>
      </c>
      <c r="Y61" s="350">
        <v>0</v>
      </c>
      <c r="Z61" s="350">
        <v>0</v>
      </c>
      <c r="AA61" s="350">
        <v>0</v>
      </c>
      <c r="AB61" s="350">
        <v>0</v>
      </c>
      <c r="AC61" s="350">
        <v>0</v>
      </c>
      <c r="AD61" s="350">
        <v>0</v>
      </c>
      <c r="AE61" s="350">
        <v>0</v>
      </c>
      <c r="AF61" s="349">
        <f t="shared" si="2"/>
        <v>0</v>
      </c>
      <c r="AG61" s="358">
        <f t="shared" si="3"/>
        <v>0</v>
      </c>
    </row>
    <row r="62" spans="1:33" x14ac:dyDescent="0.25">
      <c r="A62" s="84" t="s">
        <v>229</v>
      </c>
      <c r="B62" s="85" t="s">
        <v>149</v>
      </c>
      <c r="C62" s="356">
        <v>0</v>
      </c>
      <c r="D62" s="349">
        <v>0</v>
      </c>
      <c r="E62" s="350">
        <v>0</v>
      </c>
      <c r="F62" s="350">
        <v>0</v>
      </c>
      <c r="G62" s="350">
        <v>0</v>
      </c>
      <c r="H62" s="350">
        <v>0</v>
      </c>
      <c r="I62" s="350">
        <v>0</v>
      </c>
      <c r="J62" s="350">
        <v>0</v>
      </c>
      <c r="K62" s="350">
        <v>0</v>
      </c>
      <c r="L62" s="350">
        <v>0</v>
      </c>
      <c r="M62" s="350">
        <v>0</v>
      </c>
      <c r="N62" s="350">
        <v>0</v>
      </c>
      <c r="O62" s="350">
        <v>0</v>
      </c>
      <c r="P62" s="350">
        <v>0</v>
      </c>
      <c r="Q62" s="350">
        <v>0</v>
      </c>
      <c r="R62" s="350">
        <v>0</v>
      </c>
      <c r="S62" s="350">
        <v>0</v>
      </c>
      <c r="T62" s="350">
        <v>0</v>
      </c>
      <c r="U62" s="350">
        <v>0</v>
      </c>
      <c r="V62" s="350">
        <v>0</v>
      </c>
      <c r="W62" s="350">
        <v>0</v>
      </c>
      <c r="X62" s="350">
        <v>0</v>
      </c>
      <c r="Y62" s="350">
        <v>0</v>
      </c>
      <c r="Z62" s="350">
        <v>0</v>
      </c>
      <c r="AA62" s="350">
        <v>0</v>
      </c>
      <c r="AB62" s="350">
        <v>0</v>
      </c>
      <c r="AC62" s="350">
        <v>0</v>
      </c>
      <c r="AD62" s="350">
        <v>0</v>
      </c>
      <c r="AE62" s="350">
        <v>0</v>
      </c>
      <c r="AF62" s="349">
        <f t="shared" si="2"/>
        <v>0</v>
      </c>
      <c r="AG62" s="358">
        <f t="shared" si="3"/>
        <v>0</v>
      </c>
    </row>
    <row r="63" spans="1:33" x14ac:dyDescent="0.25">
      <c r="A63" s="84" t="s">
        <v>230</v>
      </c>
      <c r="B63" s="85" t="s">
        <v>232</v>
      </c>
      <c r="C63" s="356">
        <v>0</v>
      </c>
      <c r="D63" s="349">
        <v>0</v>
      </c>
      <c r="E63" s="350">
        <v>0</v>
      </c>
      <c r="F63" s="350">
        <v>0</v>
      </c>
      <c r="G63" s="350">
        <v>0</v>
      </c>
      <c r="H63" s="350">
        <v>0</v>
      </c>
      <c r="I63" s="350">
        <v>0</v>
      </c>
      <c r="J63" s="350">
        <v>0</v>
      </c>
      <c r="K63" s="350">
        <v>0</v>
      </c>
      <c r="L63" s="350">
        <v>0</v>
      </c>
      <c r="M63" s="350">
        <v>0</v>
      </c>
      <c r="N63" s="350">
        <v>0</v>
      </c>
      <c r="O63" s="350">
        <v>0</v>
      </c>
      <c r="P63" s="350">
        <v>0</v>
      </c>
      <c r="Q63" s="350">
        <v>0</v>
      </c>
      <c r="R63" s="350">
        <v>0</v>
      </c>
      <c r="S63" s="350">
        <v>0</v>
      </c>
      <c r="T63" s="350">
        <v>0</v>
      </c>
      <c r="U63" s="350">
        <v>0</v>
      </c>
      <c r="V63" s="350">
        <v>0</v>
      </c>
      <c r="W63" s="350">
        <v>0</v>
      </c>
      <c r="X63" s="350">
        <v>0</v>
      </c>
      <c r="Y63" s="350">
        <v>0</v>
      </c>
      <c r="Z63" s="350">
        <v>0</v>
      </c>
      <c r="AA63" s="350">
        <v>0</v>
      </c>
      <c r="AB63" s="350">
        <v>0</v>
      </c>
      <c r="AC63" s="350">
        <v>0</v>
      </c>
      <c r="AD63" s="350">
        <v>0</v>
      </c>
      <c r="AE63" s="350">
        <v>0</v>
      </c>
      <c r="AF63" s="349">
        <f t="shared" si="2"/>
        <v>0</v>
      </c>
      <c r="AG63" s="358">
        <f t="shared" si="3"/>
        <v>0</v>
      </c>
    </row>
    <row r="64" spans="1:33" ht="18.75" x14ac:dyDescent="0.25">
      <c r="A64" s="84" t="s">
        <v>231</v>
      </c>
      <c r="B64" s="83" t="s">
        <v>127</v>
      </c>
      <c r="C64" s="355">
        <v>0</v>
      </c>
      <c r="D64" s="349">
        <v>0</v>
      </c>
      <c r="E64" s="350">
        <v>0</v>
      </c>
      <c r="F64" s="350">
        <v>0</v>
      </c>
      <c r="G64" s="350">
        <v>0</v>
      </c>
      <c r="H64" s="350">
        <v>0</v>
      </c>
      <c r="I64" s="350">
        <v>0</v>
      </c>
      <c r="J64" s="350">
        <v>0</v>
      </c>
      <c r="K64" s="350">
        <v>0</v>
      </c>
      <c r="L64" s="350">
        <v>0</v>
      </c>
      <c r="M64" s="350">
        <v>0</v>
      </c>
      <c r="N64" s="350">
        <v>0</v>
      </c>
      <c r="O64" s="350">
        <v>0</v>
      </c>
      <c r="P64" s="350">
        <v>0</v>
      </c>
      <c r="Q64" s="350">
        <v>0</v>
      </c>
      <c r="R64" s="350">
        <v>0</v>
      </c>
      <c r="S64" s="350">
        <v>0</v>
      </c>
      <c r="T64" s="350">
        <v>0</v>
      </c>
      <c r="U64" s="350">
        <v>0</v>
      </c>
      <c r="V64" s="350">
        <v>0</v>
      </c>
      <c r="W64" s="350">
        <v>0</v>
      </c>
      <c r="X64" s="350">
        <v>0</v>
      </c>
      <c r="Y64" s="350">
        <v>0</v>
      </c>
      <c r="Z64" s="350">
        <v>0</v>
      </c>
      <c r="AA64" s="350">
        <v>0</v>
      </c>
      <c r="AB64" s="350">
        <v>0</v>
      </c>
      <c r="AC64" s="350">
        <v>0</v>
      </c>
      <c r="AD64" s="350">
        <v>0</v>
      </c>
      <c r="AE64" s="350">
        <v>0</v>
      </c>
      <c r="AF64" s="349">
        <f t="shared" si="2"/>
        <v>0</v>
      </c>
      <c r="AG64" s="358">
        <f t="shared" si="3"/>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57"/>
      <c r="C66" s="457"/>
      <c r="D66" s="457"/>
      <c r="E66" s="457"/>
      <c r="F66" s="457"/>
      <c r="G66" s="457"/>
      <c r="H66" s="457"/>
      <c r="I66" s="457"/>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58"/>
      <c r="C68" s="458"/>
      <c r="D68" s="458"/>
      <c r="E68" s="458"/>
      <c r="F68" s="458"/>
      <c r="G68" s="458"/>
      <c r="H68" s="458"/>
      <c r="I68" s="458"/>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57"/>
      <c r="C70" s="457"/>
      <c r="D70" s="457"/>
      <c r="E70" s="457"/>
      <c r="F70" s="457"/>
      <c r="G70" s="457"/>
      <c r="H70" s="457"/>
      <c r="I70" s="457"/>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57"/>
      <c r="C72" s="457"/>
      <c r="D72" s="457"/>
      <c r="E72" s="457"/>
      <c r="F72" s="457"/>
      <c r="G72" s="457"/>
      <c r="H72" s="457"/>
      <c r="I72" s="457"/>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58"/>
      <c r="C73" s="458"/>
      <c r="D73" s="458"/>
      <c r="E73" s="458"/>
      <c r="F73" s="458"/>
      <c r="G73" s="458"/>
      <c r="H73" s="458"/>
      <c r="I73" s="458"/>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57"/>
      <c r="C74" s="457"/>
      <c r="D74" s="457"/>
      <c r="E74" s="457"/>
      <c r="F74" s="457"/>
      <c r="G74" s="457"/>
      <c r="H74" s="457"/>
      <c r="I74" s="457"/>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5"/>
      <c r="C75" s="455"/>
      <c r="D75" s="455"/>
      <c r="E75" s="455"/>
      <c r="F75" s="455"/>
      <c r="G75" s="455"/>
      <c r="H75" s="455"/>
      <c r="I75" s="455"/>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56"/>
      <c r="C77" s="456"/>
      <c r="D77" s="456"/>
      <c r="E77" s="456"/>
      <c r="F77" s="456"/>
      <c r="G77" s="456"/>
      <c r="H77" s="456"/>
      <c r="I77" s="456"/>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N29" sqref="N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9</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76" t="s">
        <v>8</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x14ac:dyDescent="0.25">
      <c r="A12" s="384" t="str">
        <f>'1. паспорт местоположение'!A12:C12</f>
        <v>G_4196</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76" t="s">
        <v>7</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388"/>
      <c r="AP14" s="388"/>
      <c r="AQ14" s="388"/>
      <c r="AR14" s="388"/>
      <c r="AS14" s="388"/>
      <c r="AT14" s="388"/>
      <c r="AU14" s="388"/>
      <c r="AV14" s="388"/>
    </row>
    <row r="15" spans="1:48" x14ac:dyDescent="0.25">
      <c r="A15" s="384" t="str">
        <f>'1. паспорт местоположение'!A15</f>
        <v>Строительство КТПн 10/0,4 кВ, 4-х КЛ 10 кВ и 2-х КЛ 1 кВ от КТПн по ул Артиллерийская в г. Калининграде</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76" t="s">
        <v>6</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row>
    <row r="18" spans="1:48" ht="14.25" customHeight="1"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row>
    <row r="20" spans="1:48" s="26" customFormat="1"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6"/>
      <c r="AM20" s="416"/>
      <c r="AN20" s="416"/>
      <c r="AO20" s="416"/>
      <c r="AP20" s="416"/>
      <c r="AQ20" s="416"/>
      <c r="AR20" s="416"/>
      <c r="AS20" s="416"/>
      <c r="AT20" s="416"/>
      <c r="AU20" s="416"/>
      <c r="AV20" s="416"/>
    </row>
    <row r="21" spans="1:48" s="26" customFormat="1" x14ac:dyDescent="0.25">
      <c r="A21" s="483" t="s">
        <v>520</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6" customFormat="1" ht="58.5" customHeight="1" x14ac:dyDescent="0.25">
      <c r="A22" s="474" t="s">
        <v>52</v>
      </c>
      <c r="B22" s="485" t="s">
        <v>24</v>
      </c>
      <c r="C22" s="474" t="s">
        <v>51</v>
      </c>
      <c r="D22" s="474" t="s">
        <v>50</v>
      </c>
      <c r="E22" s="488" t="s">
        <v>531</v>
      </c>
      <c r="F22" s="489"/>
      <c r="G22" s="489"/>
      <c r="H22" s="489"/>
      <c r="I22" s="489"/>
      <c r="J22" s="489"/>
      <c r="K22" s="489"/>
      <c r="L22" s="490"/>
      <c r="M22" s="474" t="s">
        <v>49</v>
      </c>
      <c r="N22" s="474" t="s">
        <v>48</v>
      </c>
      <c r="O22" s="474" t="s">
        <v>47</v>
      </c>
      <c r="P22" s="469" t="s">
        <v>263</v>
      </c>
      <c r="Q22" s="469" t="s">
        <v>46</v>
      </c>
      <c r="R22" s="469" t="s">
        <v>45</v>
      </c>
      <c r="S22" s="469" t="s">
        <v>44</v>
      </c>
      <c r="T22" s="469"/>
      <c r="U22" s="491" t="s">
        <v>43</v>
      </c>
      <c r="V22" s="491" t="s">
        <v>42</v>
      </c>
      <c r="W22" s="469" t="s">
        <v>41</v>
      </c>
      <c r="X22" s="469" t="s">
        <v>40</v>
      </c>
      <c r="Y22" s="469" t="s">
        <v>39</v>
      </c>
      <c r="Z22" s="476" t="s">
        <v>38</v>
      </c>
      <c r="AA22" s="469" t="s">
        <v>37</v>
      </c>
      <c r="AB22" s="469" t="s">
        <v>36</v>
      </c>
      <c r="AC22" s="469" t="s">
        <v>35</v>
      </c>
      <c r="AD22" s="469" t="s">
        <v>34</v>
      </c>
      <c r="AE22" s="469" t="s">
        <v>33</v>
      </c>
      <c r="AF22" s="469" t="s">
        <v>32</v>
      </c>
      <c r="AG22" s="469"/>
      <c r="AH22" s="469"/>
      <c r="AI22" s="469"/>
      <c r="AJ22" s="469"/>
      <c r="AK22" s="469"/>
      <c r="AL22" s="469" t="s">
        <v>31</v>
      </c>
      <c r="AM22" s="469"/>
      <c r="AN22" s="469"/>
      <c r="AO22" s="469"/>
      <c r="AP22" s="469" t="s">
        <v>30</v>
      </c>
      <c r="AQ22" s="469"/>
      <c r="AR22" s="469" t="s">
        <v>29</v>
      </c>
      <c r="AS22" s="469" t="s">
        <v>28</v>
      </c>
      <c r="AT22" s="469" t="s">
        <v>27</v>
      </c>
      <c r="AU22" s="469" t="s">
        <v>26</v>
      </c>
      <c r="AV22" s="477" t="s">
        <v>25</v>
      </c>
    </row>
    <row r="23" spans="1:48" s="26" customFormat="1" ht="64.5" customHeight="1" x14ac:dyDescent="0.25">
      <c r="A23" s="484"/>
      <c r="B23" s="486"/>
      <c r="C23" s="484"/>
      <c r="D23" s="484"/>
      <c r="E23" s="479" t="s">
        <v>23</v>
      </c>
      <c r="F23" s="470" t="s">
        <v>131</v>
      </c>
      <c r="G23" s="470" t="s">
        <v>130</v>
      </c>
      <c r="H23" s="470" t="s">
        <v>129</v>
      </c>
      <c r="I23" s="472" t="s">
        <v>441</v>
      </c>
      <c r="J23" s="472" t="s">
        <v>442</v>
      </c>
      <c r="K23" s="472" t="s">
        <v>443</v>
      </c>
      <c r="L23" s="470" t="s">
        <v>79</v>
      </c>
      <c r="M23" s="484"/>
      <c r="N23" s="484"/>
      <c r="O23" s="484"/>
      <c r="P23" s="469"/>
      <c r="Q23" s="469"/>
      <c r="R23" s="469"/>
      <c r="S23" s="481" t="s">
        <v>2</v>
      </c>
      <c r="T23" s="481" t="s">
        <v>11</v>
      </c>
      <c r="U23" s="491"/>
      <c r="V23" s="491"/>
      <c r="W23" s="469"/>
      <c r="X23" s="469"/>
      <c r="Y23" s="469"/>
      <c r="Z23" s="469"/>
      <c r="AA23" s="469"/>
      <c r="AB23" s="469"/>
      <c r="AC23" s="469"/>
      <c r="AD23" s="469"/>
      <c r="AE23" s="469"/>
      <c r="AF23" s="469" t="s">
        <v>22</v>
      </c>
      <c r="AG23" s="469"/>
      <c r="AH23" s="469" t="s">
        <v>21</v>
      </c>
      <c r="AI23" s="469"/>
      <c r="AJ23" s="474" t="s">
        <v>20</v>
      </c>
      <c r="AK23" s="474" t="s">
        <v>19</v>
      </c>
      <c r="AL23" s="474" t="s">
        <v>18</v>
      </c>
      <c r="AM23" s="474" t="s">
        <v>17</v>
      </c>
      <c r="AN23" s="474" t="s">
        <v>16</v>
      </c>
      <c r="AO23" s="474" t="s">
        <v>15</v>
      </c>
      <c r="AP23" s="474" t="s">
        <v>14</v>
      </c>
      <c r="AQ23" s="492" t="s">
        <v>11</v>
      </c>
      <c r="AR23" s="469"/>
      <c r="AS23" s="469"/>
      <c r="AT23" s="469"/>
      <c r="AU23" s="469"/>
      <c r="AV23" s="478"/>
    </row>
    <row r="24" spans="1:48" s="26" customFormat="1" ht="96.75" customHeight="1" x14ac:dyDescent="0.25">
      <c r="A24" s="475"/>
      <c r="B24" s="487"/>
      <c r="C24" s="475"/>
      <c r="D24" s="475"/>
      <c r="E24" s="480"/>
      <c r="F24" s="471"/>
      <c r="G24" s="471"/>
      <c r="H24" s="471"/>
      <c r="I24" s="473"/>
      <c r="J24" s="473"/>
      <c r="K24" s="473"/>
      <c r="L24" s="471"/>
      <c r="M24" s="475"/>
      <c r="N24" s="475"/>
      <c r="O24" s="475"/>
      <c r="P24" s="469"/>
      <c r="Q24" s="469"/>
      <c r="R24" s="469"/>
      <c r="S24" s="482"/>
      <c r="T24" s="482"/>
      <c r="U24" s="491"/>
      <c r="V24" s="491"/>
      <c r="W24" s="469"/>
      <c r="X24" s="469"/>
      <c r="Y24" s="469"/>
      <c r="Z24" s="469"/>
      <c r="AA24" s="469"/>
      <c r="AB24" s="469"/>
      <c r="AC24" s="469"/>
      <c r="AD24" s="469"/>
      <c r="AE24" s="469"/>
      <c r="AF24" s="160" t="s">
        <v>13</v>
      </c>
      <c r="AG24" s="160" t="s">
        <v>12</v>
      </c>
      <c r="AH24" s="161" t="s">
        <v>2</v>
      </c>
      <c r="AI24" s="161" t="s">
        <v>11</v>
      </c>
      <c r="AJ24" s="475"/>
      <c r="AK24" s="475"/>
      <c r="AL24" s="475"/>
      <c r="AM24" s="475"/>
      <c r="AN24" s="475"/>
      <c r="AO24" s="475"/>
      <c r="AP24" s="475"/>
      <c r="AQ24" s="493"/>
      <c r="AR24" s="469"/>
      <c r="AS24" s="469"/>
      <c r="AT24" s="469"/>
      <c r="AU24" s="469"/>
      <c r="AV24" s="47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541</v>
      </c>
      <c r="C26" s="21"/>
      <c r="D26" s="23">
        <v>2017</v>
      </c>
      <c r="E26" s="371"/>
      <c r="F26" s="371"/>
      <c r="G26" s="371">
        <v>0.8</v>
      </c>
      <c r="H26" s="371"/>
      <c r="I26" s="371"/>
      <c r="J26" s="371"/>
      <c r="K26" s="371">
        <v>0.36899999999999999</v>
      </c>
      <c r="L26" s="371"/>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A6" sqref="A6"/>
    </sheetView>
  </sheetViews>
  <sheetFormatPr defaultRowHeight="15.75" x14ac:dyDescent="0.25"/>
  <cols>
    <col min="1" max="2" width="66.140625" style="131" customWidth="1"/>
    <col min="3" max="3" width="9.140625" style="132" hidden="1" customWidth="1"/>
    <col min="4" max="256" width="8.85546875" style="132"/>
    <col min="257" max="258" width="66.140625" style="132" customWidth="1"/>
    <col min="259" max="512" width="8.85546875" style="132"/>
    <col min="513" max="514" width="66.140625" style="132" customWidth="1"/>
    <col min="515" max="768" width="8.85546875" style="132"/>
    <col min="769" max="770" width="66.140625" style="132" customWidth="1"/>
    <col min="771" max="1024" width="8.85546875" style="132"/>
    <col min="1025" max="1026" width="66.140625" style="132" customWidth="1"/>
    <col min="1027" max="1280" width="8.85546875" style="132"/>
    <col min="1281" max="1282" width="66.140625" style="132" customWidth="1"/>
    <col min="1283" max="1536" width="8.85546875" style="132"/>
    <col min="1537" max="1538" width="66.140625" style="132" customWidth="1"/>
    <col min="1539" max="1792" width="8.85546875" style="132"/>
    <col min="1793" max="1794" width="66.140625" style="132" customWidth="1"/>
    <col min="1795" max="2048" width="8.85546875" style="132"/>
    <col min="2049" max="2050" width="66.140625" style="132" customWidth="1"/>
    <col min="2051" max="2304" width="8.85546875" style="132"/>
    <col min="2305" max="2306" width="66.140625" style="132" customWidth="1"/>
    <col min="2307" max="2560" width="8.85546875" style="132"/>
    <col min="2561" max="2562" width="66.140625" style="132" customWidth="1"/>
    <col min="2563" max="2816" width="8.85546875" style="132"/>
    <col min="2817" max="2818" width="66.140625" style="132" customWidth="1"/>
    <col min="2819" max="3072" width="8.85546875" style="132"/>
    <col min="3073" max="3074" width="66.140625" style="132" customWidth="1"/>
    <col min="3075" max="3328" width="8.85546875" style="132"/>
    <col min="3329" max="3330" width="66.140625" style="132" customWidth="1"/>
    <col min="3331" max="3584" width="8.85546875" style="132"/>
    <col min="3585" max="3586" width="66.140625" style="132" customWidth="1"/>
    <col min="3587" max="3840" width="8.85546875" style="132"/>
    <col min="3841" max="3842" width="66.140625" style="132" customWidth="1"/>
    <col min="3843" max="4096" width="8.85546875" style="132"/>
    <col min="4097" max="4098" width="66.140625" style="132" customWidth="1"/>
    <col min="4099" max="4352" width="8.85546875" style="132"/>
    <col min="4353" max="4354" width="66.140625" style="132" customWidth="1"/>
    <col min="4355" max="4608" width="8.85546875" style="132"/>
    <col min="4609" max="4610" width="66.140625" style="132" customWidth="1"/>
    <col min="4611" max="4864" width="8.85546875" style="132"/>
    <col min="4865" max="4866" width="66.140625" style="132" customWidth="1"/>
    <col min="4867" max="5120" width="8.85546875" style="132"/>
    <col min="5121" max="5122" width="66.140625" style="132" customWidth="1"/>
    <col min="5123" max="5376" width="8.85546875" style="132"/>
    <col min="5377" max="5378" width="66.140625" style="132" customWidth="1"/>
    <col min="5379" max="5632" width="8.85546875" style="132"/>
    <col min="5633" max="5634" width="66.140625" style="132" customWidth="1"/>
    <col min="5635" max="5888" width="8.85546875" style="132"/>
    <col min="5889" max="5890" width="66.140625" style="132" customWidth="1"/>
    <col min="5891" max="6144" width="8.85546875" style="132"/>
    <col min="6145" max="6146" width="66.140625" style="132" customWidth="1"/>
    <col min="6147" max="6400" width="8.85546875" style="132"/>
    <col min="6401" max="6402" width="66.140625" style="132" customWidth="1"/>
    <col min="6403" max="6656" width="8.85546875" style="132"/>
    <col min="6657" max="6658" width="66.140625" style="132" customWidth="1"/>
    <col min="6659" max="6912" width="8.85546875" style="132"/>
    <col min="6913" max="6914" width="66.140625" style="132" customWidth="1"/>
    <col min="6915" max="7168" width="8.85546875" style="132"/>
    <col min="7169" max="7170" width="66.140625" style="132" customWidth="1"/>
    <col min="7171" max="7424" width="8.85546875" style="132"/>
    <col min="7425" max="7426" width="66.140625" style="132" customWidth="1"/>
    <col min="7427" max="7680" width="8.85546875" style="132"/>
    <col min="7681" max="7682" width="66.140625" style="132" customWidth="1"/>
    <col min="7683" max="7936" width="8.85546875" style="132"/>
    <col min="7937" max="7938" width="66.140625" style="132" customWidth="1"/>
    <col min="7939" max="8192" width="8.85546875" style="132"/>
    <col min="8193" max="8194" width="66.140625" style="132" customWidth="1"/>
    <col min="8195" max="8448" width="8.85546875" style="132"/>
    <col min="8449" max="8450" width="66.140625" style="132" customWidth="1"/>
    <col min="8451" max="8704" width="8.85546875" style="132"/>
    <col min="8705" max="8706" width="66.140625" style="132" customWidth="1"/>
    <col min="8707" max="8960" width="8.85546875" style="132"/>
    <col min="8961" max="8962" width="66.140625" style="132" customWidth="1"/>
    <col min="8963" max="9216" width="8.85546875" style="132"/>
    <col min="9217" max="9218" width="66.140625" style="132" customWidth="1"/>
    <col min="9219" max="9472" width="8.85546875" style="132"/>
    <col min="9473" max="9474" width="66.140625" style="132" customWidth="1"/>
    <col min="9475" max="9728" width="8.85546875" style="132"/>
    <col min="9729" max="9730" width="66.140625" style="132" customWidth="1"/>
    <col min="9731" max="9984" width="8.85546875" style="132"/>
    <col min="9985" max="9986" width="66.140625" style="132" customWidth="1"/>
    <col min="9987" max="10240" width="8.85546875" style="132"/>
    <col min="10241" max="10242" width="66.140625" style="132" customWidth="1"/>
    <col min="10243" max="10496" width="8.85546875" style="132"/>
    <col min="10497" max="10498" width="66.140625" style="132" customWidth="1"/>
    <col min="10499" max="10752" width="8.85546875" style="132"/>
    <col min="10753" max="10754" width="66.140625" style="132" customWidth="1"/>
    <col min="10755" max="11008" width="8.85546875" style="132"/>
    <col min="11009" max="11010" width="66.140625" style="132" customWidth="1"/>
    <col min="11011" max="11264" width="8.85546875" style="132"/>
    <col min="11265" max="11266" width="66.140625" style="132" customWidth="1"/>
    <col min="11267" max="11520" width="8.85546875" style="132"/>
    <col min="11521" max="11522" width="66.140625" style="132" customWidth="1"/>
    <col min="11523" max="11776" width="8.85546875" style="132"/>
    <col min="11777" max="11778" width="66.140625" style="132" customWidth="1"/>
    <col min="11779" max="12032" width="8.85546875" style="132"/>
    <col min="12033" max="12034" width="66.140625" style="132" customWidth="1"/>
    <col min="12035" max="12288" width="8.85546875" style="132"/>
    <col min="12289" max="12290" width="66.140625" style="132" customWidth="1"/>
    <col min="12291" max="12544" width="8.85546875" style="132"/>
    <col min="12545" max="12546" width="66.140625" style="132" customWidth="1"/>
    <col min="12547" max="12800" width="8.85546875" style="132"/>
    <col min="12801" max="12802" width="66.140625" style="132" customWidth="1"/>
    <col min="12803" max="13056" width="8.85546875" style="132"/>
    <col min="13057" max="13058" width="66.140625" style="132" customWidth="1"/>
    <col min="13059" max="13312" width="8.85546875" style="132"/>
    <col min="13313" max="13314" width="66.140625" style="132" customWidth="1"/>
    <col min="13315" max="13568" width="8.85546875" style="132"/>
    <col min="13569" max="13570" width="66.140625" style="132" customWidth="1"/>
    <col min="13571" max="13824" width="8.85546875" style="132"/>
    <col min="13825" max="13826" width="66.140625" style="132" customWidth="1"/>
    <col min="13827" max="14080" width="8.85546875" style="132"/>
    <col min="14081" max="14082" width="66.140625" style="132" customWidth="1"/>
    <col min="14083" max="14336" width="8.85546875" style="132"/>
    <col min="14337" max="14338" width="66.140625" style="132" customWidth="1"/>
    <col min="14339" max="14592" width="8.85546875" style="132"/>
    <col min="14593" max="14594" width="66.140625" style="132" customWidth="1"/>
    <col min="14595" max="14848" width="8.85546875" style="132"/>
    <col min="14849" max="14850" width="66.140625" style="132" customWidth="1"/>
    <col min="14851" max="15104" width="8.85546875" style="132"/>
    <col min="15105" max="15106" width="66.140625" style="132" customWidth="1"/>
    <col min="15107" max="15360" width="8.85546875" style="132"/>
    <col min="15361" max="15362" width="66.140625" style="132" customWidth="1"/>
    <col min="15363" max="15616" width="8.85546875" style="132"/>
    <col min="15617" max="15618" width="66.140625" style="132" customWidth="1"/>
    <col min="15619" max="15872" width="8.85546875" style="132"/>
    <col min="15873" max="15874" width="66.140625" style="132" customWidth="1"/>
    <col min="15875" max="16128" width="8.85546875" style="132"/>
    <col min="16129" max="16130" width="66.140625" style="132" customWidth="1"/>
    <col min="16131" max="16384" width="8.85546875" style="132"/>
  </cols>
  <sheetData>
    <row r="1" spans="1:8" ht="18.75" x14ac:dyDescent="0.25">
      <c r="B1" s="43" t="s">
        <v>68</v>
      </c>
    </row>
    <row r="2" spans="1:8" ht="18.75" x14ac:dyDescent="0.3">
      <c r="B2" s="15" t="s">
        <v>10</v>
      </c>
    </row>
    <row r="3" spans="1:8" ht="18.75" x14ac:dyDescent="0.3">
      <c r="B3" s="15" t="s">
        <v>539</v>
      </c>
    </row>
    <row r="4" spans="1:8" x14ac:dyDescent="0.25">
      <c r="B4" s="48"/>
    </row>
    <row r="5" spans="1:8" ht="18.75" x14ac:dyDescent="0.3">
      <c r="A5" s="500" t="str">
        <f>'7. Паспорт отчет о закупке'!A5:AV5</f>
        <v>Год раскрытия информации: 2017 год</v>
      </c>
      <c r="B5" s="500"/>
      <c r="C5" s="95"/>
      <c r="D5" s="95"/>
      <c r="E5" s="95"/>
      <c r="F5" s="95"/>
      <c r="G5" s="95"/>
      <c r="H5" s="95"/>
    </row>
    <row r="6" spans="1:8" ht="18.75" x14ac:dyDescent="0.3">
      <c r="A6" s="333"/>
      <c r="B6" s="333"/>
      <c r="C6" s="333"/>
      <c r="D6" s="333"/>
      <c r="E6" s="333"/>
      <c r="F6" s="333"/>
      <c r="G6" s="333"/>
      <c r="H6" s="333"/>
    </row>
    <row r="7" spans="1:8" ht="18.75" x14ac:dyDescent="0.25">
      <c r="A7" s="379" t="s">
        <v>9</v>
      </c>
      <c r="B7" s="379"/>
      <c r="C7" s="166"/>
      <c r="D7" s="166"/>
      <c r="E7" s="166"/>
      <c r="F7" s="166"/>
      <c r="G7" s="166"/>
      <c r="H7" s="166"/>
    </row>
    <row r="8" spans="1:8" ht="18.75" x14ac:dyDescent="0.25">
      <c r="A8" s="166"/>
      <c r="B8" s="166"/>
      <c r="C8" s="166"/>
      <c r="D8" s="166"/>
      <c r="E8" s="166"/>
      <c r="F8" s="166"/>
      <c r="G8" s="166"/>
      <c r="H8" s="166"/>
    </row>
    <row r="9" spans="1:8" x14ac:dyDescent="0.25">
      <c r="A9" s="384" t="str">
        <f>'1. паспорт местоположение'!A9:C9</f>
        <v>Акционерное общество "Янтарьэнерго" ДЗО  ПАО "Россети"</v>
      </c>
      <c r="B9" s="384"/>
      <c r="C9" s="183"/>
      <c r="D9" s="183"/>
      <c r="E9" s="183"/>
      <c r="F9" s="183"/>
      <c r="G9" s="183"/>
      <c r="H9" s="183"/>
    </row>
    <row r="10" spans="1:8" x14ac:dyDescent="0.25">
      <c r="A10" s="376" t="s">
        <v>8</v>
      </c>
      <c r="B10" s="376"/>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84" t="str">
        <f>'1. паспорт местоположение'!A12:C12</f>
        <v>G_4196</v>
      </c>
      <c r="B12" s="384"/>
      <c r="C12" s="183"/>
      <c r="D12" s="183"/>
      <c r="E12" s="183"/>
      <c r="F12" s="183"/>
      <c r="G12" s="183"/>
      <c r="H12" s="183"/>
    </row>
    <row r="13" spans="1:8" x14ac:dyDescent="0.25">
      <c r="A13" s="376" t="s">
        <v>7</v>
      </c>
      <c r="B13" s="376"/>
      <c r="C13" s="168"/>
      <c r="D13" s="168"/>
      <c r="E13" s="168"/>
      <c r="F13" s="168"/>
      <c r="G13" s="168"/>
      <c r="H13" s="168"/>
    </row>
    <row r="14" spans="1:8" ht="18.75" x14ac:dyDescent="0.25">
      <c r="A14" s="11"/>
      <c r="B14" s="11"/>
      <c r="C14" s="11"/>
      <c r="D14" s="11"/>
      <c r="E14" s="11"/>
      <c r="F14" s="11"/>
      <c r="G14" s="11"/>
      <c r="H14" s="11"/>
    </row>
    <row r="15" spans="1:8" ht="39" customHeight="1" x14ac:dyDescent="0.25">
      <c r="A15" s="494" t="str">
        <f>'1. паспорт местоположение'!A15:C15</f>
        <v>Строительство КТПн 10/0,4 кВ, 4-х КЛ 10 кВ и 2-х КЛ 1 кВ от КТПн по ул Артиллерийская в г. Калининграде</v>
      </c>
      <c r="B15" s="384"/>
      <c r="C15" s="183"/>
      <c r="D15" s="183"/>
      <c r="E15" s="183"/>
      <c r="F15" s="183"/>
      <c r="G15" s="183"/>
      <c r="H15" s="183"/>
    </row>
    <row r="16" spans="1:8" x14ac:dyDescent="0.25">
      <c r="A16" s="376" t="s">
        <v>6</v>
      </c>
      <c r="B16" s="376"/>
      <c r="C16" s="168"/>
      <c r="D16" s="168"/>
      <c r="E16" s="168"/>
      <c r="F16" s="168"/>
      <c r="G16" s="168"/>
      <c r="H16" s="168"/>
    </row>
    <row r="17" spans="1:2" x14ac:dyDescent="0.25">
      <c r="B17" s="133"/>
    </row>
    <row r="18" spans="1:2" ht="33.75" customHeight="1" x14ac:dyDescent="0.25">
      <c r="A18" s="495" t="s">
        <v>521</v>
      </c>
      <c r="B18" s="496"/>
    </row>
    <row r="19" spans="1:2" x14ac:dyDescent="0.25">
      <c r="B19" s="48"/>
    </row>
    <row r="20" spans="1:2" ht="16.5" thickBot="1" x14ac:dyDescent="0.3">
      <c r="B20" s="134"/>
    </row>
    <row r="21" spans="1:2" ht="55.5" customHeight="1" thickBot="1" x14ac:dyDescent="0.3">
      <c r="A21" s="135" t="s">
        <v>388</v>
      </c>
      <c r="B21" s="330" t="str">
        <f>A15</f>
        <v>Строительство КТПн 10/0,4 кВ, 4-х КЛ 10 кВ и 2-х КЛ 1 кВ от КТПн по ул Артиллерийская в г. Калининграде</v>
      </c>
    </row>
    <row r="22" spans="1:2" ht="16.5" thickBot="1" x14ac:dyDescent="0.3">
      <c r="A22" s="135" t="s">
        <v>389</v>
      </c>
      <c r="B22" s="136" t="str">
        <f>'1. паспорт местоположение'!C27</f>
        <v>город Калининград</v>
      </c>
    </row>
    <row r="23" spans="1:2" ht="16.5" thickBot="1" x14ac:dyDescent="0.3">
      <c r="A23" s="135" t="s">
        <v>354</v>
      </c>
      <c r="B23" s="137" t="s">
        <v>714</v>
      </c>
    </row>
    <row r="24" spans="1:2" ht="16.5" thickBot="1" x14ac:dyDescent="0.3">
      <c r="A24" s="135" t="s">
        <v>390</v>
      </c>
      <c r="B24" s="137" t="s">
        <v>705</v>
      </c>
    </row>
    <row r="25" spans="1:2" ht="16.5" thickBot="1" x14ac:dyDescent="0.3">
      <c r="A25" s="138" t="s">
        <v>391</v>
      </c>
      <c r="B25" s="136">
        <v>2017</v>
      </c>
    </row>
    <row r="26" spans="1:2" ht="16.5" thickBot="1" x14ac:dyDescent="0.3">
      <c r="A26" s="139" t="s">
        <v>392</v>
      </c>
      <c r="B26" s="140" t="s">
        <v>686</v>
      </c>
    </row>
    <row r="27" spans="1:2" ht="29.25" thickBot="1" x14ac:dyDescent="0.3">
      <c r="A27" s="147" t="s">
        <v>707</v>
      </c>
      <c r="B27" s="331">
        <v>14.976265</v>
      </c>
    </row>
    <row r="28" spans="1:2" ht="16.5" thickBot="1" x14ac:dyDescent="0.3">
      <c r="A28" s="142" t="s">
        <v>393</v>
      </c>
      <c r="B28" s="142" t="s">
        <v>710</v>
      </c>
    </row>
    <row r="29" spans="1:2" ht="29.25" thickBot="1" x14ac:dyDescent="0.3">
      <c r="A29" s="148" t="s">
        <v>394</v>
      </c>
      <c r="B29" s="142"/>
    </row>
    <row r="30" spans="1:2" ht="29.25" thickBot="1" x14ac:dyDescent="0.3">
      <c r="A30" s="148" t="s">
        <v>395</v>
      </c>
      <c r="B30" s="341">
        <f>B32+B41+B58</f>
        <v>0.54180000000000006</v>
      </c>
    </row>
    <row r="31" spans="1:2" ht="16.5" thickBot="1" x14ac:dyDescent="0.3">
      <c r="A31" s="142" t="s">
        <v>396</v>
      </c>
      <c r="B31" s="341"/>
    </row>
    <row r="32" spans="1:2" ht="29.25" thickBot="1" x14ac:dyDescent="0.3">
      <c r="A32" s="148" t="s">
        <v>397</v>
      </c>
      <c r="B32" s="341">
        <f>B33+B37</f>
        <v>0.21579999999999999</v>
      </c>
    </row>
    <row r="33" spans="1:3" s="344" customFormat="1" ht="30.75" thickBot="1" x14ac:dyDescent="0.3">
      <c r="A33" s="361" t="s">
        <v>716</v>
      </c>
      <c r="B33" s="362">
        <v>0.21579999999999999</v>
      </c>
    </row>
    <row r="34" spans="1:3" ht="16.5" thickBot="1" x14ac:dyDescent="0.3">
      <c r="A34" s="142" t="s">
        <v>399</v>
      </c>
      <c r="B34" s="345">
        <f>B33/$B$27</f>
        <v>1.4409467247007181E-2</v>
      </c>
    </row>
    <row r="35" spans="1:3" ht="16.5" thickBot="1" x14ac:dyDescent="0.3">
      <c r="A35" s="142" t="s">
        <v>400</v>
      </c>
      <c r="B35" s="341">
        <v>0</v>
      </c>
      <c r="C35" s="132">
        <v>1</v>
      </c>
    </row>
    <row r="36" spans="1:3" ht="16.5" thickBot="1" x14ac:dyDescent="0.3">
      <c r="A36" s="142" t="s">
        <v>401</v>
      </c>
      <c r="B36" s="341">
        <v>0</v>
      </c>
      <c r="C36" s="132">
        <v>2</v>
      </c>
    </row>
    <row r="37" spans="1:3" s="344" customFormat="1" ht="16.5" thickBot="1" x14ac:dyDescent="0.3">
      <c r="A37" s="361" t="s">
        <v>398</v>
      </c>
      <c r="B37" s="362">
        <v>0</v>
      </c>
    </row>
    <row r="38" spans="1:3" ht="16.5" thickBot="1" x14ac:dyDescent="0.3">
      <c r="A38" s="142" t="s">
        <v>399</v>
      </c>
      <c r="B38" s="345">
        <f>B37/$B$27</f>
        <v>0</v>
      </c>
    </row>
    <row r="39" spans="1:3" ht="16.5" thickBot="1" x14ac:dyDescent="0.3">
      <c r="A39" s="142" t="s">
        <v>400</v>
      </c>
      <c r="B39" s="341">
        <v>0</v>
      </c>
      <c r="C39" s="132">
        <v>1</v>
      </c>
    </row>
    <row r="40" spans="1:3" ht="16.5" thickBot="1" x14ac:dyDescent="0.3">
      <c r="A40" s="142" t="s">
        <v>401</v>
      </c>
      <c r="B40" s="341">
        <v>0</v>
      </c>
      <c r="C40" s="132">
        <v>2</v>
      </c>
    </row>
    <row r="41" spans="1:3" ht="29.25" thickBot="1" x14ac:dyDescent="0.3">
      <c r="A41" s="148" t="s">
        <v>402</v>
      </c>
      <c r="B41" s="341">
        <f>B42+B46+B50+B54</f>
        <v>0</v>
      </c>
    </row>
    <row r="42" spans="1:3" s="344" customFormat="1" ht="16.5" thickBot="1" x14ac:dyDescent="0.3">
      <c r="A42" s="361" t="s">
        <v>398</v>
      </c>
      <c r="B42" s="362">
        <v>0</v>
      </c>
    </row>
    <row r="43" spans="1:3" ht="16.5" thickBot="1" x14ac:dyDescent="0.3">
      <c r="A43" s="142" t="s">
        <v>399</v>
      </c>
      <c r="B43" s="345">
        <f>B42/$B$27</f>
        <v>0</v>
      </c>
    </row>
    <row r="44" spans="1:3" ht="16.5" thickBot="1" x14ac:dyDescent="0.3">
      <c r="A44" s="142" t="s">
        <v>400</v>
      </c>
      <c r="B44" s="341">
        <v>0</v>
      </c>
      <c r="C44" s="132">
        <v>1</v>
      </c>
    </row>
    <row r="45" spans="1:3" ht="16.5" thickBot="1" x14ac:dyDescent="0.3">
      <c r="A45" s="142" t="s">
        <v>401</v>
      </c>
      <c r="B45" s="341">
        <v>0</v>
      </c>
      <c r="C45" s="132">
        <v>2</v>
      </c>
    </row>
    <row r="46" spans="1:3" s="344" customFormat="1" ht="16.5" thickBot="1" x14ac:dyDescent="0.3">
      <c r="A46" s="361" t="s">
        <v>398</v>
      </c>
      <c r="B46" s="362">
        <v>0</v>
      </c>
    </row>
    <row r="47" spans="1:3" ht="16.5" thickBot="1" x14ac:dyDescent="0.3">
      <c r="A47" s="142" t="s">
        <v>399</v>
      </c>
      <c r="B47" s="345">
        <f>B46/$B$27</f>
        <v>0</v>
      </c>
    </row>
    <row r="48" spans="1:3" ht="16.5" thickBot="1" x14ac:dyDescent="0.3">
      <c r="A48" s="142" t="s">
        <v>400</v>
      </c>
      <c r="B48" s="341">
        <v>0</v>
      </c>
      <c r="C48" s="132">
        <v>1</v>
      </c>
    </row>
    <row r="49" spans="1:3" ht="16.5" thickBot="1" x14ac:dyDescent="0.3">
      <c r="A49" s="142" t="s">
        <v>401</v>
      </c>
      <c r="B49" s="341">
        <v>0</v>
      </c>
      <c r="C49" s="132">
        <v>2</v>
      </c>
    </row>
    <row r="50" spans="1:3" s="344" customFormat="1" ht="16.5" thickBot="1" x14ac:dyDescent="0.3">
      <c r="A50" s="342" t="s">
        <v>398</v>
      </c>
      <c r="B50" s="343">
        <v>0</v>
      </c>
    </row>
    <row r="51" spans="1:3" ht="16.5" thickBot="1" x14ac:dyDescent="0.3">
      <c r="A51" s="142" t="s">
        <v>399</v>
      </c>
      <c r="B51" s="345">
        <f>B50/$B$27</f>
        <v>0</v>
      </c>
    </row>
    <row r="52" spans="1:3" ht="16.5" thickBot="1" x14ac:dyDescent="0.3">
      <c r="A52" s="142" t="s">
        <v>400</v>
      </c>
      <c r="B52" s="341">
        <v>0</v>
      </c>
      <c r="C52" s="132">
        <v>1</v>
      </c>
    </row>
    <row r="53" spans="1:3" ht="16.5" thickBot="1" x14ac:dyDescent="0.3">
      <c r="A53" s="142" t="s">
        <v>401</v>
      </c>
      <c r="B53" s="341">
        <v>0</v>
      </c>
      <c r="C53" s="132">
        <v>2</v>
      </c>
    </row>
    <row r="54" spans="1:3" s="344" customFormat="1" ht="16.5" thickBot="1" x14ac:dyDescent="0.3">
      <c r="A54" s="342" t="s">
        <v>398</v>
      </c>
      <c r="B54" s="343">
        <v>0</v>
      </c>
    </row>
    <row r="55" spans="1:3" ht="16.5" thickBot="1" x14ac:dyDescent="0.3">
      <c r="A55" s="142" t="s">
        <v>399</v>
      </c>
      <c r="B55" s="345">
        <f>B54/$B$27</f>
        <v>0</v>
      </c>
    </row>
    <row r="56" spans="1:3" ht="16.5" thickBot="1" x14ac:dyDescent="0.3">
      <c r="A56" s="142" t="s">
        <v>400</v>
      </c>
      <c r="B56" s="341">
        <v>0</v>
      </c>
      <c r="C56" s="132">
        <v>1</v>
      </c>
    </row>
    <row r="57" spans="1:3" ht="16.5" thickBot="1" x14ac:dyDescent="0.3">
      <c r="A57" s="142" t="s">
        <v>401</v>
      </c>
      <c r="B57" s="341">
        <v>0</v>
      </c>
      <c r="C57" s="132">
        <v>2</v>
      </c>
    </row>
    <row r="58" spans="1:3" ht="29.25" thickBot="1" x14ac:dyDescent="0.3">
      <c r="A58" s="148" t="s">
        <v>403</v>
      </c>
      <c r="B58" s="341">
        <f>B59+B63+B67+B71</f>
        <v>0.32600000000000001</v>
      </c>
    </row>
    <row r="59" spans="1:3" s="344" customFormat="1" ht="30.75" thickBot="1" x14ac:dyDescent="0.3">
      <c r="A59" s="342" t="s">
        <v>715</v>
      </c>
      <c r="B59" s="343">
        <v>0.32600000000000001</v>
      </c>
    </row>
    <row r="60" spans="1:3" ht="16.5" thickBot="1" x14ac:dyDescent="0.3">
      <c r="A60" s="142" t="s">
        <v>399</v>
      </c>
      <c r="B60" s="345">
        <f>B59/$B$27</f>
        <v>2.1767777212809737E-2</v>
      </c>
    </row>
    <row r="61" spans="1:3" ht="16.5" thickBot="1" x14ac:dyDescent="0.3">
      <c r="A61" s="142" t="s">
        <v>400</v>
      </c>
      <c r="B61" s="341">
        <v>0</v>
      </c>
      <c r="C61" s="132">
        <v>1</v>
      </c>
    </row>
    <row r="62" spans="1:3" ht="16.5" thickBot="1" x14ac:dyDescent="0.3">
      <c r="A62" s="142" t="s">
        <v>401</v>
      </c>
      <c r="B62" s="341">
        <v>0.32600000000000001</v>
      </c>
      <c r="C62" s="132">
        <v>2</v>
      </c>
    </row>
    <row r="63" spans="1:3" s="344" customFormat="1" ht="16.5" thickBot="1" x14ac:dyDescent="0.3">
      <c r="A63" s="342" t="s">
        <v>398</v>
      </c>
      <c r="B63" s="343">
        <v>0</v>
      </c>
    </row>
    <row r="64" spans="1:3" ht="16.5" thickBot="1" x14ac:dyDescent="0.3">
      <c r="A64" s="142" t="s">
        <v>399</v>
      </c>
      <c r="B64" s="345">
        <f>B63/$B$27</f>
        <v>0</v>
      </c>
    </row>
    <row r="65" spans="1:3" ht="16.5" thickBot="1" x14ac:dyDescent="0.3">
      <c r="A65" s="142" t="s">
        <v>400</v>
      </c>
      <c r="B65" s="341">
        <v>0</v>
      </c>
      <c r="C65" s="132">
        <v>1</v>
      </c>
    </row>
    <row r="66" spans="1:3" ht="16.5" thickBot="1" x14ac:dyDescent="0.3">
      <c r="A66" s="142" t="s">
        <v>401</v>
      </c>
      <c r="B66" s="341">
        <v>0</v>
      </c>
      <c r="C66" s="132">
        <v>2</v>
      </c>
    </row>
    <row r="67" spans="1:3" s="344" customFormat="1" ht="16.5" thickBot="1" x14ac:dyDescent="0.3">
      <c r="A67" s="342" t="s">
        <v>398</v>
      </c>
      <c r="B67" s="343">
        <v>0</v>
      </c>
    </row>
    <row r="68" spans="1:3" ht="16.5" thickBot="1" x14ac:dyDescent="0.3">
      <c r="A68" s="142" t="s">
        <v>399</v>
      </c>
      <c r="B68" s="345">
        <f>B67/$B$27</f>
        <v>0</v>
      </c>
    </row>
    <row r="69" spans="1:3" ht="16.5" thickBot="1" x14ac:dyDescent="0.3">
      <c r="A69" s="142" t="s">
        <v>400</v>
      </c>
      <c r="B69" s="341">
        <v>0</v>
      </c>
      <c r="C69" s="132">
        <v>1</v>
      </c>
    </row>
    <row r="70" spans="1:3" ht="16.5" thickBot="1" x14ac:dyDescent="0.3">
      <c r="A70" s="142" t="s">
        <v>401</v>
      </c>
      <c r="B70" s="341">
        <v>0</v>
      </c>
      <c r="C70" s="132">
        <v>2</v>
      </c>
    </row>
    <row r="71" spans="1:3" s="344" customFormat="1" ht="16.5" thickBot="1" x14ac:dyDescent="0.3">
      <c r="A71" s="342" t="s">
        <v>398</v>
      </c>
      <c r="B71" s="343">
        <v>0</v>
      </c>
    </row>
    <row r="72" spans="1:3" ht="16.5" thickBot="1" x14ac:dyDescent="0.3">
      <c r="A72" s="142" t="s">
        <v>399</v>
      </c>
      <c r="B72" s="345">
        <f>B71/$B$27</f>
        <v>0</v>
      </c>
    </row>
    <row r="73" spans="1:3" ht="16.5" thickBot="1" x14ac:dyDescent="0.3">
      <c r="A73" s="142" t="s">
        <v>400</v>
      </c>
      <c r="B73" s="341">
        <v>0</v>
      </c>
      <c r="C73" s="132">
        <v>1</v>
      </c>
    </row>
    <row r="74" spans="1:3" ht="16.5" thickBot="1" x14ac:dyDescent="0.3">
      <c r="A74" s="142" t="s">
        <v>401</v>
      </c>
      <c r="B74" s="341">
        <v>0</v>
      </c>
      <c r="C74" s="132">
        <v>2</v>
      </c>
    </row>
    <row r="75" spans="1:3" ht="29.25" thickBot="1" x14ac:dyDescent="0.3">
      <c r="A75" s="141" t="s">
        <v>404</v>
      </c>
      <c r="B75" s="149"/>
    </row>
    <row r="76" spans="1:3" ht="16.5" thickBot="1" x14ac:dyDescent="0.3">
      <c r="A76" s="143" t="s">
        <v>396</v>
      </c>
      <c r="B76" s="149"/>
    </row>
    <row r="77" spans="1:3" ht="16.5" thickBot="1" x14ac:dyDescent="0.3">
      <c r="A77" s="143" t="s">
        <v>405</v>
      </c>
      <c r="B77" s="149"/>
    </row>
    <row r="78" spans="1:3" ht="16.5" thickBot="1" x14ac:dyDescent="0.3">
      <c r="A78" s="143" t="s">
        <v>406</v>
      </c>
      <c r="B78" s="149"/>
    </row>
    <row r="79" spans="1:3" ht="16.5" thickBot="1" x14ac:dyDescent="0.3">
      <c r="A79" s="143" t="s">
        <v>407</v>
      </c>
      <c r="B79" s="149"/>
    </row>
    <row r="80" spans="1:3" ht="16.5" thickBot="1" x14ac:dyDescent="0.3">
      <c r="A80" s="138" t="s">
        <v>408</v>
      </c>
      <c r="B80" s="346">
        <f>B81/$B$27</f>
        <v>0</v>
      </c>
    </row>
    <row r="81" spans="1:2" ht="16.5" thickBot="1" x14ac:dyDescent="0.3">
      <c r="A81" s="138" t="s">
        <v>409</v>
      </c>
      <c r="B81" s="347">
        <f xml:space="preserve"> SUMIF(C33:C74, 1,B33:B74)</f>
        <v>0</v>
      </c>
    </row>
    <row r="82" spans="1:2" ht="16.5" thickBot="1" x14ac:dyDescent="0.3">
      <c r="A82" s="138" t="s">
        <v>410</v>
      </c>
      <c r="B82" s="346">
        <f>B83/$B$27</f>
        <v>2.1767777212809737E-2</v>
      </c>
    </row>
    <row r="83" spans="1:2" ht="16.5" thickBot="1" x14ac:dyDescent="0.3">
      <c r="A83" s="139" t="s">
        <v>411</v>
      </c>
      <c r="B83" s="347">
        <f xml:space="preserve"> SUMIF(C35:C76, 2,B35:B76)</f>
        <v>0.32600000000000001</v>
      </c>
    </row>
    <row r="84" spans="1:2" ht="15.6" customHeight="1" x14ac:dyDescent="0.25">
      <c r="A84" s="141" t="s">
        <v>412</v>
      </c>
      <c r="B84" s="497" t="s">
        <v>413</v>
      </c>
    </row>
    <row r="85" spans="1:2" x14ac:dyDescent="0.25">
      <c r="A85" s="145" t="s">
        <v>414</v>
      </c>
      <c r="B85" s="498"/>
    </row>
    <row r="86" spans="1:2" x14ac:dyDescent="0.25">
      <c r="A86" s="145" t="s">
        <v>415</v>
      </c>
      <c r="B86" s="498"/>
    </row>
    <row r="87" spans="1:2" x14ac:dyDescent="0.25">
      <c r="A87" s="145" t="s">
        <v>416</v>
      </c>
      <c r="B87" s="498"/>
    </row>
    <row r="88" spans="1:2" x14ac:dyDescent="0.25">
      <c r="A88" s="145" t="s">
        <v>417</v>
      </c>
      <c r="B88" s="498"/>
    </row>
    <row r="89" spans="1:2" ht="16.5" thickBot="1" x14ac:dyDescent="0.3">
      <c r="A89" s="146" t="s">
        <v>418</v>
      </c>
      <c r="B89" s="499"/>
    </row>
    <row r="90" spans="1:2" ht="30.75" thickBot="1" x14ac:dyDescent="0.3">
      <c r="A90" s="143" t="s">
        <v>419</v>
      </c>
      <c r="B90" s="144"/>
    </row>
    <row r="91" spans="1:2" ht="29.25" thickBot="1" x14ac:dyDescent="0.3">
      <c r="A91" s="138" t="s">
        <v>420</v>
      </c>
      <c r="B91" s="144"/>
    </row>
    <row r="92" spans="1:2" ht="16.5" thickBot="1" x14ac:dyDescent="0.3">
      <c r="A92" s="143" t="s">
        <v>396</v>
      </c>
      <c r="B92" s="151"/>
    </row>
    <row r="93" spans="1:2" ht="16.5" thickBot="1" x14ac:dyDescent="0.3">
      <c r="A93" s="143" t="s">
        <v>421</v>
      </c>
      <c r="B93" s="144"/>
    </row>
    <row r="94" spans="1:2" ht="16.5" thickBot="1" x14ac:dyDescent="0.3">
      <c r="A94" s="143" t="s">
        <v>422</v>
      </c>
      <c r="B94" s="151"/>
    </row>
    <row r="95" spans="1:2" ht="30.75" thickBot="1" x14ac:dyDescent="0.3">
      <c r="A95" s="152" t="s">
        <v>423</v>
      </c>
      <c r="B95" s="332" t="s">
        <v>424</v>
      </c>
    </row>
    <row r="96" spans="1:2" ht="16.5" thickBot="1" x14ac:dyDescent="0.3">
      <c r="A96" s="138" t="s">
        <v>425</v>
      </c>
      <c r="B96" s="150"/>
    </row>
    <row r="97" spans="1:2" ht="16.5" thickBot="1" x14ac:dyDescent="0.3">
      <c r="A97" s="145" t="s">
        <v>426</v>
      </c>
      <c r="B97" s="153"/>
    </row>
    <row r="98" spans="1:2" ht="16.5" thickBot="1" x14ac:dyDescent="0.3">
      <c r="A98" s="145" t="s">
        <v>427</v>
      </c>
      <c r="B98" s="153"/>
    </row>
    <row r="99" spans="1:2" ht="16.5" thickBot="1" x14ac:dyDescent="0.3">
      <c r="A99" s="145" t="s">
        <v>428</v>
      </c>
      <c r="B99" s="153"/>
    </row>
    <row r="100" spans="1:2" ht="45.75" thickBot="1" x14ac:dyDescent="0.3">
      <c r="A100" s="154" t="s">
        <v>429</v>
      </c>
      <c r="B100" s="151" t="s">
        <v>430</v>
      </c>
    </row>
    <row r="101" spans="1:2" ht="28.5" x14ac:dyDescent="0.25">
      <c r="A101" s="141" t="s">
        <v>431</v>
      </c>
      <c r="B101" s="497" t="s">
        <v>432</v>
      </c>
    </row>
    <row r="102" spans="1:2" x14ac:dyDescent="0.25">
      <c r="A102" s="145" t="s">
        <v>433</v>
      </c>
      <c r="B102" s="498"/>
    </row>
    <row r="103" spans="1:2" x14ac:dyDescent="0.25">
      <c r="A103" s="145" t="s">
        <v>434</v>
      </c>
      <c r="B103" s="498"/>
    </row>
    <row r="104" spans="1:2" x14ac:dyDescent="0.25">
      <c r="A104" s="145" t="s">
        <v>435</v>
      </c>
      <c r="B104" s="498"/>
    </row>
    <row r="105" spans="1:2" x14ac:dyDescent="0.25">
      <c r="A105" s="145" t="s">
        <v>436</v>
      </c>
      <c r="B105" s="498"/>
    </row>
    <row r="106" spans="1:2" ht="16.5" thickBot="1" x14ac:dyDescent="0.3">
      <c r="A106" s="155" t="s">
        <v>437</v>
      </c>
      <c r="B106" s="499"/>
    </row>
    <row r="109" spans="1:2" x14ac:dyDescent="0.25">
      <c r="A109" s="156"/>
      <c r="B109" s="157"/>
    </row>
    <row r="110" spans="1:2" x14ac:dyDescent="0.25">
      <c r="B110" s="158"/>
    </row>
    <row r="111" spans="1:2" x14ac:dyDescent="0.25">
      <c r="B111" s="159"/>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1" t="s">
        <v>590</v>
      </c>
    </row>
    <row r="2" spans="1:1" ht="25.5" customHeight="1" x14ac:dyDescent="0.25">
      <c r="A2" s="501"/>
    </row>
    <row r="3" spans="1:1" ht="25.5" customHeight="1" x14ac:dyDescent="0.25">
      <c r="A3" s="501"/>
    </row>
    <row r="4" spans="1:1" ht="25.5" customHeight="1" x14ac:dyDescent="0.25">
      <c r="A4" s="501"/>
    </row>
    <row r="5" spans="1:1" ht="25.5" customHeight="1" x14ac:dyDescent="0.25">
      <c r="A5" s="501"/>
    </row>
    <row r="6" spans="1:1" ht="23.25" customHeight="1" x14ac:dyDescent="0.25">
      <c r="A6" s="275">
        <v>2</v>
      </c>
    </row>
    <row r="7" spans="1:1" s="124" customFormat="1" ht="23.25" customHeight="1" x14ac:dyDescent="0.25">
      <c r="A7" s="279" t="s">
        <v>591</v>
      </c>
    </row>
    <row r="8" spans="1:1" ht="31.5" customHeight="1" x14ac:dyDescent="0.25">
      <c r="A8" s="276" t="s">
        <v>600</v>
      </c>
    </row>
    <row r="9" spans="1:1" ht="45.75" customHeight="1" x14ac:dyDescent="0.25">
      <c r="A9" s="276" t="s">
        <v>601</v>
      </c>
    </row>
    <row r="10" spans="1:1" ht="33.75" customHeight="1" x14ac:dyDescent="0.25">
      <c r="A10" s="276" t="s">
        <v>602</v>
      </c>
    </row>
    <row r="11" spans="1:1" ht="23.25" customHeight="1" x14ac:dyDescent="0.25">
      <c r="A11" s="276" t="s">
        <v>603</v>
      </c>
    </row>
    <row r="12" spans="1:1" ht="23.25" customHeight="1" x14ac:dyDescent="0.25">
      <c r="A12" s="276" t="s">
        <v>604</v>
      </c>
    </row>
    <row r="13" spans="1:1" ht="33" customHeight="1" x14ac:dyDescent="0.25">
      <c r="A13" s="276" t="s">
        <v>605</v>
      </c>
    </row>
    <row r="14" spans="1:1" ht="23.25" customHeight="1" x14ac:dyDescent="0.25">
      <c r="A14" s="276" t="s">
        <v>606</v>
      </c>
    </row>
    <row r="15" spans="1:1" ht="23.25" customHeight="1" x14ac:dyDescent="0.25">
      <c r="A15" s="277" t="s">
        <v>607</v>
      </c>
    </row>
    <row r="16" spans="1:1" ht="34.5" customHeight="1" x14ac:dyDescent="0.25">
      <c r="A16" s="277" t="s">
        <v>608</v>
      </c>
    </row>
    <row r="17" spans="1:1" ht="39.75" customHeight="1" x14ac:dyDescent="0.25">
      <c r="A17" s="277" t="s">
        <v>609</v>
      </c>
    </row>
    <row r="18" spans="1:1" ht="40.5" customHeight="1" x14ac:dyDescent="0.25">
      <c r="A18" s="277" t="s">
        <v>610</v>
      </c>
    </row>
    <row r="19" spans="1:1" ht="48.75" customHeight="1" x14ac:dyDescent="0.25">
      <c r="A19" s="277" t="s">
        <v>608</v>
      </c>
    </row>
    <row r="20" spans="1:1" ht="39" customHeight="1" x14ac:dyDescent="0.25">
      <c r="A20" s="276" t="s">
        <v>609</v>
      </c>
    </row>
    <row r="21" spans="1:1" ht="39.75" customHeight="1" x14ac:dyDescent="0.25">
      <c r="A21" s="276" t="s">
        <v>611</v>
      </c>
    </row>
    <row r="22" spans="1:1" ht="35.25" customHeight="1" x14ac:dyDescent="0.25">
      <c r="A22" s="276" t="s">
        <v>612</v>
      </c>
    </row>
    <row r="23" spans="1:1" ht="35.25" customHeight="1" x14ac:dyDescent="0.25">
      <c r="A23" s="276" t="s">
        <v>613</v>
      </c>
    </row>
    <row r="24" spans="1:1" ht="57.75" customHeight="1" x14ac:dyDescent="0.25">
      <c r="A24" s="276" t="s">
        <v>614</v>
      </c>
    </row>
    <row r="25" spans="1:1" s="124" customFormat="1" ht="23.25" customHeight="1" x14ac:dyDescent="0.25">
      <c r="A25" s="279" t="s">
        <v>615</v>
      </c>
    </row>
    <row r="26" spans="1:1" ht="36.75" customHeight="1" x14ac:dyDescent="0.25">
      <c r="A26" s="276" t="s">
        <v>616</v>
      </c>
    </row>
    <row r="27" spans="1:1" ht="23.25" customHeight="1" x14ac:dyDescent="0.25">
      <c r="A27" s="276" t="s">
        <v>617</v>
      </c>
    </row>
    <row r="28" spans="1:1" ht="30.75" customHeight="1" x14ac:dyDescent="0.25">
      <c r="A28" s="276" t="s">
        <v>618</v>
      </c>
    </row>
    <row r="29" spans="1:1" s="278" customFormat="1" ht="23.25" customHeight="1" x14ac:dyDescent="0.25">
      <c r="A29" s="276" t="s">
        <v>619</v>
      </c>
    </row>
    <row r="30" spans="1:1" s="278" customFormat="1" ht="23.25" customHeight="1" x14ac:dyDescent="0.25">
      <c r="A30" s="276" t="s">
        <v>620</v>
      </c>
    </row>
    <row r="31" spans="1:1" ht="23.25" customHeight="1" x14ac:dyDescent="0.25">
      <c r="A31" s="276" t="s">
        <v>621</v>
      </c>
    </row>
    <row r="32" spans="1:1" ht="23.25" customHeight="1" x14ac:dyDescent="0.25">
      <c r="A32" s="276" t="s">
        <v>622</v>
      </c>
    </row>
    <row r="33" spans="1:1" ht="23.25" customHeight="1" x14ac:dyDescent="0.25">
      <c r="A33" s="276" t="s">
        <v>623</v>
      </c>
    </row>
    <row r="34" spans="1:1" ht="23.25" customHeight="1" x14ac:dyDescent="0.25">
      <c r="A34" s="276" t="s">
        <v>624</v>
      </c>
    </row>
    <row r="35" spans="1:1" ht="23.25" customHeight="1" x14ac:dyDescent="0.25">
      <c r="A35" s="276" t="s">
        <v>625</v>
      </c>
    </row>
    <row r="36" spans="1:1" ht="23.25" customHeight="1" x14ac:dyDescent="0.25">
      <c r="A36" s="276" t="s">
        <v>626</v>
      </c>
    </row>
    <row r="37" spans="1:1" ht="23.25" customHeight="1" x14ac:dyDescent="0.25">
      <c r="A37" s="276" t="s">
        <v>627</v>
      </c>
    </row>
    <row r="38" spans="1:1" ht="23.25" customHeight="1" x14ac:dyDescent="0.25">
      <c r="A38" s="276" t="s">
        <v>628</v>
      </c>
    </row>
    <row r="39" spans="1:1" ht="23.25" customHeight="1" x14ac:dyDescent="0.25">
      <c r="A39" s="276" t="s">
        <v>629</v>
      </c>
    </row>
    <row r="40" spans="1:1" ht="23.25" customHeight="1" x14ac:dyDescent="0.25">
      <c r="A40" s="276" t="s">
        <v>630</v>
      </c>
    </row>
    <row r="41" spans="1:1" ht="23.25" customHeight="1" x14ac:dyDescent="0.25">
      <c r="A41" s="276" t="s">
        <v>631</v>
      </c>
    </row>
    <row r="42" spans="1:1" ht="23.25" customHeight="1" x14ac:dyDescent="0.25">
      <c r="A42" s="276" t="s">
        <v>632</v>
      </c>
    </row>
    <row r="43" spans="1:1" ht="23.25" customHeight="1" x14ac:dyDescent="0.25">
      <c r="A43" s="276" t="s">
        <v>633</v>
      </c>
    </row>
    <row r="44" spans="1:1" s="124" customFormat="1" ht="36" customHeight="1" x14ac:dyDescent="0.25">
      <c r="A44" s="279" t="s">
        <v>634</v>
      </c>
    </row>
    <row r="45" spans="1:1" ht="36" customHeight="1" x14ac:dyDescent="0.25">
      <c r="A45" s="276" t="s">
        <v>635</v>
      </c>
    </row>
    <row r="46" spans="1:1" ht="36" customHeight="1" x14ac:dyDescent="0.25">
      <c r="A46" s="276" t="s">
        <v>636</v>
      </c>
    </row>
    <row r="47" spans="1:1" s="124" customFormat="1" ht="23.25" customHeight="1" x14ac:dyDescent="0.25">
      <c r="A47" s="279" t="s">
        <v>637</v>
      </c>
    </row>
    <row r="48" spans="1:1" s="124" customFormat="1" ht="23.25" customHeight="1" x14ac:dyDescent="0.25">
      <c r="A48" s="280" t="s">
        <v>638</v>
      </c>
    </row>
    <row r="49" spans="1:1" s="124" customFormat="1" ht="23.25" customHeight="1" x14ac:dyDescent="0.25">
      <c r="A49" s="280" t="s">
        <v>639</v>
      </c>
    </row>
    <row r="50" spans="1:1" ht="23.25" customHeight="1" x14ac:dyDescent="0.25">
      <c r="A50" s="27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543</v>
      </c>
    </row>
    <row r="3" spans="1:1" x14ac:dyDescent="0.25">
      <c r="A3" t="s">
        <v>664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9</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13"/>
      <c r="U8" s="13"/>
      <c r="V8" s="13"/>
      <c r="W8" s="13"/>
      <c r="X8" s="13"/>
      <c r="Y8" s="13"/>
      <c r="Z8" s="13"/>
      <c r="AA8" s="13"/>
      <c r="AB8" s="13"/>
    </row>
    <row r="9" spans="1:28" s="12" customFormat="1" ht="18.75" x14ac:dyDescent="0.2">
      <c r="A9" s="376" t="s">
        <v>8</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4" t="str">
        <f>'1. паспорт местоположение'!A12:C12</f>
        <v>G_4196</v>
      </c>
      <c r="B11" s="384"/>
      <c r="C11" s="384"/>
      <c r="D11" s="384"/>
      <c r="E11" s="384"/>
      <c r="F11" s="384"/>
      <c r="G11" s="384"/>
      <c r="H11" s="384"/>
      <c r="I11" s="384"/>
      <c r="J11" s="384"/>
      <c r="K11" s="384"/>
      <c r="L11" s="384"/>
      <c r="M11" s="384"/>
      <c r="N11" s="384"/>
      <c r="O11" s="384"/>
      <c r="P11" s="384"/>
      <c r="Q11" s="384"/>
      <c r="R11" s="384"/>
      <c r="S11" s="384"/>
      <c r="T11" s="13"/>
      <c r="U11" s="13"/>
      <c r="V11" s="13"/>
      <c r="W11" s="13"/>
      <c r="X11" s="13"/>
      <c r="Y11" s="13"/>
      <c r="Z11" s="13"/>
      <c r="AA11" s="13"/>
      <c r="AB11" s="13"/>
    </row>
    <row r="12" spans="1:28" s="12" customFormat="1" ht="18.75" x14ac:dyDescent="0.2">
      <c r="A12" s="376" t="s">
        <v>7</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8"/>
      <c r="B13" s="388"/>
      <c r="C13" s="388"/>
      <c r="D13" s="388"/>
      <c r="E13" s="388"/>
      <c r="F13" s="388"/>
      <c r="G13" s="388"/>
      <c r="H13" s="388"/>
      <c r="I13" s="388"/>
      <c r="J13" s="388"/>
      <c r="K13" s="388"/>
      <c r="L13" s="388"/>
      <c r="M13" s="388"/>
      <c r="N13" s="388"/>
      <c r="O13" s="388"/>
      <c r="P13" s="388"/>
      <c r="Q13" s="388"/>
      <c r="R13" s="388"/>
      <c r="S13" s="388"/>
      <c r="T13" s="10"/>
      <c r="U13" s="10"/>
      <c r="V13" s="10"/>
      <c r="W13" s="10"/>
      <c r="X13" s="10"/>
      <c r="Y13" s="10"/>
      <c r="Z13" s="10"/>
      <c r="AA13" s="10"/>
      <c r="AB13" s="10"/>
    </row>
    <row r="14" spans="1:28" s="3" customFormat="1" ht="12" x14ac:dyDescent="0.2">
      <c r="A14" s="384" t="str">
        <f>'1. паспорт местоположение'!A9:C9</f>
        <v>Акционерное общество "Янтарьэнерго" ДЗО  ПАО "Россети"</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389" t="str">
        <f>'1. паспорт местоположение'!A15:C15</f>
        <v>Строительство КТПн 10/0,4 кВ, 4-х КЛ 10 кВ и 2-х КЛ 1 кВ от КТПн по ул Артиллерийская в г. Калининграде</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90"/>
      <c r="B16" s="390"/>
      <c r="C16" s="390"/>
      <c r="D16" s="390"/>
      <c r="E16" s="390"/>
      <c r="F16" s="390"/>
      <c r="G16" s="390"/>
      <c r="H16" s="390"/>
      <c r="I16" s="390"/>
      <c r="J16" s="390"/>
      <c r="K16" s="390"/>
      <c r="L16" s="390"/>
      <c r="M16" s="390"/>
      <c r="N16" s="390"/>
      <c r="O16" s="390"/>
      <c r="P16" s="390"/>
      <c r="Q16" s="390"/>
      <c r="R16" s="390"/>
      <c r="S16" s="390"/>
      <c r="T16" s="4"/>
      <c r="U16" s="4"/>
      <c r="V16" s="4"/>
      <c r="W16" s="4"/>
      <c r="X16" s="4"/>
      <c r="Y16" s="4"/>
    </row>
    <row r="17" spans="1:28" s="3" customFormat="1" ht="45.75" customHeight="1" x14ac:dyDescent="0.2">
      <c r="A17" s="377" t="s">
        <v>496</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4"/>
      <c r="U18" s="4"/>
      <c r="V18" s="4"/>
      <c r="W18" s="4"/>
      <c r="X18" s="4"/>
      <c r="Y18" s="4"/>
    </row>
    <row r="19" spans="1:28" s="3" customFormat="1" ht="54" customHeight="1" x14ac:dyDescent="0.2">
      <c r="A19" s="383" t="s">
        <v>5</v>
      </c>
      <c r="B19" s="383" t="s">
        <v>99</v>
      </c>
      <c r="C19" s="385" t="s">
        <v>387</v>
      </c>
      <c r="D19" s="383" t="s">
        <v>386</v>
      </c>
      <c r="E19" s="383" t="s">
        <v>98</v>
      </c>
      <c r="F19" s="383" t="s">
        <v>97</v>
      </c>
      <c r="G19" s="383" t="s">
        <v>382</v>
      </c>
      <c r="H19" s="383" t="s">
        <v>96</v>
      </c>
      <c r="I19" s="383" t="s">
        <v>95</v>
      </c>
      <c r="J19" s="383" t="s">
        <v>94</v>
      </c>
      <c r="K19" s="383" t="s">
        <v>93</v>
      </c>
      <c r="L19" s="383" t="s">
        <v>92</v>
      </c>
      <c r="M19" s="383" t="s">
        <v>91</v>
      </c>
      <c r="N19" s="383" t="s">
        <v>90</v>
      </c>
      <c r="O19" s="383" t="s">
        <v>89</v>
      </c>
      <c r="P19" s="383" t="s">
        <v>88</v>
      </c>
      <c r="Q19" s="383" t="s">
        <v>385</v>
      </c>
      <c r="R19" s="383"/>
      <c r="S19" s="387" t="s">
        <v>490</v>
      </c>
      <c r="T19" s="4"/>
      <c r="U19" s="4"/>
      <c r="V19" s="4"/>
      <c r="W19" s="4"/>
      <c r="X19" s="4"/>
      <c r="Y19" s="4"/>
    </row>
    <row r="20" spans="1:28" s="3" customFormat="1" ht="180.75" customHeight="1" x14ac:dyDescent="0.2">
      <c r="A20" s="383"/>
      <c r="B20" s="383"/>
      <c r="C20" s="386"/>
      <c r="D20" s="383"/>
      <c r="E20" s="383"/>
      <c r="F20" s="383"/>
      <c r="G20" s="383"/>
      <c r="H20" s="383"/>
      <c r="I20" s="383"/>
      <c r="J20" s="383"/>
      <c r="K20" s="383"/>
      <c r="L20" s="383"/>
      <c r="M20" s="383"/>
      <c r="N20" s="383"/>
      <c r="O20" s="383"/>
      <c r="P20" s="383"/>
      <c r="Q20" s="46" t="s">
        <v>383</v>
      </c>
      <c r="R20" s="47" t="s">
        <v>384</v>
      </c>
      <c r="S20" s="387"/>
      <c r="T20" s="32"/>
      <c r="U20" s="32"/>
      <c r="V20" s="32"/>
      <c r="W20" s="32"/>
      <c r="X20" s="32"/>
      <c r="Y20" s="32"/>
      <c r="Z20" s="31"/>
      <c r="AA20" s="31"/>
      <c r="AB20" s="31"/>
    </row>
    <row r="21" spans="1:28" s="3" customFormat="1" ht="18.75" x14ac:dyDescent="0.2">
      <c r="A21" s="46">
        <v>1</v>
      </c>
      <c r="B21" s="51">
        <v>2</v>
      </c>
      <c r="C21" s="46">
        <v>3</v>
      </c>
      <c r="D21" s="51">
        <v>4</v>
      </c>
      <c r="E21" s="46">
        <v>5</v>
      </c>
      <c r="F21" s="51">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284" customFormat="1" ht="378" x14ac:dyDescent="0.25">
      <c r="A22" s="336">
        <v>1</v>
      </c>
      <c r="B22" s="337" t="s">
        <v>690</v>
      </c>
      <c r="C22" s="337"/>
      <c r="D22" s="337" t="s">
        <v>691</v>
      </c>
      <c r="E22" s="337" t="s">
        <v>692</v>
      </c>
      <c r="F22" s="337" t="s">
        <v>693</v>
      </c>
      <c r="G22" s="337" t="s">
        <v>694</v>
      </c>
      <c r="H22" s="337">
        <v>0.26</v>
      </c>
      <c r="I22" s="337"/>
      <c r="J22" s="337">
        <v>0.26</v>
      </c>
      <c r="K22" s="339" t="s">
        <v>687</v>
      </c>
      <c r="L22" s="340">
        <v>3</v>
      </c>
      <c r="M22" s="337">
        <v>0.5</v>
      </c>
      <c r="N22" s="338">
        <v>2</v>
      </c>
      <c r="O22" s="339"/>
      <c r="P22" s="339"/>
      <c r="Q22" s="363" t="s">
        <v>695</v>
      </c>
      <c r="R22" s="363"/>
      <c r="S22" s="339">
        <v>16.183298090000001</v>
      </c>
      <c r="AA22" s="334"/>
      <c r="AB22" s="334"/>
    </row>
    <row r="23" spans="1:28" ht="20.25" customHeight="1" x14ac:dyDescent="0.25">
      <c r="A23" s="129"/>
      <c r="B23" s="51" t="s">
        <v>380</v>
      </c>
      <c r="C23" s="51"/>
      <c r="D23" s="51"/>
      <c r="E23" s="129" t="s">
        <v>381</v>
      </c>
      <c r="F23" s="129" t="s">
        <v>381</v>
      </c>
      <c r="G23" s="129" t="s">
        <v>381</v>
      </c>
      <c r="H23" s="335">
        <f>SUM(H22:H22)</f>
        <v>0.26</v>
      </c>
      <c r="I23" s="129"/>
      <c r="J23" s="335">
        <f>SUM(J22:J22)</f>
        <v>0.26</v>
      </c>
      <c r="K23" s="129"/>
      <c r="L23" s="129"/>
      <c r="M23" s="129"/>
      <c r="N23" s="129"/>
      <c r="O23" s="129"/>
      <c r="P23" s="129"/>
      <c r="Q23" s="130"/>
      <c r="R23" s="2"/>
      <c r="S23" s="335">
        <f>SUM(S22:S22)</f>
        <v>16.183298090000001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70" zoomScaleNormal="60" zoomScaleSheetLayoutView="70" workbookViewId="0">
      <selection activeCell="P25" sqref="P25"/>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2017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9</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4" t="str">
        <f>'1. паспорт местоположение'!A9:C9</f>
        <v>Акционерное общество "Янтарьэнерго" ДЗО  ПАО "Россети"</v>
      </c>
      <c r="B10" s="384"/>
      <c r="C10" s="384"/>
      <c r="D10" s="384"/>
      <c r="E10" s="384"/>
      <c r="F10" s="384"/>
      <c r="G10" s="384"/>
      <c r="H10" s="384"/>
      <c r="I10" s="384"/>
      <c r="J10" s="384"/>
      <c r="K10" s="384"/>
      <c r="L10" s="384"/>
      <c r="M10" s="384"/>
      <c r="N10" s="384"/>
      <c r="O10" s="384"/>
      <c r="P10" s="384"/>
      <c r="Q10" s="384"/>
      <c r="R10" s="384"/>
      <c r="S10" s="384"/>
      <c r="T10" s="384"/>
    </row>
    <row r="11" spans="1:20" s="12" customFormat="1" ht="18.75" customHeight="1" x14ac:dyDescent="0.2">
      <c r="A11" s="376" t="s">
        <v>8</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4" t="str">
        <f>'1. паспорт местоположение'!A12:C12</f>
        <v>G_4196</v>
      </c>
      <c r="B13" s="384"/>
      <c r="C13" s="384"/>
      <c r="D13" s="384"/>
      <c r="E13" s="384"/>
      <c r="F13" s="384"/>
      <c r="G13" s="384"/>
      <c r="H13" s="384"/>
      <c r="I13" s="384"/>
      <c r="J13" s="384"/>
      <c r="K13" s="384"/>
      <c r="L13" s="384"/>
      <c r="M13" s="384"/>
      <c r="N13" s="384"/>
      <c r="O13" s="384"/>
      <c r="P13" s="384"/>
      <c r="Q13" s="384"/>
      <c r="R13" s="384"/>
      <c r="S13" s="384"/>
      <c r="T13" s="384"/>
    </row>
    <row r="14" spans="1:20" s="12" customFormat="1" ht="18.75" customHeight="1" x14ac:dyDescent="0.2">
      <c r="A14" s="376" t="s">
        <v>7</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8"/>
      <c r="B15" s="388"/>
      <c r="C15" s="388"/>
      <c r="D15" s="388"/>
      <c r="E15" s="388"/>
      <c r="F15" s="388"/>
      <c r="G15" s="388"/>
      <c r="H15" s="388"/>
      <c r="I15" s="388"/>
      <c r="J15" s="388"/>
      <c r="K15" s="388"/>
      <c r="L15" s="388"/>
      <c r="M15" s="388"/>
      <c r="N15" s="388"/>
      <c r="O15" s="388"/>
      <c r="P15" s="388"/>
      <c r="Q15" s="388"/>
      <c r="R15" s="388"/>
      <c r="S15" s="388"/>
      <c r="T15" s="388"/>
    </row>
    <row r="16" spans="1:20" s="3" customFormat="1" ht="12" x14ac:dyDescent="0.2">
      <c r="A16" s="384" t="str">
        <f>'1. паспорт местоположение'!A15</f>
        <v>Строительство КТПн 10/0,4 кВ, 4-х КЛ 10 кВ и 2-х КЛ 1 кВ от КТПн по ул Артиллерийская в г. Калининграде</v>
      </c>
      <c r="B16" s="384"/>
      <c r="C16" s="384"/>
      <c r="D16" s="384"/>
      <c r="E16" s="384"/>
      <c r="F16" s="384"/>
      <c r="G16" s="384"/>
      <c r="H16" s="384"/>
      <c r="I16" s="384"/>
      <c r="J16" s="384"/>
      <c r="K16" s="384"/>
      <c r="L16" s="384"/>
      <c r="M16" s="384"/>
      <c r="N16" s="384"/>
      <c r="O16" s="384"/>
      <c r="P16" s="384"/>
      <c r="Q16" s="384"/>
      <c r="R16" s="384"/>
      <c r="S16" s="384"/>
      <c r="T16" s="384"/>
    </row>
    <row r="17" spans="1:113" s="3" customFormat="1" ht="15" customHeight="1" x14ac:dyDescent="0.2">
      <c r="A17" s="376" t="s">
        <v>6</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390"/>
    </row>
    <row r="19" spans="1:113" s="3" customFormat="1" ht="15" customHeight="1" x14ac:dyDescent="0.2">
      <c r="A19" s="378" t="s">
        <v>501</v>
      </c>
      <c r="B19" s="378"/>
      <c r="C19" s="378"/>
      <c r="D19" s="378"/>
      <c r="E19" s="378"/>
      <c r="F19" s="378"/>
      <c r="G19" s="378"/>
      <c r="H19" s="378"/>
      <c r="I19" s="378"/>
      <c r="J19" s="378"/>
      <c r="K19" s="378"/>
      <c r="L19" s="378"/>
      <c r="M19" s="378"/>
      <c r="N19" s="378"/>
      <c r="O19" s="378"/>
      <c r="P19" s="378"/>
      <c r="Q19" s="378"/>
      <c r="R19" s="378"/>
      <c r="S19" s="378"/>
      <c r="T19" s="378"/>
    </row>
    <row r="20" spans="1:113" s="64"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113" ht="46.5" customHeight="1" x14ac:dyDescent="0.25">
      <c r="A21" s="400" t="s">
        <v>5</v>
      </c>
      <c r="B21" s="393" t="s">
        <v>226</v>
      </c>
      <c r="C21" s="394"/>
      <c r="D21" s="397" t="s">
        <v>121</v>
      </c>
      <c r="E21" s="393" t="s">
        <v>530</v>
      </c>
      <c r="F21" s="394"/>
      <c r="G21" s="393" t="s">
        <v>277</v>
      </c>
      <c r="H21" s="394"/>
      <c r="I21" s="393" t="s">
        <v>120</v>
      </c>
      <c r="J21" s="394"/>
      <c r="K21" s="397" t="s">
        <v>119</v>
      </c>
      <c r="L21" s="393" t="s">
        <v>118</v>
      </c>
      <c r="M21" s="394"/>
      <c r="N21" s="393" t="s">
        <v>526</v>
      </c>
      <c r="O21" s="394"/>
      <c r="P21" s="397" t="s">
        <v>117</v>
      </c>
      <c r="Q21" s="403" t="s">
        <v>116</v>
      </c>
      <c r="R21" s="404"/>
      <c r="S21" s="403" t="s">
        <v>115</v>
      </c>
      <c r="T21" s="405"/>
    </row>
    <row r="22" spans="1:113" ht="204.75" customHeight="1" x14ac:dyDescent="0.25">
      <c r="A22" s="401"/>
      <c r="B22" s="395"/>
      <c r="C22" s="396"/>
      <c r="D22" s="399"/>
      <c r="E22" s="395"/>
      <c r="F22" s="396"/>
      <c r="G22" s="395"/>
      <c r="H22" s="396"/>
      <c r="I22" s="395"/>
      <c r="J22" s="396"/>
      <c r="K22" s="398"/>
      <c r="L22" s="395"/>
      <c r="M22" s="396"/>
      <c r="N22" s="395"/>
      <c r="O22" s="396"/>
      <c r="P22" s="398"/>
      <c r="Q22" s="120" t="s">
        <v>114</v>
      </c>
      <c r="R22" s="120" t="s">
        <v>500</v>
      </c>
      <c r="S22" s="120" t="s">
        <v>113</v>
      </c>
      <c r="T22" s="120" t="s">
        <v>112</v>
      </c>
    </row>
    <row r="23" spans="1:113" ht="51.75" customHeight="1" x14ac:dyDescent="0.25">
      <c r="A23" s="402"/>
      <c r="B23" s="171" t="s">
        <v>110</v>
      </c>
      <c r="C23" s="171" t="s">
        <v>111</v>
      </c>
      <c r="D23" s="398"/>
      <c r="E23" s="171" t="s">
        <v>110</v>
      </c>
      <c r="F23" s="171" t="s">
        <v>111</v>
      </c>
      <c r="G23" s="171" t="s">
        <v>110</v>
      </c>
      <c r="H23" s="171" t="s">
        <v>111</v>
      </c>
      <c r="I23" s="171" t="s">
        <v>110</v>
      </c>
      <c r="J23" s="171" t="s">
        <v>111</v>
      </c>
      <c r="K23" s="171" t="s">
        <v>110</v>
      </c>
      <c r="L23" s="171" t="s">
        <v>110</v>
      </c>
      <c r="M23" s="171" t="s">
        <v>111</v>
      </c>
      <c r="N23" s="171" t="s">
        <v>110</v>
      </c>
      <c r="O23" s="171" t="s">
        <v>111</v>
      </c>
      <c r="P23" s="172" t="s">
        <v>110</v>
      </c>
      <c r="Q23" s="120" t="s">
        <v>110</v>
      </c>
      <c r="R23" s="120" t="s">
        <v>110</v>
      </c>
      <c r="S23" s="120" t="s">
        <v>110</v>
      </c>
      <c r="T23" s="120"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381</v>
      </c>
      <c r="C25" s="66" t="s">
        <v>696</v>
      </c>
      <c r="D25" s="66" t="s">
        <v>106</v>
      </c>
      <c r="E25" s="66" t="s">
        <v>381</v>
      </c>
      <c r="F25" s="66" t="s">
        <v>683</v>
      </c>
      <c r="G25" s="66" t="s">
        <v>381</v>
      </c>
      <c r="H25" s="66" t="s">
        <v>684</v>
      </c>
      <c r="I25" s="65" t="s">
        <v>381</v>
      </c>
      <c r="J25" s="65" t="s">
        <v>688</v>
      </c>
      <c r="K25" s="65" t="s">
        <v>689</v>
      </c>
      <c r="L25" s="65" t="s">
        <v>381</v>
      </c>
      <c r="M25" s="67">
        <v>10</v>
      </c>
      <c r="N25" s="67" t="s">
        <v>381</v>
      </c>
      <c r="O25" s="67">
        <v>0.8</v>
      </c>
      <c r="P25" s="65" t="s">
        <v>381</v>
      </c>
      <c r="Q25" s="174" t="s">
        <v>381</v>
      </c>
      <c r="R25" s="66" t="s">
        <v>381</v>
      </c>
      <c r="S25" s="174" t="s">
        <v>381</v>
      </c>
      <c r="T25" s="66" t="s">
        <v>381</v>
      </c>
    </row>
    <row r="26" spans="1:113" ht="3" customHeight="1" x14ac:dyDescent="0.25"/>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392" t="s">
        <v>536</v>
      </c>
      <c r="C29" s="392"/>
      <c r="D29" s="392"/>
      <c r="E29" s="392"/>
      <c r="F29" s="392"/>
      <c r="G29" s="392"/>
      <c r="H29" s="392"/>
      <c r="I29" s="392"/>
      <c r="J29" s="392"/>
      <c r="K29" s="392"/>
      <c r="L29" s="392"/>
      <c r="M29" s="392"/>
      <c r="N29" s="392"/>
      <c r="O29" s="392"/>
      <c r="P29" s="392"/>
      <c r="Q29" s="392"/>
      <c r="R29" s="39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6" zoomScale="80" zoomScaleSheetLayoutView="80" workbookViewId="0">
      <selection activeCell="R25" sqref="R25:R29"/>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379" t="s">
        <v>9</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4" t="str">
        <f>'1. паспорт местоположение'!A9</f>
        <v>Акционерное общество "Янтарьэнерго" ДЗО  ПАО "Россети"</v>
      </c>
      <c r="F9" s="384"/>
      <c r="G9" s="384"/>
      <c r="H9" s="384"/>
      <c r="I9" s="384"/>
      <c r="J9" s="384"/>
      <c r="K9" s="384"/>
      <c r="L9" s="384"/>
      <c r="M9" s="384"/>
      <c r="N9" s="384"/>
      <c r="O9" s="384"/>
      <c r="P9" s="384"/>
      <c r="Q9" s="384"/>
      <c r="R9" s="384"/>
      <c r="S9" s="384"/>
      <c r="T9" s="384"/>
      <c r="U9" s="384"/>
      <c r="V9" s="384"/>
      <c r="W9" s="384"/>
      <c r="X9" s="384"/>
      <c r="Y9" s="384"/>
    </row>
    <row r="10" spans="1:27" s="12" customFormat="1" ht="18.75" customHeight="1" x14ac:dyDescent="0.2">
      <c r="E10" s="376" t="s">
        <v>8</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4" t="str">
        <f>'1. паспорт местоположение'!A12</f>
        <v>G_4196</v>
      </c>
      <c r="F12" s="384"/>
      <c r="G12" s="384"/>
      <c r="H12" s="384"/>
      <c r="I12" s="384"/>
      <c r="J12" s="384"/>
      <c r="K12" s="384"/>
      <c r="L12" s="384"/>
      <c r="M12" s="384"/>
      <c r="N12" s="384"/>
      <c r="O12" s="384"/>
      <c r="P12" s="384"/>
      <c r="Q12" s="384"/>
      <c r="R12" s="384"/>
      <c r="S12" s="384"/>
      <c r="T12" s="384"/>
      <c r="U12" s="384"/>
      <c r="V12" s="384"/>
      <c r="W12" s="384"/>
      <c r="X12" s="384"/>
      <c r="Y12" s="384"/>
    </row>
    <row r="13" spans="1:27" s="12" customFormat="1" ht="18.75" customHeight="1" x14ac:dyDescent="0.2">
      <c r="E13" s="376" t="s">
        <v>7</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4" t="str">
        <f>'1. паспорт местоположение'!A15</f>
        <v>Строительство КТПн 10/0,4 кВ, 4-х КЛ 10 кВ и 2-х КЛ 1 кВ от КТПн по ул Артиллерийская в г. Калининграде</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76" t="s">
        <v>6</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503</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4" customFormat="1" ht="21" customHeight="1" x14ac:dyDescent="0.25"/>
    <row r="21" spans="1:27" ht="15.75" customHeight="1" x14ac:dyDescent="0.25">
      <c r="A21" s="409" t="s">
        <v>5</v>
      </c>
      <c r="B21" s="412" t="s">
        <v>510</v>
      </c>
      <c r="C21" s="413"/>
      <c r="D21" s="412" t="s">
        <v>512</v>
      </c>
      <c r="E21" s="413"/>
      <c r="F21" s="403" t="s">
        <v>93</v>
      </c>
      <c r="G21" s="405"/>
      <c r="H21" s="405"/>
      <c r="I21" s="404"/>
      <c r="J21" s="409" t="s">
        <v>513</v>
      </c>
      <c r="K21" s="412" t="s">
        <v>514</v>
      </c>
      <c r="L21" s="413"/>
      <c r="M21" s="412" t="s">
        <v>515</v>
      </c>
      <c r="N21" s="413"/>
      <c r="O21" s="412" t="s">
        <v>502</v>
      </c>
      <c r="P21" s="413"/>
      <c r="Q21" s="412" t="s">
        <v>126</v>
      </c>
      <c r="R21" s="413"/>
      <c r="S21" s="409" t="s">
        <v>125</v>
      </c>
      <c r="T21" s="409" t="s">
        <v>516</v>
      </c>
      <c r="U21" s="409" t="s">
        <v>511</v>
      </c>
      <c r="V21" s="412" t="s">
        <v>124</v>
      </c>
      <c r="W21" s="413"/>
      <c r="X21" s="403" t="s">
        <v>116</v>
      </c>
      <c r="Y21" s="405"/>
      <c r="Z21" s="403" t="s">
        <v>115</v>
      </c>
      <c r="AA21" s="405"/>
    </row>
    <row r="22" spans="1:27" ht="216" customHeight="1" x14ac:dyDescent="0.25">
      <c r="A22" s="410"/>
      <c r="B22" s="414"/>
      <c r="C22" s="415"/>
      <c r="D22" s="414"/>
      <c r="E22" s="415"/>
      <c r="F22" s="403" t="s">
        <v>123</v>
      </c>
      <c r="G22" s="404"/>
      <c r="H22" s="403" t="s">
        <v>122</v>
      </c>
      <c r="I22" s="404"/>
      <c r="J22" s="411"/>
      <c r="K22" s="414"/>
      <c r="L22" s="415"/>
      <c r="M22" s="414"/>
      <c r="N22" s="415"/>
      <c r="O22" s="414"/>
      <c r="P22" s="415"/>
      <c r="Q22" s="414"/>
      <c r="R22" s="415"/>
      <c r="S22" s="411"/>
      <c r="T22" s="411"/>
      <c r="U22" s="411"/>
      <c r="V22" s="414"/>
      <c r="W22" s="415"/>
      <c r="X22" s="120" t="s">
        <v>114</v>
      </c>
      <c r="Y22" s="120" t="s">
        <v>500</v>
      </c>
      <c r="Z22" s="120" t="s">
        <v>113</v>
      </c>
      <c r="AA22" s="120" t="s">
        <v>112</v>
      </c>
    </row>
    <row r="23" spans="1:27" ht="60" customHeight="1" x14ac:dyDescent="0.25">
      <c r="A23" s="411"/>
      <c r="B23" s="169" t="s">
        <v>110</v>
      </c>
      <c r="C23" s="169" t="s">
        <v>111</v>
      </c>
      <c r="D23" s="121" t="s">
        <v>110</v>
      </c>
      <c r="E23" s="121" t="s">
        <v>111</v>
      </c>
      <c r="F23" s="121" t="s">
        <v>110</v>
      </c>
      <c r="G23" s="121" t="s">
        <v>111</v>
      </c>
      <c r="H23" s="121" t="s">
        <v>110</v>
      </c>
      <c r="I23" s="121" t="s">
        <v>111</v>
      </c>
      <c r="J23" s="121" t="s">
        <v>110</v>
      </c>
      <c r="K23" s="121" t="s">
        <v>110</v>
      </c>
      <c r="L23" s="121" t="s">
        <v>111</v>
      </c>
      <c r="M23" s="121" t="s">
        <v>110</v>
      </c>
      <c r="N23" s="121" t="s">
        <v>111</v>
      </c>
      <c r="O23" s="121" t="s">
        <v>110</v>
      </c>
      <c r="P23" s="121" t="s">
        <v>111</v>
      </c>
      <c r="Q23" s="121" t="s">
        <v>110</v>
      </c>
      <c r="R23" s="121" t="s">
        <v>111</v>
      </c>
      <c r="S23" s="121" t="s">
        <v>110</v>
      </c>
      <c r="T23" s="121" t="s">
        <v>110</v>
      </c>
      <c r="U23" s="121" t="s">
        <v>110</v>
      </c>
      <c r="V23" s="121" t="s">
        <v>110</v>
      </c>
      <c r="W23" s="121" t="s">
        <v>111</v>
      </c>
      <c r="X23" s="121" t="s">
        <v>110</v>
      </c>
      <c r="Y23" s="121" t="s">
        <v>110</v>
      </c>
      <c r="Z23" s="120" t="s">
        <v>110</v>
      </c>
      <c r="AA23" s="120" t="s">
        <v>110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4" customFormat="1" ht="126" x14ac:dyDescent="0.25">
      <c r="A25" s="68">
        <v>1</v>
      </c>
      <c r="B25" s="68" t="s">
        <v>381</v>
      </c>
      <c r="C25" s="66" t="s">
        <v>697</v>
      </c>
      <c r="D25" s="68" t="s">
        <v>381</v>
      </c>
      <c r="E25" s="66" t="s">
        <v>697</v>
      </c>
      <c r="F25" s="67" t="s">
        <v>381</v>
      </c>
      <c r="G25" s="67">
        <v>10</v>
      </c>
      <c r="H25" s="67" t="s">
        <v>381</v>
      </c>
      <c r="I25" s="67">
        <v>10</v>
      </c>
      <c r="J25" s="67" t="s">
        <v>381</v>
      </c>
      <c r="K25" s="67" t="s">
        <v>381</v>
      </c>
      <c r="L25" s="67">
        <v>2</v>
      </c>
      <c r="M25" s="67" t="s">
        <v>381</v>
      </c>
      <c r="N25" s="67">
        <v>120</v>
      </c>
      <c r="O25" s="67" t="s">
        <v>381</v>
      </c>
      <c r="P25" s="67" t="s">
        <v>682</v>
      </c>
      <c r="Q25" s="67" t="s">
        <v>381</v>
      </c>
      <c r="R25" s="67">
        <v>0.218</v>
      </c>
      <c r="S25" s="67" t="s">
        <v>381</v>
      </c>
      <c r="T25" s="67" t="s">
        <v>381</v>
      </c>
      <c r="U25" s="67" t="s">
        <v>381</v>
      </c>
      <c r="V25" s="67" t="s">
        <v>381</v>
      </c>
      <c r="W25" s="67" t="s">
        <v>681</v>
      </c>
      <c r="X25" s="67" t="s">
        <v>381</v>
      </c>
      <c r="Y25" s="67" t="s">
        <v>381</v>
      </c>
      <c r="Z25" s="67" t="s">
        <v>381</v>
      </c>
      <c r="AA25" s="67" t="s">
        <v>381</v>
      </c>
    </row>
    <row r="26" spans="1:27" s="64" customFormat="1" ht="63" x14ac:dyDescent="0.25">
      <c r="A26" s="68">
        <v>2</v>
      </c>
      <c r="B26" s="68" t="s">
        <v>381</v>
      </c>
      <c r="C26" s="66" t="s">
        <v>698</v>
      </c>
      <c r="D26" s="68" t="s">
        <v>381</v>
      </c>
      <c r="E26" s="66" t="s">
        <v>698</v>
      </c>
      <c r="F26" s="407" t="s">
        <v>381</v>
      </c>
      <c r="G26" s="407">
        <v>10</v>
      </c>
      <c r="H26" s="407" t="s">
        <v>381</v>
      </c>
      <c r="I26" s="407">
        <v>10</v>
      </c>
      <c r="J26" s="407" t="s">
        <v>381</v>
      </c>
      <c r="K26" s="407" t="s">
        <v>381</v>
      </c>
      <c r="L26" s="407">
        <v>2</v>
      </c>
      <c r="M26" s="407" t="s">
        <v>381</v>
      </c>
      <c r="N26" s="407">
        <v>150</v>
      </c>
      <c r="O26" s="407" t="s">
        <v>381</v>
      </c>
      <c r="P26" s="407" t="s">
        <v>682</v>
      </c>
      <c r="Q26" s="407" t="s">
        <v>381</v>
      </c>
      <c r="R26" s="407">
        <v>0.13100000000000001</v>
      </c>
      <c r="S26" s="407" t="s">
        <v>381</v>
      </c>
      <c r="T26" s="407" t="s">
        <v>381</v>
      </c>
      <c r="U26" s="407" t="s">
        <v>381</v>
      </c>
      <c r="V26" s="407" t="s">
        <v>381</v>
      </c>
      <c r="W26" s="407" t="s">
        <v>681</v>
      </c>
      <c r="X26" s="407" t="s">
        <v>381</v>
      </c>
      <c r="Y26" s="407" t="s">
        <v>381</v>
      </c>
      <c r="Z26" s="407" t="s">
        <v>381</v>
      </c>
      <c r="AA26" s="407" t="s">
        <v>381</v>
      </c>
    </row>
    <row r="27" spans="1:27" s="64" customFormat="1" ht="94.5" x14ac:dyDescent="0.25">
      <c r="A27" s="68">
        <v>3</v>
      </c>
      <c r="B27" s="68" t="s">
        <v>381</v>
      </c>
      <c r="C27" s="66" t="s">
        <v>699</v>
      </c>
      <c r="D27" s="68" t="s">
        <v>381</v>
      </c>
      <c r="E27" s="66" t="s">
        <v>699</v>
      </c>
      <c r="F27" s="408"/>
      <c r="G27" s="408"/>
      <c r="H27" s="408"/>
      <c r="I27" s="408"/>
      <c r="J27" s="408"/>
      <c r="K27" s="408"/>
      <c r="L27" s="408"/>
      <c r="M27" s="408"/>
      <c r="N27" s="408"/>
      <c r="O27" s="408"/>
      <c r="P27" s="408"/>
      <c r="Q27" s="408"/>
      <c r="R27" s="408"/>
      <c r="S27" s="408"/>
      <c r="T27" s="408"/>
      <c r="U27" s="408"/>
      <c r="V27" s="408"/>
      <c r="W27" s="408"/>
      <c r="X27" s="408"/>
      <c r="Y27" s="408"/>
      <c r="Z27" s="408"/>
      <c r="AA27" s="408"/>
    </row>
    <row r="28" spans="1:27" s="64" customFormat="1" ht="78.75" x14ac:dyDescent="0.25">
      <c r="A28" s="68">
        <v>4</v>
      </c>
      <c r="B28" s="68" t="s">
        <v>381</v>
      </c>
      <c r="C28" s="66" t="s">
        <v>702</v>
      </c>
      <c r="D28" s="68" t="s">
        <v>381</v>
      </c>
      <c r="E28" s="66" t="s">
        <v>703</v>
      </c>
      <c r="F28" s="67" t="s">
        <v>381</v>
      </c>
      <c r="G28" s="67">
        <v>0.4</v>
      </c>
      <c r="H28" s="67" t="s">
        <v>381</v>
      </c>
      <c r="I28" s="67">
        <v>0.4</v>
      </c>
      <c r="J28" s="67" t="s">
        <v>381</v>
      </c>
      <c r="K28" s="67" t="s">
        <v>381</v>
      </c>
      <c r="L28" s="67">
        <v>2</v>
      </c>
      <c r="M28" s="67" t="s">
        <v>381</v>
      </c>
      <c r="N28" s="67">
        <v>120</v>
      </c>
      <c r="O28" s="67" t="s">
        <v>381</v>
      </c>
      <c r="P28" s="67" t="s">
        <v>682</v>
      </c>
      <c r="Q28" s="67" t="s">
        <v>381</v>
      </c>
      <c r="R28" s="67">
        <v>0.01</v>
      </c>
      <c r="S28" s="364"/>
      <c r="T28" s="364"/>
      <c r="U28" s="364"/>
      <c r="V28" s="364"/>
      <c r="W28" s="364"/>
      <c r="X28" s="364"/>
      <c r="Y28" s="364"/>
      <c r="Z28" s="364"/>
      <c r="AA28" s="364"/>
    </row>
    <row r="29" spans="1:27" s="64" customFormat="1" ht="78.75" x14ac:dyDescent="0.25">
      <c r="A29" s="68">
        <v>5</v>
      </c>
      <c r="B29" s="68" t="s">
        <v>381</v>
      </c>
      <c r="C29" s="66" t="s">
        <v>702</v>
      </c>
      <c r="D29" s="68" t="s">
        <v>381</v>
      </c>
      <c r="E29" s="66" t="s">
        <v>704</v>
      </c>
      <c r="F29" s="67" t="s">
        <v>381</v>
      </c>
      <c r="G29" s="67">
        <v>0.4</v>
      </c>
      <c r="H29" s="67" t="s">
        <v>381</v>
      </c>
      <c r="I29" s="67">
        <v>0.4</v>
      </c>
      <c r="J29" s="67" t="s">
        <v>381</v>
      </c>
      <c r="K29" s="67" t="s">
        <v>381</v>
      </c>
      <c r="L29" s="67">
        <v>2</v>
      </c>
      <c r="M29" s="67" t="s">
        <v>381</v>
      </c>
      <c r="N29" s="67">
        <v>120</v>
      </c>
      <c r="O29" s="67" t="s">
        <v>381</v>
      </c>
      <c r="P29" s="67" t="s">
        <v>682</v>
      </c>
      <c r="Q29" s="67" t="s">
        <v>381</v>
      </c>
      <c r="R29" s="67">
        <v>0.01</v>
      </c>
      <c r="S29" s="407" t="s">
        <v>381</v>
      </c>
      <c r="T29" s="407" t="s">
        <v>381</v>
      </c>
      <c r="U29" s="407" t="s">
        <v>381</v>
      </c>
      <c r="V29" s="407" t="s">
        <v>381</v>
      </c>
      <c r="W29" s="407" t="s">
        <v>681</v>
      </c>
      <c r="X29" s="407" t="s">
        <v>381</v>
      </c>
      <c r="Y29" s="407" t="s">
        <v>381</v>
      </c>
      <c r="Z29" s="407" t="s">
        <v>381</v>
      </c>
      <c r="AA29" s="407" t="s">
        <v>381</v>
      </c>
    </row>
    <row r="30" spans="1:27" s="62" customFormat="1" ht="12.75" x14ac:dyDescent="0.2">
      <c r="A30" s="63"/>
      <c r="B30" s="63"/>
      <c r="C30" s="63"/>
      <c r="E30" s="63"/>
      <c r="S30" s="408"/>
      <c r="T30" s="408"/>
      <c r="U30" s="408"/>
      <c r="V30" s="408"/>
      <c r="W30" s="408"/>
      <c r="X30" s="408"/>
      <c r="Y30" s="408"/>
      <c r="Z30" s="408"/>
      <c r="AA30" s="408"/>
    </row>
    <row r="31" spans="1:27" s="62" customFormat="1" ht="12.75" x14ac:dyDescent="0.2">
      <c r="A31" s="63"/>
      <c r="B31" s="63"/>
      <c r="C31" s="63"/>
    </row>
  </sheetData>
  <mergeCells count="58">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V26:V27"/>
    <mergeCell ref="W26:W27"/>
    <mergeCell ref="R26:R27"/>
    <mergeCell ref="F26:F27"/>
    <mergeCell ref="G26:G27"/>
    <mergeCell ref="H26:H27"/>
    <mergeCell ref="I26:I27"/>
    <mergeCell ref="J26:J27"/>
    <mergeCell ref="K26:K27"/>
    <mergeCell ref="L26:L27"/>
    <mergeCell ref="M26:M27"/>
    <mergeCell ref="N26:N27"/>
    <mergeCell ref="O26:O27"/>
    <mergeCell ref="P26:P27"/>
    <mergeCell ref="Q26:Q27"/>
    <mergeCell ref="X26:X27"/>
    <mergeCell ref="Y26:Y27"/>
    <mergeCell ref="Z26:Z27"/>
    <mergeCell ref="AA26:AA27"/>
    <mergeCell ref="S29:S30"/>
    <mergeCell ref="T29:T30"/>
    <mergeCell ref="U29:U30"/>
    <mergeCell ref="V29:V30"/>
    <mergeCell ref="W29:W30"/>
    <mergeCell ref="X29:X30"/>
    <mergeCell ref="Y29:Y30"/>
    <mergeCell ref="Z29:Z30"/>
    <mergeCell ref="AA29:AA30"/>
    <mergeCell ref="S26:S27"/>
    <mergeCell ref="T26:T27"/>
    <mergeCell ref="U26:U27"/>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2017 год</v>
      </c>
      <c r="B5" s="375"/>
      <c r="C5" s="375"/>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379" t="s">
        <v>9</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4" t="str">
        <f>'1. паспорт местоположение'!A9:C9</f>
        <v>Акционерное общество "Янтарьэнерго" ДЗО  ПАО "Россети"</v>
      </c>
      <c r="B9" s="384"/>
      <c r="C9" s="384"/>
      <c r="D9" s="8"/>
      <c r="E9" s="8"/>
      <c r="F9" s="8"/>
      <c r="G9" s="8"/>
      <c r="H9" s="13"/>
      <c r="I9" s="13"/>
      <c r="J9" s="13"/>
      <c r="K9" s="13"/>
      <c r="L9" s="13"/>
      <c r="M9" s="13"/>
      <c r="N9" s="13"/>
      <c r="O9" s="13"/>
      <c r="P9" s="13"/>
      <c r="Q9" s="13"/>
      <c r="R9" s="13"/>
      <c r="S9" s="13"/>
      <c r="T9" s="13"/>
      <c r="U9" s="13"/>
    </row>
    <row r="10" spans="1:29" s="12" customFormat="1" ht="18.75" x14ac:dyDescent="0.2">
      <c r="A10" s="376" t="s">
        <v>8</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G_4196</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76" t="s">
        <v>7</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8"/>
      <c r="B14" s="388"/>
      <c r="C14" s="388"/>
      <c r="D14" s="10"/>
      <c r="E14" s="10"/>
      <c r="F14" s="10"/>
      <c r="G14" s="10"/>
      <c r="H14" s="10"/>
      <c r="I14" s="10"/>
      <c r="J14" s="10"/>
      <c r="K14" s="10"/>
      <c r="L14" s="10"/>
      <c r="M14" s="10"/>
      <c r="N14" s="10"/>
      <c r="O14" s="10"/>
      <c r="P14" s="10"/>
      <c r="Q14" s="10"/>
      <c r="R14" s="10"/>
      <c r="S14" s="10"/>
      <c r="T14" s="10"/>
      <c r="U14" s="10"/>
    </row>
    <row r="15" spans="1:29" s="3" customFormat="1" ht="12" x14ac:dyDescent="0.2">
      <c r="A15" s="384" t="str">
        <f>'1. паспорт местоположение'!A15</f>
        <v>Строительство КТПн 10/0,4 кВ, 4-х КЛ 10 кВ и 2-х КЛ 1 кВ от КТПн по ул Артиллерийская в г. Калининграде</v>
      </c>
      <c r="B15" s="384"/>
      <c r="C15" s="384"/>
      <c r="D15" s="8"/>
      <c r="E15" s="8"/>
      <c r="F15" s="8"/>
      <c r="G15" s="8"/>
      <c r="H15" s="8"/>
      <c r="I15" s="8"/>
      <c r="J15" s="8"/>
      <c r="K15" s="8"/>
      <c r="L15" s="8"/>
      <c r="M15" s="8"/>
      <c r="N15" s="8"/>
      <c r="O15" s="8"/>
      <c r="P15" s="8"/>
      <c r="Q15" s="8"/>
      <c r="R15" s="8"/>
      <c r="S15" s="8"/>
      <c r="T15" s="8"/>
      <c r="U15" s="8"/>
    </row>
    <row r="16" spans="1:29" s="3" customFormat="1" ht="15" customHeight="1" x14ac:dyDescent="0.2">
      <c r="A16" s="376" t="s">
        <v>6</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90"/>
      <c r="B17" s="390"/>
      <c r="C17" s="390"/>
      <c r="D17" s="4"/>
      <c r="E17" s="4"/>
      <c r="F17" s="4"/>
      <c r="G17" s="4"/>
      <c r="H17" s="4"/>
      <c r="I17" s="4"/>
      <c r="J17" s="4"/>
      <c r="K17" s="4"/>
      <c r="L17" s="4"/>
      <c r="M17" s="4"/>
      <c r="N17" s="4"/>
      <c r="O17" s="4"/>
      <c r="P17" s="4"/>
      <c r="Q17" s="4"/>
      <c r="R17" s="4"/>
    </row>
    <row r="18" spans="1:21" s="3" customFormat="1" ht="27.75" customHeight="1" x14ac:dyDescent="0.2">
      <c r="A18" s="377" t="s">
        <v>495</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508</v>
      </c>
      <c r="C22" s="360" t="s">
        <v>685</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679</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528</v>
      </c>
      <c r="C24" s="29" t="s">
        <v>701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365" t="s">
        <v>709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664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708</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9</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66"/>
      <c r="AB6" s="166"/>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66"/>
      <c r="AB7" s="166"/>
    </row>
    <row r="8" spans="1:28" x14ac:dyDescent="0.25">
      <c r="A8" s="384" t="str">
        <f>'1. паспорт местоположение'!A9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67"/>
      <c r="AB8" s="167"/>
    </row>
    <row r="9" spans="1:28" ht="15.75" x14ac:dyDescent="0.25">
      <c r="A9" s="376" t="s">
        <v>8</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68"/>
      <c r="AB9" s="168"/>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66"/>
      <c r="AB10" s="166"/>
    </row>
    <row r="11" spans="1:28" x14ac:dyDescent="0.25">
      <c r="A11" s="384" t="str">
        <f>'1. паспорт местоположение'!A12:C12</f>
        <v>G_4196</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67"/>
      <c r="AB11" s="167"/>
    </row>
    <row r="12" spans="1:28" ht="15.75" x14ac:dyDescent="0.25">
      <c r="A12" s="376" t="s">
        <v>7</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68"/>
      <c r="AB12" s="168"/>
    </row>
    <row r="13" spans="1:28" ht="18.75" x14ac:dyDescent="0.25">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11"/>
      <c r="AB13" s="11"/>
    </row>
    <row r="14" spans="1:28" x14ac:dyDescent="0.25">
      <c r="A14" s="384" t="str">
        <f>'1. паспорт местоположение'!A15</f>
        <v>Строительство КТПн 10/0,4 кВ, 4-х КЛ 10 кВ и 2-х КЛ 1 кВ от КТПн по ул Артиллерийская в г. Калининграде</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67"/>
      <c r="AB14" s="167"/>
    </row>
    <row r="15" spans="1:28" ht="15.75" x14ac:dyDescent="0.25">
      <c r="A15" s="376" t="s">
        <v>6</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68"/>
      <c r="AB15" s="168"/>
    </row>
    <row r="16" spans="1:28"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177"/>
      <c r="AB16" s="177"/>
    </row>
    <row r="17" spans="1:2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177"/>
      <c r="AB17" s="177"/>
    </row>
    <row r="18" spans="1:28"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177"/>
      <c r="AB18" s="177"/>
    </row>
    <row r="19" spans="1:2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177"/>
      <c r="AB19" s="177"/>
    </row>
    <row r="20" spans="1:28"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178"/>
      <c r="AB20" s="178"/>
    </row>
    <row r="21" spans="1:28" x14ac:dyDescent="0.25">
      <c r="A21" s="416"/>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178"/>
      <c r="AB21" s="178"/>
    </row>
    <row r="22" spans="1:28" x14ac:dyDescent="0.25">
      <c r="A22" s="417" t="s">
        <v>527</v>
      </c>
      <c r="B22" s="417"/>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179"/>
      <c r="AB22" s="179"/>
    </row>
    <row r="23" spans="1:28" ht="32.25" customHeight="1" x14ac:dyDescent="0.25">
      <c r="A23" s="419" t="s">
        <v>378</v>
      </c>
      <c r="B23" s="420"/>
      <c r="C23" s="420"/>
      <c r="D23" s="420"/>
      <c r="E23" s="420"/>
      <c r="F23" s="420"/>
      <c r="G23" s="420"/>
      <c r="H23" s="420"/>
      <c r="I23" s="420"/>
      <c r="J23" s="420"/>
      <c r="K23" s="420"/>
      <c r="L23" s="421"/>
      <c r="M23" s="418" t="s">
        <v>379</v>
      </c>
      <c r="N23" s="418"/>
      <c r="O23" s="418"/>
      <c r="P23" s="418"/>
      <c r="Q23" s="418"/>
      <c r="R23" s="418"/>
      <c r="S23" s="418"/>
      <c r="T23" s="418"/>
      <c r="U23" s="418"/>
      <c r="V23" s="418"/>
      <c r="W23" s="418"/>
      <c r="X23" s="418"/>
      <c r="Y23" s="418"/>
      <c r="Z23" s="418"/>
    </row>
    <row r="24" spans="1:28" ht="151.5" customHeight="1" x14ac:dyDescent="0.25">
      <c r="A24" s="117" t="s">
        <v>237</v>
      </c>
      <c r="B24" s="118" t="s">
        <v>266</v>
      </c>
      <c r="C24" s="117" t="s">
        <v>372</v>
      </c>
      <c r="D24" s="117" t="s">
        <v>238</v>
      </c>
      <c r="E24" s="117" t="s">
        <v>373</v>
      </c>
      <c r="F24" s="117" t="s">
        <v>375</v>
      </c>
      <c r="G24" s="117" t="s">
        <v>374</v>
      </c>
      <c r="H24" s="117" t="s">
        <v>239</v>
      </c>
      <c r="I24" s="117" t="s">
        <v>376</v>
      </c>
      <c r="J24" s="117" t="s">
        <v>271</v>
      </c>
      <c r="K24" s="118" t="s">
        <v>265</v>
      </c>
      <c r="L24" s="118" t="s">
        <v>240</v>
      </c>
      <c r="M24" s="119" t="s">
        <v>285</v>
      </c>
      <c r="N24" s="118" t="s">
        <v>538</v>
      </c>
      <c r="O24" s="117" t="s">
        <v>282</v>
      </c>
      <c r="P24" s="117" t="s">
        <v>283</v>
      </c>
      <c r="Q24" s="117" t="s">
        <v>281</v>
      </c>
      <c r="R24" s="117" t="s">
        <v>239</v>
      </c>
      <c r="S24" s="117" t="s">
        <v>280</v>
      </c>
      <c r="T24" s="117" t="s">
        <v>279</v>
      </c>
      <c r="U24" s="117" t="s">
        <v>371</v>
      </c>
      <c r="V24" s="117" t="s">
        <v>281</v>
      </c>
      <c r="W24" s="123" t="s">
        <v>264</v>
      </c>
      <c r="X24" s="123" t="s">
        <v>296</v>
      </c>
      <c r="Y24" s="123" t="s">
        <v>297</v>
      </c>
      <c r="Z24" s="125" t="s">
        <v>294</v>
      </c>
    </row>
    <row r="25" spans="1:28" ht="16.5" customHeight="1" x14ac:dyDescent="0.25">
      <c r="A25" s="117">
        <v>1</v>
      </c>
      <c r="B25" s="118">
        <v>2</v>
      </c>
      <c r="C25" s="117">
        <v>3</v>
      </c>
      <c r="D25" s="118">
        <v>4</v>
      </c>
      <c r="E25" s="117">
        <v>5</v>
      </c>
      <c r="F25" s="118">
        <v>6</v>
      </c>
      <c r="G25" s="117">
        <v>7</v>
      </c>
      <c r="H25" s="118">
        <v>8</v>
      </c>
      <c r="I25" s="117">
        <v>9</v>
      </c>
      <c r="J25" s="118">
        <v>10</v>
      </c>
      <c r="K25" s="180">
        <v>11</v>
      </c>
      <c r="L25" s="118">
        <v>12</v>
      </c>
      <c r="M25" s="180">
        <v>13</v>
      </c>
      <c r="N25" s="118">
        <v>14</v>
      </c>
      <c r="O25" s="180">
        <v>15</v>
      </c>
      <c r="P25" s="118">
        <v>16</v>
      </c>
      <c r="Q25" s="180">
        <v>17</v>
      </c>
      <c r="R25" s="118">
        <v>18</v>
      </c>
      <c r="S25" s="180">
        <v>19</v>
      </c>
      <c r="T25" s="118">
        <v>20</v>
      </c>
      <c r="U25" s="180">
        <v>21</v>
      </c>
      <c r="V25" s="118">
        <v>22</v>
      </c>
      <c r="W25" s="180">
        <v>23</v>
      </c>
      <c r="X25" s="118">
        <v>24</v>
      </c>
      <c r="Y25" s="180">
        <v>25</v>
      </c>
      <c r="Z25" s="118">
        <v>26</v>
      </c>
    </row>
    <row r="26" spans="1:28" ht="45.75" customHeight="1" x14ac:dyDescent="0.25">
      <c r="A26" s="110" t="s">
        <v>356</v>
      </c>
      <c r="B26" s="116"/>
      <c r="C26" s="112" t="s">
        <v>358</v>
      </c>
      <c r="D26" s="112" t="s">
        <v>359</v>
      </c>
      <c r="E26" s="112" t="s">
        <v>360</v>
      </c>
      <c r="F26" s="112" t="s">
        <v>276</v>
      </c>
      <c r="G26" s="112" t="s">
        <v>361</v>
      </c>
      <c r="H26" s="112" t="s">
        <v>239</v>
      </c>
      <c r="I26" s="112" t="s">
        <v>362</v>
      </c>
      <c r="J26" s="112" t="s">
        <v>363</v>
      </c>
      <c r="K26" s="109"/>
      <c r="L26" s="113" t="s">
        <v>262</v>
      </c>
      <c r="M26" s="115" t="s">
        <v>278</v>
      </c>
      <c r="N26" s="109"/>
      <c r="O26" s="109"/>
      <c r="P26" s="109"/>
      <c r="Q26" s="109"/>
      <c r="R26" s="109"/>
      <c r="S26" s="109"/>
      <c r="T26" s="109"/>
      <c r="U26" s="109"/>
      <c r="V26" s="109"/>
      <c r="W26" s="109"/>
      <c r="X26" s="109"/>
      <c r="Y26" s="109"/>
      <c r="Z26" s="111" t="s">
        <v>295</v>
      </c>
    </row>
    <row r="27" spans="1:28" x14ac:dyDescent="0.25">
      <c r="A27" s="109" t="s">
        <v>241</v>
      </c>
      <c r="B27" s="109" t="s">
        <v>267</v>
      </c>
      <c r="C27" s="109" t="s">
        <v>246</v>
      </c>
      <c r="D27" s="109" t="s">
        <v>247</v>
      </c>
      <c r="E27" s="109" t="s">
        <v>286</v>
      </c>
      <c r="F27" s="112" t="s">
        <v>242</v>
      </c>
      <c r="G27" s="112" t="s">
        <v>290</v>
      </c>
      <c r="H27" s="109" t="s">
        <v>239</v>
      </c>
      <c r="I27" s="112" t="s">
        <v>272</v>
      </c>
      <c r="J27" s="112" t="s">
        <v>254</v>
      </c>
      <c r="K27" s="113" t="s">
        <v>258</v>
      </c>
      <c r="L27" s="109"/>
      <c r="M27" s="113" t="s">
        <v>284</v>
      </c>
      <c r="N27" s="109"/>
      <c r="O27" s="109"/>
      <c r="P27" s="109"/>
      <c r="Q27" s="109"/>
      <c r="R27" s="109"/>
      <c r="S27" s="109"/>
      <c r="T27" s="109"/>
      <c r="U27" s="109"/>
      <c r="V27" s="109"/>
      <c r="W27" s="109"/>
      <c r="X27" s="109"/>
      <c r="Y27" s="109"/>
      <c r="Z27" s="109"/>
    </row>
    <row r="28" spans="1:28" x14ac:dyDescent="0.25">
      <c r="A28" s="109" t="s">
        <v>241</v>
      </c>
      <c r="B28" s="109" t="s">
        <v>268</v>
      </c>
      <c r="C28" s="109" t="s">
        <v>248</v>
      </c>
      <c r="D28" s="109" t="s">
        <v>249</v>
      </c>
      <c r="E28" s="109" t="s">
        <v>287</v>
      </c>
      <c r="F28" s="112" t="s">
        <v>243</v>
      </c>
      <c r="G28" s="112" t="s">
        <v>291</v>
      </c>
      <c r="H28" s="109" t="s">
        <v>239</v>
      </c>
      <c r="I28" s="112" t="s">
        <v>273</v>
      </c>
      <c r="J28" s="112" t="s">
        <v>255</v>
      </c>
      <c r="K28" s="113" t="s">
        <v>259</v>
      </c>
      <c r="L28" s="114"/>
      <c r="M28" s="113" t="s">
        <v>0</v>
      </c>
      <c r="N28" s="113"/>
      <c r="O28" s="113"/>
      <c r="P28" s="113"/>
      <c r="Q28" s="113"/>
      <c r="R28" s="113"/>
      <c r="S28" s="113"/>
      <c r="T28" s="113"/>
      <c r="U28" s="113"/>
      <c r="V28" s="113"/>
      <c r="W28" s="113"/>
      <c r="X28" s="113"/>
      <c r="Y28" s="113"/>
      <c r="Z28" s="113"/>
    </row>
    <row r="29" spans="1:28" x14ac:dyDescent="0.25">
      <c r="A29" s="109" t="s">
        <v>241</v>
      </c>
      <c r="B29" s="109" t="s">
        <v>269</v>
      </c>
      <c r="C29" s="109" t="s">
        <v>250</v>
      </c>
      <c r="D29" s="109" t="s">
        <v>251</v>
      </c>
      <c r="E29" s="109" t="s">
        <v>288</v>
      </c>
      <c r="F29" s="112" t="s">
        <v>244</v>
      </c>
      <c r="G29" s="112" t="s">
        <v>292</v>
      </c>
      <c r="H29" s="109" t="s">
        <v>239</v>
      </c>
      <c r="I29" s="112" t="s">
        <v>274</v>
      </c>
      <c r="J29" s="112" t="s">
        <v>256</v>
      </c>
      <c r="K29" s="113" t="s">
        <v>260</v>
      </c>
      <c r="L29" s="114"/>
      <c r="M29" s="109"/>
      <c r="N29" s="109"/>
      <c r="O29" s="109"/>
      <c r="P29" s="109"/>
      <c r="Q29" s="109"/>
      <c r="R29" s="109"/>
      <c r="S29" s="109"/>
      <c r="T29" s="109"/>
      <c r="U29" s="109"/>
      <c r="V29" s="109"/>
      <c r="W29" s="109"/>
      <c r="X29" s="109"/>
      <c r="Y29" s="109"/>
      <c r="Z29" s="109"/>
    </row>
    <row r="30" spans="1:28" x14ac:dyDescent="0.25">
      <c r="A30" s="109" t="s">
        <v>241</v>
      </c>
      <c r="B30" s="109" t="s">
        <v>270</v>
      </c>
      <c r="C30" s="109" t="s">
        <v>252</v>
      </c>
      <c r="D30" s="109" t="s">
        <v>253</v>
      </c>
      <c r="E30" s="109" t="s">
        <v>289</v>
      </c>
      <c r="F30" s="112" t="s">
        <v>245</v>
      </c>
      <c r="G30" s="112" t="s">
        <v>293</v>
      </c>
      <c r="H30" s="109" t="s">
        <v>239</v>
      </c>
      <c r="I30" s="112" t="s">
        <v>275</v>
      </c>
      <c r="J30" s="112" t="s">
        <v>257</v>
      </c>
      <c r="K30" s="113" t="s">
        <v>261</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357</v>
      </c>
      <c r="B32" s="116"/>
      <c r="C32" s="112" t="s">
        <v>364</v>
      </c>
      <c r="D32" s="112" t="s">
        <v>365</v>
      </c>
      <c r="E32" s="112" t="s">
        <v>366</v>
      </c>
      <c r="F32" s="112" t="s">
        <v>367</v>
      </c>
      <c r="G32" s="112" t="s">
        <v>368</v>
      </c>
      <c r="H32" s="112" t="s">
        <v>239</v>
      </c>
      <c r="I32" s="112" t="s">
        <v>369</v>
      </c>
      <c r="J32" s="112" t="s">
        <v>370</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379" t="s">
        <v>9</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13"/>
      <c r="Q9" s="13"/>
      <c r="R9" s="13"/>
      <c r="S9" s="13"/>
      <c r="T9" s="13"/>
      <c r="U9" s="13"/>
      <c r="V9" s="13"/>
      <c r="W9" s="13"/>
      <c r="X9" s="13"/>
      <c r="Y9" s="13"/>
      <c r="Z9" s="13"/>
    </row>
    <row r="10" spans="1:28" s="12" customFormat="1" ht="18.75" x14ac:dyDescent="0.2">
      <c r="A10" s="376" t="s">
        <v>8</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4" t="str">
        <f>'1. паспорт местоположение'!A12:C12</f>
        <v>G_4196</v>
      </c>
      <c r="B12" s="384"/>
      <c r="C12" s="384"/>
      <c r="D12" s="384"/>
      <c r="E12" s="384"/>
      <c r="F12" s="384"/>
      <c r="G12" s="384"/>
      <c r="H12" s="384"/>
      <c r="I12" s="384"/>
      <c r="J12" s="384"/>
      <c r="K12" s="384"/>
      <c r="L12" s="384"/>
      <c r="M12" s="384"/>
      <c r="N12" s="384"/>
      <c r="O12" s="384"/>
      <c r="P12" s="13"/>
      <c r="Q12" s="13"/>
      <c r="R12" s="13"/>
      <c r="S12" s="13"/>
      <c r="T12" s="13"/>
      <c r="U12" s="13"/>
      <c r="V12" s="13"/>
      <c r="W12" s="13"/>
      <c r="X12" s="13"/>
      <c r="Y12" s="13"/>
      <c r="Z12" s="13"/>
    </row>
    <row r="13" spans="1:28" s="12" customFormat="1" ht="18.75" x14ac:dyDescent="0.2">
      <c r="A13" s="376" t="s">
        <v>7</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8"/>
      <c r="B14" s="388"/>
      <c r="C14" s="388"/>
      <c r="D14" s="388"/>
      <c r="E14" s="388"/>
      <c r="F14" s="388"/>
      <c r="G14" s="388"/>
      <c r="H14" s="388"/>
      <c r="I14" s="388"/>
      <c r="J14" s="388"/>
      <c r="K14" s="388"/>
      <c r="L14" s="388"/>
      <c r="M14" s="388"/>
      <c r="N14" s="388"/>
      <c r="O14" s="388"/>
      <c r="P14" s="10"/>
      <c r="Q14" s="10"/>
      <c r="R14" s="10"/>
      <c r="S14" s="10"/>
      <c r="T14" s="10"/>
      <c r="U14" s="10"/>
      <c r="V14" s="10"/>
      <c r="W14" s="10"/>
      <c r="X14" s="10"/>
      <c r="Y14" s="10"/>
      <c r="Z14" s="10"/>
    </row>
    <row r="15" spans="1:28" s="3" customFormat="1" ht="12" x14ac:dyDescent="0.2">
      <c r="A15" s="384" t="str">
        <f>'1. паспорт местоположение'!A15</f>
        <v>Строительство КТПн 10/0,4 кВ, 4-х КЛ 10 кВ и 2-х КЛ 1 кВ от КТПн по ул Артиллерийская в г. Калининграде</v>
      </c>
      <c r="B15" s="384"/>
      <c r="C15" s="384"/>
      <c r="D15" s="384"/>
      <c r="E15" s="384"/>
      <c r="F15" s="384"/>
      <c r="G15" s="384"/>
      <c r="H15" s="384"/>
      <c r="I15" s="384"/>
      <c r="J15" s="384"/>
      <c r="K15" s="384"/>
      <c r="L15" s="384"/>
      <c r="M15" s="384"/>
      <c r="N15" s="384"/>
      <c r="O15" s="384"/>
      <c r="P15" s="8"/>
      <c r="Q15" s="8"/>
      <c r="R15" s="8"/>
      <c r="S15" s="8"/>
      <c r="T15" s="8"/>
      <c r="U15" s="8"/>
      <c r="V15" s="8"/>
      <c r="W15" s="8"/>
      <c r="X15" s="8"/>
      <c r="Y15" s="8"/>
      <c r="Z15" s="8"/>
    </row>
    <row r="16" spans="1:28" s="3" customFormat="1" ht="15" customHeight="1" x14ac:dyDescent="0.2">
      <c r="A16" s="376" t="s">
        <v>6</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90"/>
      <c r="B17" s="390"/>
      <c r="C17" s="390"/>
      <c r="D17" s="390"/>
      <c r="E17" s="390"/>
      <c r="F17" s="390"/>
      <c r="G17" s="390"/>
      <c r="H17" s="390"/>
      <c r="I17" s="390"/>
      <c r="J17" s="390"/>
      <c r="K17" s="390"/>
      <c r="L17" s="390"/>
      <c r="M17" s="390"/>
      <c r="N17" s="390"/>
      <c r="O17" s="390"/>
      <c r="P17" s="4"/>
      <c r="Q17" s="4"/>
      <c r="R17" s="4"/>
      <c r="S17" s="4"/>
      <c r="T17" s="4"/>
      <c r="U17" s="4"/>
      <c r="V17" s="4"/>
      <c r="W17" s="4"/>
    </row>
    <row r="18" spans="1:26" s="3" customFormat="1" ht="91.5" customHeight="1" x14ac:dyDescent="0.2">
      <c r="A18" s="423" t="s">
        <v>504</v>
      </c>
      <c r="B18" s="423"/>
      <c r="C18" s="423"/>
      <c r="D18" s="423"/>
      <c r="E18" s="423"/>
      <c r="F18" s="423"/>
      <c r="G18" s="423"/>
      <c r="H18" s="423"/>
      <c r="I18" s="423"/>
      <c r="J18" s="423"/>
      <c r="K18" s="423"/>
      <c r="L18" s="423"/>
      <c r="M18" s="423"/>
      <c r="N18" s="423"/>
      <c r="O18" s="423"/>
      <c r="P18" s="7"/>
      <c r="Q18" s="7"/>
      <c r="R18" s="7"/>
      <c r="S18" s="7"/>
      <c r="T18" s="7"/>
      <c r="U18" s="7"/>
      <c r="V18" s="7"/>
      <c r="W18" s="7"/>
      <c r="X18" s="7"/>
      <c r="Y18" s="7"/>
      <c r="Z18" s="7"/>
    </row>
    <row r="19" spans="1:26" s="3" customFormat="1" ht="78" customHeight="1" x14ac:dyDescent="0.2">
      <c r="A19" s="383" t="s">
        <v>5</v>
      </c>
      <c r="B19" s="383" t="s">
        <v>87</v>
      </c>
      <c r="C19" s="383" t="s">
        <v>86</v>
      </c>
      <c r="D19" s="383" t="s">
        <v>75</v>
      </c>
      <c r="E19" s="424" t="s">
        <v>85</v>
      </c>
      <c r="F19" s="425"/>
      <c r="G19" s="425"/>
      <c r="H19" s="425"/>
      <c r="I19" s="426"/>
      <c r="J19" s="383" t="s">
        <v>84</v>
      </c>
      <c r="K19" s="383"/>
      <c r="L19" s="383"/>
      <c r="M19" s="383"/>
      <c r="N19" s="383"/>
      <c r="O19" s="383"/>
      <c r="P19" s="4"/>
      <c r="Q19" s="4"/>
      <c r="R19" s="4"/>
      <c r="S19" s="4"/>
      <c r="T19" s="4"/>
      <c r="U19" s="4"/>
      <c r="V19" s="4"/>
      <c r="W19" s="4"/>
    </row>
    <row r="20" spans="1:26" s="3" customFormat="1" ht="51" customHeight="1" x14ac:dyDescent="0.2">
      <c r="A20" s="383"/>
      <c r="B20" s="383"/>
      <c r="C20" s="383"/>
      <c r="D20" s="383"/>
      <c r="E20" s="46" t="s">
        <v>83</v>
      </c>
      <c r="F20" s="46" t="s">
        <v>82</v>
      </c>
      <c r="G20" s="46" t="s">
        <v>81</v>
      </c>
      <c r="H20" s="46" t="s">
        <v>80</v>
      </c>
      <c r="I20" s="46" t="s">
        <v>79</v>
      </c>
      <c r="J20" s="46" t="s">
        <v>78</v>
      </c>
      <c r="K20" s="46" t="s">
        <v>4</v>
      </c>
      <c r="L20" s="54" t="s">
        <v>3</v>
      </c>
      <c r="M20" s="53" t="s">
        <v>235</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A6" sqref="A6"/>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41" t="str">
        <f>'4. паспортбюджет'!A5:O5</f>
        <v>Год раскрытия информации: 2017 год</v>
      </c>
      <c r="B5" s="441"/>
      <c r="C5" s="441"/>
      <c r="D5" s="441"/>
      <c r="E5" s="441"/>
      <c r="F5" s="441"/>
      <c r="G5" s="441"/>
      <c r="H5" s="441"/>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79" t="str">
        <f>'[2]1. паспорт местоположение'!A7:C7</f>
        <v xml:space="preserve">Паспорт инвестиционного проекта </v>
      </c>
      <c r="B7" s="379"/>
      <c r="C7" s="379"/>
      <c r="D7" s="379"/>
      <c r="E7" s="379"/>
      <c r="F7" s="379"/>
      <c r="G7" s="379"/>
      <c r="H7" s="379"/>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91"/>
      <c r="AR7" s="191"/>
    </row>
    <row r="8" spans="1:44" ht="18.75" x14ac:dyDescent="0.2">
      <c r="A8" s="281"/>
      <c r="B8" s="281"/>
      <c r="C8" s="281"/>
      <c r="D8" s="281"/>
      <c r="E8" s="281"/>
      <c r="F8" s="281"/>
      <c r="G8" s="281"/>
      <c r="H8" s="281"/>
      <c r="I8" s="281"/>
      <c r="J8" s="281"/>
      <c r="K8" s="281"/>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188"/>
      <c r="AR8" s="188"/>
    </row>
    <row r="9" spans="1:44" ht="18.75" x14ac:dyDescent="0.2">
      <c r="A9" s="378" t="str">
        <f>'[2]1. паспорт местоположение'!A9:C9</f>
        <v xml:space="preserve">                         АО "Янтарьэнерго"                         </v>
      </c>
      <c r="B9" s="378"/>
      <c r="C9" s="378"/>
      <c r="D9" s="378"/>
      <c r="E9" s="378"/>
      <c r="F9" s="378"/>
      <c r="G9" s="378"/>
      <c r="H9" s="378"/>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92"/>
      <c r="AR9" s="192"/>
    </row>
    <row r="10" spans="1:44" x14ac:dyDescent="0.2">
      <c r="A10" s="376" t="s">
        <v>8</v>
      </c>
      <c r="B10" s="376"/>
      <c r="C10" s="376"/>
      <c r="D10" s="376"/>
      <c r="E10" s="376"/>
      <c r="F10" s="376"/>
      <c r="G10" s="376"/>
      <c r="H10" s="376"/>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93"/>
      <c r="AR10" s="193"/>
    </row>
    <row r="11" spans="1:44" ht="18.75" x14ac:dyDescent="0.2">
      <c r="A11" s="281"/>
      <c r="B11" s="281"/>
      <c r="C11" s="281"/>
      <c r="D11" s="281"/>
      <c r="E11" s="281"/>
      <c r="F11" s="281"/>
      <c r="G11" s="281"/>
      <c r="H11" s="281"/>
      <c r="I11" s="281"/>
      <c r="J11" s="281"/>
      <c r="K11" s="281"/>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78" t="str">
        <f>'1. паспорт местоположение'!A12:C12</f>
        <v>G_4196</v>
      </c>
      <c r="B12" s="378"/>
      <c r="C12" s="378"/>
      <c r="D12" s="378"/>
      <c r="E12" s="378"/>
      <c r="F12" s="378"/>
      <c r="G12" s="378"/>
      <c r="H12" s="378"/>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92"/>
      <c r="AR12" s="192"/>
    </row>
    <row r="13" spans="1:44" x14ac:dyDescent="0.2">
      <c r="A13" s="376" t="s">
        <v>7</v>
      </c>
      <c r="B13" s="376"/>
      <c r="C13" s="376"/>
      <c r="D13" s="376"/>
      <c r="E13" s="376"/>
      <c r="F13" s="376"/>
      <c r="G13" s="376"/>
      <c r="H13" s="376"/>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93"/>
      <c r="AR13" s="193"/>
    </row>
    <row r="14" spans="1:44" ht="18.75" x14ac:dyDescent="0.2">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9"/>
      <c r="AA14" s="9"/>
      <c r="AB14" s="9"/>
      <c r="AC14" s="9"/>
      <c r="AD14" s="9"/>
      <c r="AE14" s="9"/>
      <c r="AF14" s="9"/>
      <c r="AG14" s="9"/>
      <c r="AH14" s="9"/>
      <c r="AI14" s="9"/>
      <c r="AJ14" s="9"/>
      <c r="AK14" s="9"/>
      <c r="AL14" s="9"/>
      <c r="AM14" s="9"/>
      <c r="AN14" s="9"/>
      <c r="AO14" s="9"/>
      <c r="AP14" s="9"/>
      <c r="AQ14" s="194"/>
      <c r="AR14" s="194"/>
    </row>
    <row r="15" spans="1:44" ht="18.75" x14ac:dyDescent="0.2">
      <c r="A15" s="429" t="str">
        <f>'1. паспорт местоположение'!A15:C15</f>
        <v>Строительство КТПн 10/0,4 кВ, 4-х КЛ 10 кВ и 2-х КЛ 1 кВ от КТПн по ул Артиллерийская в г. Калининграде</v>
      </c>
      <c r="B15" s="377"/>
      <c r="C15" s="377"/>
      <c r="D15" s="377"/>
      <c r="E15" s="377"/>
      <c r="F15" s="377"/>
      <c r="G15" s="377"/>
      <c r="H15" s="377"/>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92"/>
      <c r="AR15" s="192"/>
    </row>
    <row r="16" spans="1:44" x14ac:dyDescent="0.2">
      <c r="A16" s="376" t="s">
        <v>6</v>
      </c>
      <c r="B16" s="376"/>
      <c r="C16" s="376"/>
      <c r="D16" s="376"/>
      <c r="E16" s="376"/>
      <c r="F16" s="376"/>
      <c r="G16" s="376"/>
      <c r="H16" s="376"/>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93"/>
      <c r="AR16" s="193"/>
    </row>
    <row r="17" spans="1:44" ht="18.75" x14ac:dyDescent="0.2">
      <c r="A17" s="283"/>
      <c r="B17" s="283"/>
      <c r="C17" s="283"/>
      <c r="D17" s="283"/>
      <c r="E17" s="283"/>
      <c r="F17" s="283"/>
      <c r="G17" s="283"/>
      <c r="H17" s="283"/>
      <c r="I17" s="283"/>
      <c r="J17" s="283"/>
      <c r="K17" s="283"/>
      <c r="L17" s="283"/>
      <c r="M17" s="283"/>
      <c r="N17" s="283"/>
      <c r="O17" s="283"/>
      <c r="P17" s="283"/>
      <c r="Q17" s="283"/>
      <c r="R17" s="283"/>
      <c r="S17" s="283"/>
      <c r="T17" s="283"/>
      <c r="U17" s="283"/>
      <c r="V17" s="283"/>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78" t="s">
        <v>505</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352</v>
      </c>
      <c r="B24" s="202" t="s">
        <v>1</v>
      </c>
      <c r="D24" s="203"/>
      <c r="E24" s="204"/>
      <c r="F24" s="204"/>
      <c r="G24" s="204"/>
      <c r="H24" s="204"/>
    </row>
    <row r="25" spans="1:44" x14ac:dyDescent="0.2">
      <c r="A25" s="205" t="s">
        <v>545</v>
      </c>
      <c r="B25" s="206">
        <f>$B$126/1.18</f>
        <v>11231898.731119454</v>
      </c>
    </row>
    <row r="26" spans="1:44" x14ac:dyDescent="0.2">
      <c r="A26" s="207" t="s">
        <v>350</v>
      </c>
      <c r="B26" s="208">
        <v>0</v>
      </c>
    </row>
    <row r="27" spans="1:44" x14ac:dyDescent="0.2">
      <c r="A27" s="207" t="s">
        <v>348</v>
      </c>
      <c r="B27" s="208">
        <f>$B$123</f>
        <v>25</v>
      </c>
      <c r="D27" s="200" t="s">
        <v>351</v>
      </c>
    </row>
    <row r="28" spans="1:44" ht="16.149999999999999" customHeight="1" thickBot="1" x14ac:dyDescent="0.25">
      <c r="A28" s="209" t="s">
        <v>346</v>
      </c>
      <c r="B28" s="210">
        <v>1</v>
      </c>
      <c r="D28" s="430" t="s">
        <v>349</v>
      </c>
      <c r="E28" s="431"/>
      <c r="F28" s="432"/>
      <c r="G28" s="433">
        <f>IF(SUM(B89:L89)=0,"не окупается",SUM(B89:L89))</f>
        <v>2.5985288152418402</v>
      </c>
      <c r="H28" s="434"/>
    </row>
    <row r="29" spans="1:44" ht="15.6" customHeight="1" x14ac:dyDescent="0.2">
      <c r="A29" s="205" t="s">
        <v>344</v>
      </c>
      <c r="B29" s="206">
        <f>$B$126*$B$127</f>
        <v>132536.40502720955</v>
      </c>
      <c r="D29" s="430" t="s">
        <v>347</v>
      </c>
      <c r="E29" s="431"/>
      <c r="F29" s="432"/>
      <c r="G29" s="433">
        <f>IF(SUM(B90:L90)=0,"не окупается",SUM(B90:L90))</f>
        <v>2.9858132901968535</v>
      </c>
      <c r="H29" s="434"/>
    </row>
    <row r="30" spans="1:44" ht="27.6" customHeight="1" x14ac:dyDescent="0.2">
      <c r="A30" s="207" t="s">
        <v>546</v>
      </c>
      <c r="B30" s="208">
        <v>1</v>
      </c>
      <c r="D30" s="430" t="s">
        <v>345</v>
      </c>
      <c r="E30" s="431"/>
      <c r="F30" s="432"/>
      <c r="G30" s="435">
        <f>L87</f>
        <v>8986499.7874817289</v>
      </c>
      <c r="H30" s="436"/>
    </row>
    <row r="31" spans="1:44" x14ac:dyDescent="0.2">
      <c r="A31" s="207" t="s">
        <v>343</v>
      </c>
      <c r="B31" s="208">
        <v>1</v>
      </c>
      <c r="D31" s="437"/>
      <c r="E31" s="438"/>
      <c r="F31" s="439"/>
      <c r="G31" s="437"/>
      <c r="H31" s="439"/>
    </row>
    <row r="32" spans="1:44" x14ac:dyDescent="0.2">
      <c r="A32" s="207" t="s">
        <v>321</v>
      </c>
      <c r="B32" s="208"/>
    </row>
    <row r="33" spans="1:42" x14ac:dyDescent="0.2">
      <c r="A33" s="207" t="s">
        <v>342</v>
      </c>
      <c r="B33" s="208"/>
    </row>
    <row r="34" spans="1:42" x14ac:dyDescent="0.2">
      <c r="A34" s="207" t="s">
        <v>341</v>
      </c>
      <c r="B34" s="208"/>
    </row>
    <row r="35" spans="1:42" x14ac:dyDescent="0.2">
      <c r="A35" s="211"/>
      <c r="B35" s="208"/>
    </row>
    <row r="36" spans="1:42" ht="16.5" thickBot="1" x14ac:dyDescent="0.25">
      <c r="A36" s="209" t="s">
        <v>313</v>
      </c>
      <c r="B36" s="212">
        <v>0.2</v>
      </c>
    </row>
    <row r="37" spans="1:42" x14ac:dyDescent="0.2">
      <c r="A37" s="205" t="s">
        <v>547</v>
      </c>
      <c r="B37" s="206">
        <v>0</v>
      </c>
    </row>
    <row r="38" spans="1:42" x14ac:dyDescent="0.2">
      <c r="A38" s="207" t="s">
        <v>340</v>
      </c>
      <c r="B38" s="208"/>
    </row>
    <row r="39" spans="1:42" ht="16.5" thickBot="1" x14ac:dyDescent="0.25">
      <c r="A39" s="213" t="s">
        <v>339</v>
      </c>
      <c r="B39" s="214"/>
    </row>
    <row r="40" spans="1:42" x14ac:dyDescent="0.2">
      <c r="A40" s="215" t="s">
        <v>548</v>
      </c>
      <c r="B40" s="216">
        <v>1</v>
      </c>
    </row>
    <row r="41" spans="1:42" x14ac:dyDescent="0.2">
      <c r="A41" s="217" t="s">
        <v>338</v>
      </c>
      <c r="B41" s="218"/>
    </row>
    <row r="42" spans="1:42" x14ac:dyDescent="0.2">
      <c r="A42" s="217" t="s">
        <v>337</v>
      </c>
      <c r="B42" s="219"/>
    </row>
    <row r="43" spans="1:42" x14ac:dyDescent="0.2">
      <c r="A43" s="217" t="s">
        <v>336</v>
      </c>
      <c r="B43" s="219">
        <v>0</v>
      </c>
    </row>
    <row r="44" spans="1:42" x14ac:dyDescent="0.2">
      <c r="A44" s="217" t="s">
        <v>335</v>
      </c>
      <c r="B44" s="219">
        <f>B129</f>
        <v>0.20499999999999999</v>
      </c>
    </row>
    <row r="45" spans="1:42" x14ac:dyDescent="0.2">
      <c r="A45" s="217" t="s">
        <v>334</v>
      </c>
      <c r="B45" s="219">
        <f>1-B43</f>
        <v>1</v>
      </c>
    </row>
    <row r="46" spans="1:42" ht="16.5" thickBot="1" x14ac:dyDescent="0.25">
      <c r="A46" s="220" t="s">
        <v>333</v>
      </c>
      <c r="B46" s="221">
        <f>B45*B44+B43*B42*(1-B36)</f>
        <v>0.20499999999999999</v>
      </c>
      <c r="C46" s="222"/>
    </row>
    <row r="47" spans="1:42" s="225" customFormat="1" x14ac:dyDescent="0.2">
      <c r="A47" s="223" t="s">
        <v>332</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331</v>
      </c>
      <c r="B48" s="286">
        <f>C136</f>
        <v>5.8000000000000003E-2</v>
      </c>
      <c r="C48" s="286">
        <f t="shared" ref="C48:AP49" si="1">D136</f>
        <v>5.5E-2</v>
      </c>
      <c r="D48" s="286">
        <f t="shared" si="1"/>
        <v>5.5E-2</v>
      </c>
      <c r="E48" s="286">
        <f t="shared" si="1"/>
        <v>5.5E-2</v>
      </c>
      <c r="F48" s="286">
        <f t="shared" si="1"/>
        <v>5.5E-2</v>
      </c>
      <c r="G48" s="286">
        <f t="shared" si="1"/>
        <v>5.5E-2</v>
      </c>
      <c r="H48" s="286">
        <f t="shared" si="1"/>
        <v>5.5E-2</v>
      </c>
      <c r="I48" s="286">
        <f t="shared" si="1"/>
        <v>5.5E-2</v>
      </c>
      <c r="J48" s="286">
        <f t="shared" si="1"/>
        <v>5.5E-2</v>
      </c>
      <c r="K48" s="286">
        <f t="shared" si="1"/>
        <v>5.5E-2</v>
      </c>
      <c r="L48" s="286">
        <f t="shared" si="1"/>
        <v>5.5E-2</v>
      </c>
      <c r="M48" s="286">
        <f t="shared" si="1"/>
        <v>5.5E-2</v>
      </c>
      <c r="N48" s="286">
        <f t="shared" si="1"/>
        <v>5.5E-2</v>
      </c>
      <c r="O48" s="286">
        <f t="shared" si="1"/>
        <v>5.5E-2</v>
      </c>
      <c r="P48" s="286">
        <f t="shared" si="1"/>
        <v>5.5E-2</v>
      </c>
      <c r="Q48" s="286">
        <f t="shared" si="1"/>
        <v>5.5E-2</v>
      </c>
      <c r="R48" s="286">
        <f t="shared" si="1"/>
        <v>5.5E-2</v>
      </c>
      <c r="S48" s="286">
        <f t="shared" si="1"/>
        <v>5.5E-2</v>
      </c>
      <c r="T48" s="286">
        <f t="shared" si="1"/>
        <v>5.5E-2</v>
      </c>
      <c r="U48" s="286">
        <f t="shared" si="1"/>
        <v>5.5E-2</v>
      </c>
      <c r="V48" s="286">
        <f t="shared" si="1"/>
        <v>5.5E-2</v>
      </c>
      <c r="W48" s="286">
        <f t="shared" si="1"/>
        <v>5.5E-2</v>
      </c>
      <c r="X48" s="286">
        <f t="shared" si="1"/>
        <v>5.5E-2</v>
      </c>
      <c r="Y48" s="286">
        <f t="shared" si="1"/>
        <v>5.5E-2</v>
      </c>
      <c r="Z48" s="286">
        <f t="shared" si="1"/>
        <v>5.5E-2</v>
      </c>
      <c r="AA48" s="286">
        <f t="shared" si="1"/>
        <v>5.5E-2</v>
      </c>
      <c r="AB48" s="286">
        <f t="shared" si="1"/>
        <v>5.5E-2</v>
      </c>
      <c r="AC48" s="286">
        <f t="shared" si="1"/>
        <v>5.5E-2</v>
      </c>
      <c r="AD48" s="286">
        <f t="shared" si="1"/>
        <v>5.5E-2</v>
      </c>
      <c r="AE48" s="286">
        <f t="shared" si="1"/>
        <v>5.5E-2</v>
      </c>
      <c r="AF48" s="286">
        <f t="shared" si="1"/>
        <v>5.5E-2</v>
      </c>
      <c r="AG48" s="286">
        <f t="shared" si="1"/>
        <v>5.5E-2</v>
      </c>
      <c r="AH48" s="286">
        <f t="shared" si="1"/>
        <v>5.5E-2</v>
      </c>
      <c r="AI48" s="286">
        <f t="shared" si="1"/>
        <v>5.5E-2</v>
      </c>
      <c r="AJ48" s="286">
        <f t="shared" si="1"/>
        <v>5.5E-2</v>
      </c>
      <c r="AK48" s="286">
        <f t="shared" si="1"/>
        <v>5.5E-2</v>
      </c>
      <c r="AL48" s="286">
        <f t="shared" si="1"/>
        <v>5.5E-2</v>
      </c>
      <c r="AM48" s="286">
        <f t="shared" si="1"/>
        <v>5.5E-2</v>
      </c>
      <c r="AN48" s="286">
        <f t="shared" si="1"/>
        <v>5.5E-2</v>
      </c>
      <c r="AO48" s="286">
        <f t="shared" si="1"/>
        <v>5.5E-2</v>
      </c>
      <c r="AP48" s="286">
        <f t="shared" si="1"/>
        <v>5.5E-2</v>
      </c>
    </row>
    <row r="49" spans="1:45" s="225" customFormat="1" x14ac:dyDescent="0.2">
      <c r="A49" s="226" t="s">
        <v>330</v>
      </c>
      <c r="B49" s="286">
        <f>C137</f>
        <v>5.8000000000000052E-2</v>
      </c>
      <c r="C49" s="286">
        <f t="shared" si="1"/>
        <v>0.11619000000000002</v>
      </c>
      <c r="D49" s="286">
        <f t="shared" si="1"/>
        <v>0.17758045</v>
      </c>
      <c r="E49" s="286">
        <f t="shared" si="1"/>
        <v>0.24234737475000001</v>
      </c>
      <c r="F49" s="286">
        <f t="shared" si="1"/>
        <v>0.31067648036124984</v>
      </c>
      <c r="G49" s="286">
        <f t="shared" si="1"/>
        <v>0.38276368678111861</v>
      </c>
      <c r="H49" s="286">
        <f t="shared" si="1"/>
        <v>0.45881568955408003</v>
      </c>
      <c r="I49" s="286">
        <f t="shared" si="1"/>
        <v>0.53905055247955436</v>
      </c>
      <c r="J49" s="286">
        <f t="shared" si="1"/>
        <v>0.62369833286592979</v>
      </c>
      <c r="K49" s="286">
        <f t="shared" si="1"/>
        <v>0.71300174117355586</v>
      </c>
      <c r="L49" s="286">
        <f t="shared" si="1"/>
        <v>0.80721683693810142</v>
      </c>
      <c r="M49" s="286">
        <f t="shared" si="1"/>
        <v>0.90661376296969687</v>
      </c>
      <c r="N49" s="286">
        <f t="shared" si="1"/>
        <v>1.0114775199330301</v>
      </c>
      <c r="O49" s="286">
        <f t="shared" si="1"/>
        <v>1.1221087835293466</v>
      </c>
      <c r="P49" s="286">
        <f t="shared" si="1"/>
        <v>1.2388247666234604</v>
      </c>
      <c r="Q49" s="286">
        <f t="shared" si="1"/>
        <v>1.3619601287877505</v>
      </c>
      <c r="R49" s="286">
        <f t="shared" si="1"/>
        <v>1.4918679358710767</v>
      </c>
      <c r="S49" s="286">
        <f t="shared" si="1"/>
        <v>1.6289206723439857</v>
      </c>
      <c r="T49" s="286">
        <f t="shared" si="1"/>
        <v>1.7735113093229047</v>
      </c>
      <c r="U49" s="286">
        <f t="shared" si="1"/>
        <v>1.9260544313356642</v>
      </c>
      <c r="V49" s="286">
        <f t="shared" si="1"/>
        <v>2.0869874250591254</v>
      </c>
      <c r="W49" s="286">
        <f t="shared" si="1"/>
        <v>2.2567717334373771</v>
      </c>
      <c r="X49" s="286">
        <f t="shared" si="1"/>
        <v>2.4358941787764326</v>
      </c>
      <c r="Y49" s="286">
        <f t="shared" si="1"/>
        <v>2.6248683586091359</v>
      </c>
      <c r="Z49" s="286">
        <f t="shared" si="1"/>
        <v>2.8242361183326383</v>
      </c>
      <c r="AA49" s="286">
        <f t="shared" si="1"/>
        <v>3.0345691048409336</v>
      </c>
      <c r="AB49" s="286">
        <f t="shared" si="1"/>
        <v>3.2564704056071845</v>
      </c>
      <c r="AC49" s="286">
        <f t="shared" si="1"/>
        <v>3.4905762779155793</v>
      </c>
      <c r="AD49" s="286">
        <f t="shared" si="1"/>
        <v>3.7375579732009356</v>
      </c>
      <c r="AE49" s="286">
        <f t="shared" si="1"/>
        <v>3.9981236617269866</v>
      </c>
      <c r="AF49" s="286">
        <f t="shared" si="1"/>
        <v>4.2730204631219708</v>
      </c>
      <c r="AG49" s="286">
        <f t="shared" si="1"/>
        <v>4.563036588593679</v>
      </c>
      <c r="AH49" s="286">
        <f t="shared" si="1"/>
        <v>4.8690036009663311</v>
      </c>
      <c r="AI49" s="286">
        <f t="shared" si="1"/>
        <v>5.1917987990194794</v>
      </c>
      <c r="AJ49" s="286">
        <f t="shared" si="1"/>
        <v>5.5323477329655502</v>
      </c>
      <c r="AK49" s="286">
        <f t="shared" si="1"/>
        <v>5.8916268582786548</v>
      </c>
      <c r="AL49" s="286">
        <f t="shared" si="1"/>
        <v>6.2706663354839804</v>
      </c>
      <c r="AM49" s="286">
        <f t="shared" si="1"/>
        <v>6.6705529839355986</v>
      </c>
      <c r="AN49" s="286">
        <f t="shared" si="1"/>
        <v>7.0924333980520569</v>
      </c>
      <c r="AO49" s="286">
        <f t="shared" si="1"/>
        <v>7.5375172349449198</v>
      </c>
      <c r="AP49" s="286">
        <f t="shared" si="1"/>
        <v>8.0070806828668903</v>
      </c>
    </row>
    <row r="50" spans="1:45" s="225" customFormat="1" ht="16.5" thickBot="1" x14ac:dyDescent="0.25">
      <c r="A50" s="227" t="s">
        <v>549</v>
      </c>
      <c r="B50" s="228">
        <f>IF($B$124="да",($B$126-0.05),0)</f>
        <v>13253640.452720955</v>
      </c>
      <c r="C50" s="228">
        <f>C108*(1+C49)</f>
        <v>1477264.8742339278</v>
      </c>
      <c r="D50" s="228">
        <f t="shared" ref="D50:AP50" si="2">D108*(1+D49)</f>
        <v>3117028.8846335877</v>
      </c>
      <c r="E50" s="228">
        <f t="shared" si="2"/>
        <v>4982523.4443764174</v>
      </c>
      <c r="F50" s="228">
        <f t="shared" si="2"/>
        <v>5256562.2338171201</v>
      </c>
      <c r="G50" s="228">
        <f t="shared" si="2"/>
        <v>5545673.1566770617</v>
      </c>
      <c r="H50" s="228">
        <f t="shared" si="2"/>
        <v>5850685.1802942995</v>
      </c>
      <c r="I50" s="228">
        <f t="shared" si="2"/>
        <v>6172472.8652104856</v>
      </c>
      <c r="J50" s="228">
        <f t="shared" si="2"/>
        <v>6511958.8727970626</v>
      </c>
      <c r="K50" s="228">
        <f t="shared" si="2"/>
        <v>6870116.6108009005</v>
      </c>
      <c r="L50" s="228">
        <f t="shared" si="2"/>
        <v>7247973.0243949499</v>
      </c>
      <c r="M50" s="228">
        <f t="shared" si="2"/>
        <v>7646611.5407366715</v>
      </c>
      <c r="N50" s="228">
        <f t="shared" si="2"/>
        <v>8067175.175477189</v>
      </c>
      <c r="O50" s="228">
        <f t="shared" si="2"/>
        <v>8510869.8101284336</v>
      </c>
      <c r="P50" s="228">
        <f t="shared" si="2"/>
        <v>8978967.6496854965</v>
      </c>
      <c r="Q50" s="228">
        <f t="shared" si="2"/>
        <v>9472810.8704181965</v>
      </c>
      <c r="R50" s="228">
        <f t="shared" si="2"/>
        <v>9993815.468291197</v>
      </c>
      <c r="S50" s="228">
        <f t="shared" si="2"/>
        <v>10543475.319047213</v>
      </c>
      <c r="T50" s="228">
        <f t="shared" si="2"/>
        <v>11123366.461594809</v>
      </c>
      <c r="U50" s="228">
        <f t="shared" si="2"/>
        <v>11735151.616982521</v>
      </c>
      <c r="V50" s="228">
        <f t="shared" si="2"/>
        <v>12380584.955916559</v>
      </c>
      <c r="W50" s="228">
        <f t="shared" si="2"/>
        <v>13061517.12849197</v>
      </c>
      <c r="X50" s="228">
        <f t="shared" si="2"/>
        <v>13779900.570559027</v>
      </c>
      <c r="Y50" s="228">
        <f t="shared" si="2"/>
        <v>14537795.101939771</v>
      </c>
      <c r="Z50" s="228">
        <f t="shared" si="2"/>
        <v>15337373.83254646</v>
      </c>
      <c r="AA50" s="228">
        <f t="shared" si="2"/>
        <v>16180929.393336514</v>
      </c>
      <c r="AB50" s="228">
        <f t="shared" si="2"/>
        <v>17070880.509970021</v>
      </c>
      <c r="AC50" s="228">
        <f t="shared" si="2"/>
        <v>18009778.93801837</v>
      </c>
      <c r="AD50" s="228">
        <f t="shared" si="2"/>
        <v>19000316.779609378</v>
      </c>
      <c r="AE50" s="228">
        <f t="shared" si="2"/>
        <v>20045334.202487893</v>
      </c>
      <c r="AF50" s="228">
        <f t="shared" si="2"/>
        <v>21147827.583624728</v>
      </c>
      <c r="AG50" s="228">
        <f t="shared" si="2"/>
        <v>22310958.100724086</v>
      </c>
      <c r="AH50" s="228">
        <f t="shared" si="2"/>
        <v>23538060.796263911</v>
      </c>
      <c r="AI50" s="228">
        <f t="shared" si="2"/>
        <v>24832654.140058424</v>
      </c>
      <c r="AJ50" s="228">
        <f t="shared" si="2"/>
        <v>26198450.117761634</v>
      </c>
      <c r="AK50" s="228">
        <f t="shared" si="2"/>
        <v>27639364.874238525</v>
      </c>
      <c r="AL50" s="228">
        <f t="shared" si="2"/>
        <v>29159529.94232164</v>
      </c>
      <c r="AM50" s="228">
        <f t="shared" si="2"/>
        <v>30763304.089149326</v>
      </c>
      <c r="AN50" s="228">
        <f t="shared" si="2"/>
        <v>32455285.814052541</v>
      </c>
      <c r="AO50" s="228">
        <f t="shared" si="2"/>
        <v>34240326.533825435</v>
      </c>
      <c r="AP50" s="228">
        <f t="shared" si="2"/>
        <v>36123544.493185833</v>
      </c>
    </row>
    <row r="51" spans="1:45" ht="16.5" thickBot="1" x14ac:dyDescent="0.25"/>
    <row r="52" spans="1:45" x14ac:dyDescent="0.2">
      <c r="A52" s="229" t="s">
        <v>329</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328</v>
      </c>
      <c r="B53" s="287">
        <v>0</v>
      </c>
      <c r="C53" s="287">
        <f t="shared" ref="C53:AP53" si="4">B53+B54-B55</f>
        <v>0</v>
      </c>
      <c r="D53" s="287">
        <f t="shared" si="4"/>
        <v>0</v>
      </c>
      <c r="E53" s="287">
        <f t="shared" si="4"/>
        <v>0</v>
      </c>
      <c r="F53" s="287">
        <f t="shared" si="4"/>
        <v>0</v>
      </c>
      <c r="G53" s="287">
        <f t="shared" si="4"/>
        <v>0</v>
      </c>
      <c r="H53" s="287">
        <f t="shared" si="4"/>
        <v>0</v>
      </c>
      <c r="I53" s="287">
        <f t="shared" si="4"/>
        <v>0</v>
      </c>
      <c r="J53" s="287">
        <f t="shared" si="4"/>
        <v>0</v>
      </c>
      <c r="K53" s="287">
        <f t="shared" si="4"/>
        <v>0</v>
      </c>
      <c r="L53" s="287">
        <f t="shared" si="4"/>
        <v>0</v>
      </c>
      <c r="M53" s="287">
        <f t="shared" si="4"/>
        <v>0</v>
      </c>
      <c r="N53" s="287">
        <f t="shared" si="4"/>
        <v>0</v>
      </c>
      <c r="O53" s="287">
        <f t="shared" si="4"/>
        <v>0</v>
      </c>
      <c r="P53" s="287">
        <f t="shared" si="4"/>
        <v>0</v>
      </c>
      <c r="Q53" s="287">
        <f t="shared" si="4"/>
        <v>0</v>
      </c>
      <c r="R53" s="287">
        <f t="shared" si="4"/>
        <v>0</v>
      </c>
      <c r="S53" s="287">
        <f t="shared" si="4"/>
        <v>0</v>
      </c>
      <c r="T53" s="287">
        <f t="shared" si="4"/>
        <v>0</v>
      </c>
      <c r="U53" s="287">
        <f t="shared" si="4"/>
        <v>0</v>
      </c>
      <c r="V53" s="287">
        <f t="shared" si="4"/>
        <v>0</v>
      </c>
      <c r="W53" s="287">
        <f t="shared" si="4"/>
        <v>0</v>
      </c>
      <c r="X53" s="287">
        <f t="shared" si="4"/>
        <v>0</v>
      </c>
      <c r="Y53" s="287">
        <f t="shared" si="4"/>
        <v>0</v>
      </c>
      <c r="Z53" s="287">
        <f t="shared" si="4"/>
        <v>0</v>
      </c>
      <c r="AA53" s="287">
        <f t="shared" si="4"/>
        <v>0</v>
      </c>
      <c r="AB53" s="287">
        <f t="shared" si="4"/>
        <v>0</v>
      </c>
      <c r="AC53" s="287">
        <f t="shared" si="4"/>
        <v>0</v>
      </c>
      <c r="AD53" s="287">
        <f t="shared" si="4"/>
        <v>0</v>
      </c>
      <c r="AE53" s="287">
        <f t="shared" si="4"/>
        <v>0</v>
      </c>
      <c r="AF53" s="287">
        <f t="shared" si="4"/>
        <v>0</v>
      </c>
      <c r="AG53" s="287">
        <f t="shared" si="4"/>
        <v>0</v>
      </c>
      <c r="AH53" s="287">
        <f t="shared" si="4"/>
        <v>0</v>
      </c>
      <c r="AI53" s="287">
        <f t="shared" si="4"/>
        <v>0</v>
      </c>
      <c r="AJ53" s="287">
        <f t="shared" si="4"/>
        <v>0</v>
      </c>
      <c r="AK53" s="287">
        <f t="shared" si="4"/>
        <v>0</v>
      </c>
      <c r="AL53" s="287">
        <f t="shared" si="4"/>
        <v>0</v>
      </c>
      <c r="AM53" s="287">
        <f t="shared" si="4"/>
        <v>0</v>
      </c>
      <c r="AN53" s="287">
        <f t="shared" si="4"/>
        <v>0</v>
      </c>
      <c r="AO53" s="287">
        <f t="shared" si="4"/>
        <v>0</v>
      </c>
      <c r="AP53" s="287">
        <f t="shared" si="4"/>
        <v>0</v>
      </c>
    </row>
    <row r="54" spans="1:45" x14ac:dyDescent="0.2">
      <c r="A54" s="231" t="s">
        <v>327</v>
      </c>
      <c r="B54" s="287">
        <f>B25*B28*B43*1.18</f>
        <v>0</v>
      </c>
      <c r="C54" s="287">
        <v>0</v>
      </c>
      <c r="D54" s="287">
        <v>0</v>
      </c>
      <c r="E54" s="287">
        <v>0</v>
      </c>
      <c r="F54" s="287">
        <v>0</v>
      </c>
      <c r="G54" s="287">
        <v>0</v>
      </c>
      <c r="H54" s="287">
        <v>0</v>
      </c>
      <c r="I54" s="287">
        <v>0</v>
      </c>
      <c r="J54" s="287">
        <v>0</v>
      </c>
      <c r="K54" s="287">
        <v>0</v>
      </c>
      <c r="L54" s="287">
        <v>0</v>
      </c>
      <c r="M54" s="287">
        <v>0</v>
      </c>
      <c r="N54" s="287">
        <v>0</v>
      </c>
      <c r="O54" s="287">
        <v>0</v>
      </c>
      <c r="P54" s="287">
        <v>0</v>
      </c>
      <c r="Q54" s="287">
        <v>0</v>
      </c>
      <c r="R54" s="287">
        <v>0</v>
      </c>
      <c r="S54" s="287">
        <v>0</v>
      </c>
      <c r="T54" s="287">
        <v>0</v>
      </c>
      <c r="U54" s="287">
        <v>0</v>
      </c>
      <c r="V54" s="287">
        <v>0</v>
      </c>
      <c r="W54" s="287">
        <v>0</v>
      </c>
      <c r="X54" s="287">
        <v>0</v>
      </c>
      <c r="Y54" s="287">
        <v>0</v>
      </c>
      <c r="Z54" s="287">
        <v>0</v>
      </c>
      <c r="AA54" s="287">
        <v>0</v>
      </c>
      <c r="AB54" s="287">
        <v>0</v>
      </c>
      <c r="AC54" s="287">
        <v>0</v>
      </c>
      <c r="AD54" s="287">
        <v>0</v>
      </c>
      <c r="AE54" s="287">
        <v>0</v>
      </c>
      <c r="AF54" s="287">
        <v>0</v>
      </c>
      <c r="AG54" s="287">
        <v>0</v>
      </c>
      <c r="AH54" s="287">
        <v>0</v>
      </c>
      <c r="AI54" s="287">
        <v>0</v>
      </c>
      <c r="AJ54" s="287">
        <v>0</v>
      </c>
      <c r="AK54" s="287">
        <v>0</v>
      </c>
      <c r="AL54" s="287">
        <v>0</v>
      </c>
      <c r="AM54" s="287">
        <v>0</v>
      </c>
      <c r="AN54" s="287">
        <v>0</v>
      </c>
      <c r="AO54" s="287">
        <v>0</v>
      </c>
      <c r="AP54" s="287">
        <v>0</v>
      </c>
    </row>
    <row r="55" spans="1:45" x14ac:dyDescent="0.2">
      <c r="A55" s="231" t="s">
        <v>326</v>
      </c>
      <c r="B55" s="287">
        <f>$B$54/$B$40</f>
        <v>0</v>
      </c>
      <c r="C55" s="287">
        <f t="shared" ref="C55:AP55" si="5">IF(ROUND(C53,1)=0,0,B55+C54/$B$40)</f>
        <v>0</v>
      </c>
      <c r="D55" s="287">
        <f t="shared" si="5"/>
        <v>0</v>
      </c>
      <c r="E55" s="287">
        <f t="shared" si="5"/>
        <v>0</v>
      </c>
      <c r="F55" s="287">
        <f t="shared" si="5"/>
        <v>0</v>
      </c>
      <c r="G55" s="287">
        <f t="shared" si="5"/>
        <v>0</v>
      </c>
      <c r="H55" s="287">
        <f t="shared" si="5"/>
        <v>0</v>
      </c>
      <c r="I55" s="287">
        <f t="shared" si="5"/>
        <v>0</v>
      </c>
      <c r="J55" s="287">
        <f t="shared" si="5"/>
        <v>0</v>
      </c>
      <c r="K55" s="287">
        <f t="shared" si="5"/>
        <v>0</v>
      </c>
      <c r="L55" s="287">
        <f t="shared" si="5"/>
        <v>0</v>
      </c>
      <c r="M55" s="287">
        <f t="shared" si="5"/>
        <v>0</v>
      </c>
      <c r="N55" s="287">
        <f t="shared" si="5"/>
        <v>0</v>
      </c>
      <c r="O55" s="287">
        <f t="shared" si="5"/>
        <v>0</v>
      </c>
      <c r="P55" s="287">
        <f t="shared" si="5"/>
        <v>0</v>
      </c>
      <c r="Q55" s="287">
        <f t="shared" si="5"/>
        <v>0</v>
      </c>
      <c r="R55" s="287">
        <f t="shared" si="5"/>
        <v>0</v>
      </c>
      <c r="S55" s="287">
        <f t="shared" si="5"/>
        <v>0</v>
      </c>
      <c r="T55" s="287">
        <f t="shared" si="5"/>
        <v>0</v>
      </c>
      <c r="U55" s="287">
        <f t="shared" si="5"/>
        <v>0</v>
      </c>
      <c r="V55" s="287">
        <f t="shared" si="5"/>
        <v>0</v>
      </c>
      <c r="W55" s="287">
        <f t="shared" si="5"/>
        <v>0</v>
      </c>
      <c r="X55" s="287">
        <f t="shared" si="5"/>
        <v>0</v>
      </c>
      <c r="Y55" s="287">
        <f t="shared" si="5"/>
        <v>0</v>
      </c>
      <c r="Z55" s="287">
        <f t="shared" si="5"/>
        <v>0</v>
      </c>
      <c r="AA55" s="287">
        <f t="shared" si="5"/>
        <v>0</v>
      </c>
      <c r="AB55" s="287">
        <f t="shared" si="5"/>
        <v>0</v>
      </c>
      <c r="AC55" s="287">
        <f t="shared" si="5"/>
        <v>0</v>
      </c>
      <c r="AD55" s="287">
        <f t="shared" si="5"/>
        <v>0</v>
      </c>
      <c r="AE55" s="287">
        <f t="shared" si="5"/>
        <v>0</v>
      </c>
      <c r="AF55" s="287">
        <f t="shared" si="5"/>
        <v>0</v>
      </c>
      <c r="AG55" s="287">
        <f t="shared" si="5"/>
        <v>0</v>
      </c>
      <c r="AH55" s="287">
        <f t="shared" si="5"/>
        <v>0</v>
      </c>
      <c r="AI55" s="287">
        <f t="shared" si="5"/>
        <v>0</v>
      </c>
      <c r="AJ55" s="287">
        <f t="shared" si="5"/>
        <v>0</v>
      </c>
      <c r="AK55" s="287">
        <f t="shared" si="5"/>
        <v>0</v>
      </c>
      <c r="AL55" s="287">
        <f t="shared" si="5"/>
        <v>0</v>
      </c>
      <c r="AM55" s="287">
        <f t="shared" si="5"/>
        <v>0</v>
      </c>
      <c r="AN55" s="287">
        <f t="shared" si="5"/>
        <v>0</v>
      </c>
      <c r="AO55" s="287">
        <f t="shared" si="5"/>
        <v>0</v>
      </c>
      <c r="AP55" s="287">
        <f t="shared" si="5"/>
        <v>0</v>
      </c>
    </row>
    <row r="56" spans="1:45" ht="16.5" thickBot="1" x14ac:dyDescent="0.25">
      <c r="A56" s="232" t="s">
        <v>325</v>
      </c>
      <c r="B56" s="233">
        <f t="shared" ref="B56:AP56" si="6">AVERAGE(SUM(B53:B54),(SUM(B53:B54)-B55))*$B$42</f>
        <v>0</v>
      </c>
      <c r="C56" s="233">
        <f t="shared" si="6"/>
        <v>0</v>
      </c>
      <c r="D56" s="233">
        <f t="shared" si="6"/>
        <v>0</v>
      </c>
      <c r="E56" s="233">
        <f t="shared" si="6"/>
        <v>0</v>
      </c>
      <c r="F56" s="233">
        <f t="shared" si="6"/>
        <v>0</v>
      </c>
      <c r="G56" s="233">
        <f t="shared" si="6"/>
        <v>0</v>
      </c>
      <c r="H56" s="233">
        <f t="shared" si="6"/>
        <v>0</v>
      </c>
      <c r="I56" s="233">
        <f t="shared" si="6"/>
        <v>0</v>
      </c>
      <c r="J56" s="233">
        <f t="shared" si="6"/>
        <v>0</v>
      </c>
      <c r="K56" s="233">
        <f t="shared" si="6"/>
        <v>0</v>
      </c>
      <c r="L56" s="233">
        <f t="shared" si="6"/>
        <v>0</v>
      </c>
      <c r="M56" s="233">
        <f t="shared" si="6"/>
        <v>0</v>
      </c>
      <c r="N56" s="233">
        <f t="shared" si="6"/>
        <v>0</v>
      </c>
      <c r="O56" s="233">
        <f t="shared" si="6"/>
        <v>0</v>
      </c>
      <c r="P56" s="233">
        <f t="shared" si="6"/>
        <v>0</v>
      </c>
      <c r="Q56" s="233">
        <f t="shared" si="6"/>
        <v>0</v>
      </c>
      <c r="R56" s="233">
        <f t="shared" si="6"/>
        <v>0</v>
      </c>
      <c r="S56" s="233">
        <f t="shared" si="6"/>
        <v>0</v>
      </c>
      <c r="T56" s="233">
        <f t="shared" si="6"/>
        <v>0</v>
      </c>
      <c r="U56" s="233">
        <f t="shared" si="6"/>
        <v>0</v>
      </c>
      <c r="V56" s="233">
        <f t="shared" si="6"/>
        <v>0</v>
      </c>
      <c r="W56" s="233">
        <f t="shared" si="6"/>
        <v>0</v>
      </c>
      <c r="X56" s="233">
        <f t="shared" si="6"/>
        <v>0</v>
      </c>
      <c r="Y56" s="233">
        <f t="shared" si="6"/>
        <v>0</v>
      </c>
      <c r="Z56" s="233">
        <f t="shared" si="6"/>
        <v>0</v>
      </c>
      <c r="AA56" s="233">
        <f t="shared" si="6"/>
        <v>0</v>
      </c>
      <c r="AB56" s="233">
        <f t="shared" si="6"/>
        <v>0</v>
      </c>
      <c r="AC56" s="233">
        <f t="shared" si="6"/>
        <v>0</v>
      </c>
      <c r="AD56" s="233">
        <f t="shared" si="6"/>
        <v>0</v>
      </c>
      <c r="AE56" s="233">
        <f t="shared" si="6"/>
        <v>0</v>
      </c>
      <c r="AF56" s="233">
        <f t="shared" si="6"/>
        <v>0</v>
      </c>
      <c r="AG56" s="233">
        <f t="shared" si="6"/>
        <v>0</v>
      </c>
      <c r="AH56" s="233">
        <f t="shared" si="6"/>
        <v>0</v>
      </c>
      <c r="AI56" s="233">
        <f t="shared" si="6"/>
        <v>0</v>
      </c>
      <c r="AJ56" s="233">
        <f t="shared" si="6"/>
        <v>0</v>
      </c>
      <c r="AK56" s="233">
        <f t="shared" si="6"/>
        <v>0</v>
      </c>
      <c r="AL56" s="233">
        <f t="shared" si="6"/>
        <v>0</v>
      </c>
      <c r="AM56" s="233">
        <f t="shared" si="6"/>
        <v>0</v>
      </c>
      <c r="AN56" s="233">
        <f t="shared" si="6"/>
        <v>0</v>
      </c>
      <c r="AO56" s="233">
        <f t="shared" si="6"/>
        <v>0</v>
      </c>
      <c r="AP56" s="233">
        <f t="shared" si="6"/>
        <v>0</v>
      </c>
    </row>
    <row r="57" spans="1:45" s="236" customFormat="1" ht="16.5" thickBot="1" x14ac:dyDescent="0.25">
      <c r="A57" s="234"/>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35"/>
      <c r="AN57" s="235"/>
      <c r="AO57" s="235"/>
      <c r="AP57" s="235"/>
      <c r="AQ57" s="185"/>
      <c r="AR57" s="185"/>
      <c r="AS57" s="185"/>
    </row>
    <row r="58" spans="1:45" x14ac:dyDescent="0.2">
      <c r="A58" s="229" t="s">
        <v>550</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7" t="s">
        <v>324</v>
      </c>
      <c r="B59" s="288">
        <f t="shared" ref="B59:AP59" si="8">B50*$B$28</f>
        <v>13253640.452720955</v>
      </c>
      <c r="C59" s="288">
        <f t="shared" si="8"/>
        <v>1477264.8742339278</v>
      </c>
      <c r="D59" s="288">
        <f t="shared" si="8"/>
        <v>3117028.8846335877</v>
      </c>
      <c r="E59" s="288">
        <f t="shared" si="8"/>
        <v>4982523.4443764174</v>
      </c>
      <c r="F59" s="288">
        <f t="shared" si="8"/>
        <v>5256562.2338171201</v>
      </c>
      <c r="G59" s="288">
        <f t="shared" si="8"/>
        <v>5545673.1566770617</v>
      </c>
      <c r="H59" s="288">
        <f t="shared" si="8"/>
        <v>5850685.1802942995</v>
      </c>
      <c r="I59" s="288">
        <f t="shared" si="8"/>
        <v>6172472.8652104856</v>
      </c>
      <c r="J59" s="288">
        <f t="shared" si="8"/>
        <v>6511958.8727970626</v>
      </c>
      <c r="K59" s="288">
        <f t="shared" si="8"/>
        <v>6870116.6108009005</v>
      </c>
      <c r="L59" s="288">
        <f t="shared" si="8"/>
        <v>7247973.0243949499</v>
      </c>
      <c r="M59" s="288">
        <f t="shared" si="8"/>
        <v>7646611.5407366715</v>
      </c>
      <c r="N59" s="288">
        <f t="shared" si="8"/>
        <v>8067175.175477189</v>
      </c>
      <c r="O59" s="288">
        <f t="shared" si="8"/>
        <v>8510869.8101284336</v>
      </c>
      <c r="P59" s="288">
        <f t="shared" si="8"/>
        <v>8978967.6496854965</v>
      </c>
      <c r="Q59" s="288">
        <f t="shared" si="8"/>
        <v>9472810.8704181965</v>
      </c>
      <c r="R59" s="288">
        <f t="shared" si="8"/>
        <v>9993815.468291197</v>
      </c>
      <c r="S59" s="288">
        <f t="shared" si="8"/>
        <v>10543475.319047213</v>
      </c>
      <c r="T59" s="288">
        <f t="shared" si="8"/>
        <v>11123366.461594809</v>
      </c>
      <c r="U59" s="288">
        <f t="shared" si="8"/>
        <v>11735151.616982521</v>
      </c>
      <c r="V59" s="288">
        <f t="shared" si="8"/>
        <v>12380584.955916559</v>
      </c>
      <c r="W59" s="288">
        <f t="shared" si="8"/>
        <v>13061517.12849197</v>
      </c>
      <c r="X59" s="288">
        <f t="shared" si="8"/>
        <v>13779900.570559027</v>
      </c>
      <c r="Y59" s="288">
        <f t="shared" si="8"/>
        <v>14537795.101939771</v>
      </c>
      <c r="Z59" s="288">
        <f t="shared" si="8"/>
        <v>15337373.83254646</v>
      </c>
      <c r="AA59" s="288">
        <f t="shared" si="8"/>
        <v>16180929.393336514</v>
      </c>
      <c r="AB59" s="288">
        <f t="shared" si="8"/>
        <v>17070880.509970021</v>
      </c>
      <c r="AC59" s="288">
        <f t="shared" si="8"/>
        <v>18009778.93801837</v>
      </c>
      <c r="AD59" s="288">
        <f t="shared" si="8"/>
        <v>19000316.779609378</v>
      </c>
      <c r="AE59" s="288">
        <f t="shared" si="8"/>
        <v>20045334.202487893</v>
      </c>
      <c r="AF59" s="288">
        <f t="shared" si="8"/>
        <v>21147827.583624728</v>
      </c>
      <c r="AG59" s="288">
        <f t="shared" si="8"/>
        <v>22310958.100724086</v>
      </c>
      <c r="AH59" s="288">
        <f t="shared" si="8"/>
        <v>23538060.796263911</v>
      </c>
      <c r="AI59" s="288">
        <f t="shared" si="8"/>
        <v>24832654.140058424</v>
      </c>
      <c r="AJ59" s="288">
        <f t="shared" si="8"/>
        <v>26198450.117761634</v>
      </c>
      <c r="AK59" s="288">
        <f t="shared" si="8"/>
        <v>27639364.874238525</v>
      </c>
      <c r="AL59" s="288">
        <f t="shared" si="8"/>
        <v>29159529.94232164</v>
      </c>
      <c r="AM59" s="288">
        <f t="shared" si="8"/>
        <v>30763304.089149326</v>
      </c>
      <c r="AN59" s="288">
        <f t="shared" si="8"/>
        <v>32455285.814052541</v>
      </c>
      <c r="AO59" s="288">
        <f t="shared" si="8"/>
        <v>34240326.533825435</v>
      </c>
      <c r="AP59" s="288">
        <f t="shared" si="8"/>
        <v>36123544.493185833</v>
      </c>
    </row>
    <row r="60" spans="1:45" x14ac:dyDescent="0.2">
      <c r="A60" s="231" t="s">
        <v>323</v>
      </c>
      <c r="B60" s="287">
        <f t="shared" ref="B60:Z60" si="9">SUM(B61:B65)</f>
        <v>0</v>
      </c>
      <c r="C60" s="287">
        <f t="shared" si="9"/>
        <v>-147935.80992732104</v>
      </c>
      <c r="D60" s="287">
        <f>SUM(D61:D65)</f>
        <v>-156072.2794733237</v>
      </c>
      <c r="E60" s="287">
        <f t="shared" si="9"/>
        <v>-164656.25484435647</v>
      </c>
      <c r="F60" s="287">
        <f t="shared" si="9"/>
        <v>-173712.34886079608</v>
      </c>
      <c r="G60" s="287">
        <f t="shared" si="9"/>
        <v>-183266.52804813985</v>
      </c>
      <c r="H60" s="287">
        <f t="shared" si="9"/>
        <v>-193346.18709078754</v>
      </c>
      <c r="I60" s="287">
        <f t="shared" si="9"/>
        <v>-203980.22738078085</v>
      </c>
      <c r="J60" s="287">
        <f t="shared" si="9"/>
        <v>-215199.13988672377</v>
      </c>
      <c r="K60" s="287">
        <f t="shared" si="9"/>
        <v>-227035.09258049357</v>
      </c>
      <c r="L60" s="287">
        <f t="shared" si="9"/>
        <v>-239522.02267242072</v>
      </c>
      <c r="M60" s="287">
        <f t="shared" si="9"/>
        <v>-252695.73391940384</v>
      </c>
      <c r="N60" s="287">
        <f t="shared" si="9"/>
        <v>-266593.99928497104</v>
      </c>
      <c r="O60" s="287">
        <f t="shared" si="9"/>
        <v>-281256.66924564441</v>
      </c>
      <c r="P60" s="287">
        <f t="shared" si="9"/>
        <v>-296725.78605415486</v>
      </c>
      <c r="Q60" s="287">
        <f t="shared" si="9"/>
        <v>-313045.70428713335</v>
      </c>
      <c r="R60" s="287">
        <f t="shared" si="9"/>
        <v>-330263.21802292566</v>
      </c>
      <c r="S60" s="287">
        <f t="shared" si="9"/>
        <v>-348427.69501418655</v>
      </c>
      <c r="T60" s="287">
        <f t="shared" si="9"/>
        <v>-367591.21823996678</v>
      </c>
      <c r="U60" s="287">
        <f t="shared" si="9"/>
        <v>-387808.73524316488</v>
      </c>
      <c r="V60" s="287">
        <f t="shared" si="9"/>
        <v>-409138.21568153892</v>
      </c>
      <c r="W60" s="287">
        <f t="shared" si="9"/>
        <v>-431640.81754402356</v>
      </c>
      <c r="X60" s="287">
        <f t="shared" si="9"/>
        <v>-455381.06250894477</v>
      </c>
      <c r="Y60" s="287">
        <f t="shared" si="9"/>
        <v>-480427.02094693668</v>
      </c>
      <c r="Z60" s="287">
        <f t="shared" si="9"/>
        <v>-506850.5070990182</v>
      </c>
      <c r="AA60" s="287">
        <f t="shared" ref="AA60:AP60" si="10">SUM(AA61:AA65)</f>
        <v>-534727.28498946421</v>
      </c>
      <c r="AB60" s="287">
        <f t="shared" si="10"/>
        <v>-564137.28566388472</v>
      </c>
      <c r="AC60" s="287">
        <f t="shared" si="10"/>
        <v>-595164.83637539833</v>
      </c>
      <c r="AD60" s="287">
        <f t="shared" si="10"/>
        <v>-627898.90237604512</v>
      </c>
      <c r="AE60" s="287">
        <f t="shared" si="10"/>
        <v>-662433.34200672759</v>
      </c>
      <c r="AF60" s="287">
        <f t="shared" si="10"/>
        <v>-698867.17581709754</v>
      </c>
      <c r="AG60" s="287">
        <f t="shared" si="10"/>
        <v>-737304.87048703793</v>
      </c>
      <c r="AH60" s="287">
        <f t="shared" si="10"/>
        <v>-777856.63836382504</v>
      </c>
      <c r="AI60" s="287">
        <f t="shared" si="10"/>
        <v>-820638.75347383542</v>
      </c>
      <c r="AJ60" s="287">
        <f t="shared" si="10"/>
        <v>-865773.88491489622</v>
      </c>
      <c r="AK60" s="287">
        <f t="shared" si="10"/>
        <v>-913391.44858521549</v>
      </c>
      <c r="AL60" s="287">
        <f t="shared" si="10"/>
        <v>-963627.9782574022</v>
      </c>
      <c r="AM60" s="287">
        <f t="shared" si="10"/>
        <v>-1016627.5170615593</v>
      </c>
      <c r="AN60" s="287">
        <f t="shared" si="10"/>
        <v>-1072542.0304999452</v>
      </c>
      <c r="AO60" s="287">
        <f t="shared" si="10"/>
        <v>-1131531.842177442</v>
      </c>
      <c r="AP60" s="287">
        <f t="shared" si="10"/>
        <v>-1193766.0934972013</v>
      </c>
    </row>
    <row r="61" spans="1:45" x14ac:dyDescent="0.2">
      <c r="A61" s="238" t="s">
        <v>322</v>
      </c>
      <c r="B61" s="287"/>
      <c r="C61" s="287">
        <f>-IF(C$47&lt;=$B$30,0,$B$29*(1+C$49)*$B$28)</f>
        <v>-147935.80992732104</v>
      </c>
      <c r="D61" s="287">
        <f>-IF(D$47&lt;=$B$30,0,$B$29*(1+D$49)*$B$28)</f>
        <v>-156072.2794733237</v>
      </c>
      <c r="E61" s="287">
        <f t="shared" ref="E61:AP61" si="11">-IF(E$47&lt;=$B$30,0,$B$29*(1+E$49)*$B$28)</f>
        <v>-164656.25484435647</v>
      </c>
      <c r="F61" s="287">
        <f t="shared" si="11"/>
        <v>-173712.34886079608</v>
      </c>
      <c r="G61" s="287">
        <f t="shared" si="11"/>
        <v>-183266.52804813985</v>
      </c>
      <c r="H61" s="287">
        <f t="shared" si="11"/>
        <v>-193346.18709078754</v>
      </c>
      <c r="I61" s="287">
        <f t="shared" si="11"/>
        <v>-203980.22738078085</v>
      </c>
      <c r="J61" s="287">
        <f t="shared" si="11"/>
        <v>-215199.13988672377</v>
      </c>
      <c r="K61" s="287">
        <f t="shared" si="11"/>
        <v>-227035.09258049357</v>
      </c>
      <c r="L61" s="287">
        <f t="shared" si="11"/>
        <v>-239522.02267242072</v>
      </c>
      <c r="M61" s="287">
        <f t="shared" si="11"/>
        <v>-252695.73391940384</v>
      </c>
      <c r="N61" s="287">
        <f t="shared" si="11"/>
        <v>-266593.99928497104</v>
      </c>
      <c r="O61" s="287">
        <f t="shared" si="11"/>
        <v>-281256.66924564441</v>
      </c>
      <c r="P61" s="287">
        <f t="shared" si="11"/>
        <v>-296725.78605415486</v>
      </c>
      <c r="Q61" s="287">
        <f t="shared" si="11"/>
        <v>-313045.70428713335</v>
      </c>
      <c r="R61" s="287">
        <f t="shared" si="11"/>
        <v>-330263.21802292566</v>
      </c>
      <c r="S61" s="287">
        <f t="shared" si="11"/>
        <v>-348427.69501418655</v>
      </c>
      <c r="T61" s="287">
        <f t="shared" si="11"/>
        <v>-367591.21823996678</v>
      </c>
      <c r="U61" s="287">
        <f t="shared" si="11"/>
        <v>-387808.73524316488</v>
      </c>
      <c r="V61" s="287">
        <f t="shared" si="11"/>
        <v>-409138.21568153892</v>
      </c>
      <c r="W61" s="287">
        <f t="shared" si="11"/>
        <v>-431640.81754402356</v>
      </c>
      <c r="X61" s="287">
        <f t="shared" si="11"/>
        <v>-455381.06250894477</v>
      </c>
      <c r="Y61" s="287">
        <f t="shared" si="11"/>
        <v>-480427.02094693668</v>
      </c>
      <c r="Z61" s="287">
        <f t="shared" si="11"/>
        <v>-506850.5070990182</v>
      </c>
      <c r="AA61" s="287">
        <f t="shared" si="11"/>
        <v>-534727.28498946421</v>
      </c>
      <c r="AB61" s="287">
        <f t="shared" si="11"/>
        <v>-564137.28566388472</v>
      </c>
      <c r="AC61" s="287">
        <f t="shared" si="11"/>
        <v>-595164.83637539833</v>
      </c>
      <c r="AD61" s="287">
        <f t="shared" si="11"/>
        <v>-627898.90237604512</v>
      </c>
      <c r="AE61" s="287">
        <f t="shared" si="11"/>
        <v>-662433.34200672759</v>
      </c>
      <c r="AF61" s="287">
        <f t="shared" si="11"/>
        <v>-698867.17581709754</v>
      </c>
      <c r="AG61" s="287">
        <f t="shared" si="11"/>
        <v>-737304.87048703793</v>
      </c>
      <c r="AH61" s="287">
        <f t="shared" si="11"/>
        <v>-777856.63836382504</v>
      </c>
      <c r="AI61" s="287">
        <f t="shared" si="11"/>
        <v>-820638.75347383542</v>
      </c>
      <c r="AJ61" s="287">
        <f t="shared" si="11"/>
        <v>-865773.88491489622</v>
      </c>
      <c r="AK61" s="287">
        <f t="shared" si="11"/>
        <v>-913391.44858521549</v>
      </c>
      <c r="AL61" s="287">
        <f t="shared" si="11"/>
        <v>-963627.9782574022</v>
      </c>
      <c r="AM61" s="287">
        <f t="shared" si="11"/>
        <v>-1016627.5170615593</v>
      </c>
      <c r="AN61" s="287">
        <f t="shared" si="11"/>
        <v>-1072542.0304999452</v>
      </c>
      <c r="AO61" s="287">
        <f t="shared" si="11"/>
        <v>-1131531.842177442</v>
      </c>
      <c r="AP61" s="287">
        <f t="shared" si="11"/>
        <v>-1193766.0934972013</v>
      </c>
    </row>
    <row r="62" spans="1:45" x14ac:dyDescent="0.2">
      <c r="A62" s="238" t="str">
        <f>A32</f>
        <v>Прочие расходы при эксплуатации объекта, руб. без НДС</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287"/>
      <c r="AL62" s="287"/>
      <c r="AM62" s="287"/>
      <c r="AN62" s="287"/>
      <c r="AO62" s="287"/>
      <c r="AP62" s="287"/>
    </row>
    <row r="63" spans="1:45" x14ac:dyDescent="0.2">
      <c r="A63" s="238" t="s">
        <v>547</v>
      </c>
      <c r="B63" s="287"/>
      <c r="C63" s="287"/>
      <c r="D63" s="287"/>
      <c r="E63" s="287"/>
      <c r="F63" s="287"/>
      <c r="G63" s="287"/>
      <c r="H63" s="287"/>
      <c r="I63" s="287"/>
      <c r="J63" s="287"/>
      <c r="K63" s="287"/>
      <c r="L63" s="287"/>
      <c r="M63" s="287"/>
      <c r="N63" s="287"/>
      <c r="O63" s="287"/>
      <c r="P63" s="287"/>
      <c r="Q63" s="287"/>
      <c r="R63" s="287"/>
      <c r="S63" s="287"/>
      <c r="T63" s="287"/>
      <c r="U63" s="287"/>
      <c r="V63" s="287"/>
      <c r="W63" s="287"/>
      <c r="X63" s="287"/>
      <c r="Y63" s="287"/>
      <c r="Z63" s="287"/>
      <c r="AA63" s="287"/>
      <c r="AB63" s="287"/>
      <c r="AC63" s="287"/>
      <c r="AD63" s="287"/>
      <c r="AE63" s="287"/>
      <c r="AF63" s="287"/>
      <c r="AG63" s="287"/>
      <c r="AH63" s="287"/>
      <c r="AI63" s="287"/>
      <c r="AJ63" s="287"/>
      <c r="AK63" s="287"/>
      <c r="AL63" s="287"/>
      <c r="AM63" s="287"/>
      <c r="AN63" s="287"/>
      <c r="AO63" s="287"/>
      <c r="AP63" s="287"/>
    </row>
    <row r="64" spans="1:45" x14ac:dyDescent="0.2">
      <c r="A64" s="238" t="s">
        <v>547</v>
      </c>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287"/>
      <c r="AL64" s="287"/>
      <c r="AM64" s="287"/>
      <c r="AN64" s="287"/>
      <c r="AO64" s="287"/>
      <c r="AP64" s="287"/>
    </row>
    <row r="65" spans="1:45" ht="31.5" x14ac:dyDescent="0.2">
      <c r="A65" s="238" t="s">
        <v>551</v>
      </c>
      <c r="B65" s="287"/>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287"/>
      <c r="AL65" s="287"/>
      <c r="AM65" s="287"/>
      <c r="AN65" s="287"/>
      <c r="AO65" s="287"/>
      <c r="AP65" s="287"/>
    </row>
    <row r="66" spans="1:45" ht="28.5" x14ac:dyDescent="0.2">
      <c r="A66" s="239" t="s">
        <v>320</v>
      </c>
      <c r="B66" s="288">
        <f t="shared" ref="B66:AO66" si="12">B59+B60</f>
        <v>13253640.452720955</v>
      </c>
      <c r="C66" s="288">
        <f t="shared" si="12"/>
        <v>1329329.0643066068</v>
      </c>
      <c r="D66" s="288">
        <f t="shared" si="12"/>
        <v>2960956.6051602638</v>
      </c>
      <c r="E66" s="288">
        <f t="shared" si="12"/>
        <v>4817867.1895320611</v>
      </c>
      <c r="F66" s="288">
        <f t="shared" si="12"/>
        <v>5082849.8849563245</v>
      </c>
      <c r="G66" s="288">
        <f t="shared" si="12"/>
        <v>5362406.6286289217</v>
      </c>
      <c r="H66" s="288">
        <f t="shared" si="12"/>
        <v>5657338.9932035124</v>
      </c>
      <c r="I66" s="288">
        <f t="shared" si="12"/>
        <v>5968492.6378297051</v>
      </c>
      <c r="J66" s="288">
        <f t="shared" si="12"/>
        <v>6296759.7329103388</v>
      </c>
      <c r="K66" s="288">
        <f t="shared" si="12"/>
        <v>6643081.518220407</v>
      </c>
      <c r="L66" s="288">
        <f t="shared" si="12"/>
        <v>7008451.0017225295</v>
      </c>
      <c r="M66" s="288">
        <f t="shared" si="12"/>
        <v>7393915.806817268</v>
      </c>
      <c r="N66" s="288">
        <f t="shared" si="12"/>
        <v>7800581.1761922184</v>
      </c>
      <c r="O66" s="288">
        <f t="shared" si="12"/>
        <v>8229613.1408827892</v>
      </c>
      <c r="P66" s="288">
        <f t="shared" si="12"/>
        <v>8682241.8636313416</v>
      </c>
      <c r="Q66" s="288">
        <f t="shared" si="12"/>
        <v>9159765.1661310624</v>
      </c>
      <c r="R66" s="288">
        <f t="shared" si="12"/>
        <v>9663552.2502682712</v>
      </c>
      <c r="S66" s="288">
        <f t="shared" si="12"/>
        <v>10195047.624033026</v>
      </c>
      <c r="T66" s="288">
        <f t="shared" si="12"/>
        <v>10755775.243354842</v>
      </c>
      <c r="U66" s="288">
        <f t="shared" si="12"/>
        <v>11347342.881739357</v>
      </c>
      <c r="V66" s="288">
        <f t="shared" si="12"/>
        <v>11971446.740235019</v>
      </c>
      <c r="W66" s="288">
        <f t="shared" si="12"/>
        <v>12629876.310947945</v>
      </c>
      <c r="X66" s="288">
        <f t="shared" si="12"/>
        <v>13324519.508050082</v>
      </c>
      <c r="Y66" s="288">
        <f t="shared" si="12"/>
        <v>14057368.080992835</v>
      </c>
      <c r="Z66" s="288">
        <f t="shared" si="12"/>
        <v>14830523.325447442</v>
      </c>
      <c r="AA66" s="288">
        <f t="shared" si="12"/>
        <v>15646202.108347049</v>
      </c>
      <c r="AB66" s="288">
        <f t="shared" si="12"/>
        <v>16506743.224306136</v>
      </c>
      <c r="AC66" s="288">
        <f t="shared" si="12"/>
        <v>17414614.101642974</v>
      </c>
      <c r="AD66" s="288">
        <f t="shared" si="12"/>
        <v>18372417.877233334</v>
      </c>
      <c r="AE66" s="288">
        <f t="shared" si="12"/>
        <v>19382900.860481165</v>
      </c>
      <c r="AF66" s="288">
        <f t="shared" si="12"/>
        <v>20448960.40780763</v>
      </c>
      <c r="AG66" s="288">
        <f t="shared" si="12"/>
        <v>21573653.230237048</v>
      </c>
      <c r="AH66" s="288">
        <f t="shared" si="12"/>
        <v>22760204.157900088</v>
      </c>
      <c r="AI66" s="288">
        <f t="shared" si="12"/>
        <v>24012015.386584587</v>
      </c>
      <c r="AJ66" s="288">
        <f t="shared" si="12"/>
        <v>25332676.232846737</v>
      </c>
      <c r="AK66" s="288">
        <f t="shared" si="12"/>
        <v>26725973.425653309</v>
      </c>
      <c r="AL66" s="288">
        <f t="shared" si="12"/>
        <v>28195901.964064237</v>
      </c>
      <c r="AM66" s="288">
        <f t="shared" si="12"/>
        <v>29746676.572087768</v>
      </c>
      <c r="AN66" s="288">
        <f t="shared" si="12"/>
        <v>31382743.783552594</v>
      </c>
      <c r="AO66" s="288">
        <f t="shared" si="12"/>
        <v>33108794.691647992</v>
      </c>
      <c r="AP66" s="288">
        <f>AP59+AP60</f>
        <v>34929778.399688631</v>
      </c>
    </row>
    <row r="67" spans="1:45" x14ac:dyDescent="0.2">
      <c r="A67" s="238" t="s">
        <v>315</v>
      </c>
      <c r="B67" s="240"/>
      <c r="C67" s="287">
        <f>-($B$25)*1.18*$B$28/$B$27</f>
        <v>-530145.62010883819</v>
      </c>
      <c r="D67" s="287">
        <f>C67</f>
        <v>-530145.62010883819</v>
      </c>
      <c r="E67" s="287">
        <f t="shared" ref="E67:AP67" si="13">D67</f>
        <v>-530145.62010883819</v>
      </c>
      <c r="F67" s="287">
        <f t="shared" si="13"/>
        <v>-530145.62010883819</v>
      </c>
      <c r="G67" s="287">
        <f t="shared" si="13"/>
        <v>-530145.62010883819</v>
      </c>
      <c r="H67" s="287">
        <f t="shared" si="13"/>
        <v>-530145.62010883819</v>
      </c>
      <c r="I67" s="287">
        <f t="shared" si="13"/>
        <v>-530145.62010883819</v>
      </c>
      <c r="J67" s="287">
        <f t="shared" si="13"/>
        <v>-530145.62010883819</v>
      </c>
      <c r="K67" s="287">
        <f t="shared" si="13"/>
        <v>-530145.62010883819</v>
      </c>
      <c r="L67" s="287">
        <f t="shared" si="13"/>
        <v>-530145.62010883819</v>
      </c>
      <c r="M67" s="287">
        <f t="shared" si="13"/>
        <v>-530145.62010883819</v>
      </c>
      <c r="N67" s="287">
        <f t="shared" si="13"/>
        <v>-530145.62010883819</v>
      </c>
      <c r="O67" s="287">
        <f t="shared" si="13"/>
        <v>-530145.62010883819</v>
      </c>
      <c r="P67" s="287">
        <f t="shared" si="13"/>
        <v>-530145.62010883819</v>
      </c>
      <c r="Q67" s="287">
        <f t="shared" si="13"/>
        <v>-530145.62010883819</v>
      </c>
      <c r="R67" s="287">
        <f t="shared" si="13"/>
        <v>-530145.62010883819</v>
      </c>
      <c r="S67" s="287">
        <f t="shared" si="13"/>
        <v>-530145.62010883819</v>
      </c>
      <c r="T67" s="287">
        <f t="shared" si="13"/>
        <v>-530145.62010883819</v>
      </c>
      <c r="U67" s="287">
        <f t="shared" si="13"/>
        <v>-530145.62010883819</v>
      </c>
      <c r="V67" s="287">
        <f t="shared" si="13"/>
        <v>-530145.62010883819</v>
      </c>
      <c r="W67" s="287">
        <f t="shared" si="13"/>
        <v>-530145.62010883819</v>
      </c>
      <c r="X67" s="287">
        <f t="shared" si="13"/>
        <v>-530145.62010883819</v>
      </c>
      <c r="Y67" s="287">
        <f t="shared" si="13"/>
        <v>-530145.62010883819</v>
      </c>
      <c r="Z67" s="287">
        <f t="shared" si="13"/>
        <v>-530145.62010883819</v>
      </c>
      <c r="AA67" s="287">
        <f t="shared" si="13"/>
        <v>-530145.62010883819</v>
      </c>
      <c r="AB67" s="287">
        <f t="shared" si="13"/>
        <v>-530145.62010883819</v>
      </c>
      <c r="AC67" s="287">
        <f t="shared" si="13"/>
        <v>-530145.62010883819</v>
      </c>
      <c r="AD67" s="287">
        <f t="shared" si="13"/>
        <v>-530145.62010883819</v>
      </c>
      <c r="AE67" s="287">
        <f t="shared" si="13"/>
        <v>-530145.62010883819</v>
      </c>
      <c r="AF67" s="287">
        <f t="shared" si="13"/>
        <v>-530145.62010883819</v>
      </c>
      <c r="AG67" s="287">
        <f t="shared" si="13"/>
        <v>-530145.62010883819</v>
      </c>
      <c r="AH67" s="287">
        <f t="shared" si="13"/>
        <v>-530145.62010883819</v>
      </c>
      <c r="AI67" s="287">
        <f t="shared" si="13"/>
        <v>-530145.62010883819</v>
      </c>
      <c r="AJ67" s="287">
        <f t="shared" si="13"/>
        <v>-530145.62010883819</v>
      </c>
      <c r="AK67" s="287">
        <f t="shared" si="13"/>
        <v>-530145.62010883819</v>
      </c>
      <c r="AL67" s="287">
        <f t="shared" si="13"/>
        <v>-530145.62010883819</v>
      </c>
      <c r="AM67" s="287">
        <f t="shared" si="13"/>
        <v>-530145.62010883819</v>
      </c>
      <c r="AN67" s="287">
        <f t="shared" si="13"/>
        <v>-530145.62010883819</v>
      </c>
      <c r="AO67" s="287">
        <f t="shared" si="13"/>
        <v>-530145.62010883819</v>
      </c>
      <c r="AP67" s="287">
        <f t="shared" si="13"/>
        <v>-530145.62010883819</v>
      </c>
      <c r="AQ67" s="241">
        <f>SUM(B67:AA67)/1.18</f>
        <v>-11231898.731119461</v>
      </c>
      <c r="AR67" s="242">
        <f>SUM(B67:AF67)/1.18</f>
        <v>-13478278.477343356</v>
      </c>
      <c r="AS67" s="242">
        <f>SUM(B67:AP67)/1.18</f>
        <v>-17971037.969791144</v>
      </c>
    </row>
    <row r="68" spans="1:45" ht="28.5" x14ac:dyDescent="0.2">
      <c r="A68" s="239" t="s">
        <v>316</v>
      </c>
      <c r="B68" s="288">
        <f t="shared" ref="B68:J68" si="14">B66+B67</f>
        <v>13253640.452720955</v>
      </c>
      <c r="C68" s="288">
        <f>C66+C67</f>
        <v>799183.44419776858</v>
      </c>
      <c r="D68" s="288">
        <f>D66+D67</f>
        <v>2430810.9850514256</v>
      </c>
      <c r="E68" s="288">
        <f t="shared" si="14"/>
        <v>4287721.5694232229</v>
      </c>
      <c r="F68" s="288">
        <f>F66+C67</f>
        <v>4552704.2648474863</v>
      </c>
      <c r="G68" s="288">
        <f t="shared" si="14"/>
        <v>4832261.0085200835</v>
      </c>
      <c r="H68" s="288">
        <f t="shared" si="14"/>
        <v>5127193.3730946742</v>
      </c>
      <c r="I68" s="288">
        <f t="shared" si="14"/>
        <v>5438347.0177208669</v>
      </c>
      <c r="J68" s="288">
        <f t="shared" si="14"/>
        <v>5766614.1128015006</v>
      </c>
      <c r="K68" s="288">
        <f>K66+K67</f>
        <v>6112935.8981115688</v>
      </c>
      <c r="L68" s="288">
        <f>L66+L67</f>
        <v>6478305.3816136913</v>
      </c>
      <c r="M68" s="288">
        <f t="shared" ref="M68:AO68" si="15">M66+M67</f>
        <v>6863770.1867084298</v>
      </c>
      <c r="N68" s="288">
        <f t="shared" si="15"/>
        <v>7270435.5560833802</v>
      </c>
      <c r="O68" s="288">
        <f t="shared" si="15"/>
        <v>7699467.520773951</v>
      </c>
      <c r="P68" s="288">
        <f t="shared" si="15"/>
        <v>8152096.2435225034</v>
      </c>
      <c r="Q68" s="288">
        <f t="shared" si="15"/>
        <v>8629619.5460222252</v>
      </c>
      <c r="R68" s="288">
        <f t="shared" si="15"/>
        <v>9133406.6301594339</v>
      </c>
      <c r="S68" s="288">
        <f t="shared" si="15"/>
        <v>9664902.0039241873</v>
      </c>
      <c r="T68" s="288">
        <f t="shared" si="15"/>
        <v>10225629.623246003</v>
      </c>
      <c r="U68" s="288">
        <f t="shared" si="15"/>
        <v>10817197.26163052</v>
      </c>
      <c r="V68" s="288">
        <f t="shared" si="15"/>
        <v>11441301.12012618</v>
      </c>
      <c r="W68" s="288">
        <f t="shared" si="15"/>
        <v>12099730.690839108</v>
      </c>
      <c r="X68" s="288">
        <f t="shared" si="15"/>
        <v>12794373.887941245</v>
      </c>
      <c r="Y68" s="288">
        <f t="shared" si="15"/>
        <v>13527222.460883997</v>
      </c>
      <c r="Z68" s="288">
        <f t="shared" si="15"/>
        <v>14300377.705338605</v>
      </c>
      <c r="AA68" s="288">
        <f t="shared" si="15"/>
        <v>15116056.488238212</v>
      </c>
      <c r="AB68" s="288">
        <f t="shared" si="15"/>
        <v>15976597.604197297</v>
      </c>
      <c r="AC68" s="288">
        <f t="shared" si="15"/>
        <v>16884468.481534135</v>
      </c>
      <c r="AD68" s="288">
        <f t="shared" si="15"/>
        <v>17842272.257124495</v>
      </c>
      <c r="AE68" s="288">
        <f t="shared" si="15"/>
        <v>18852755.240372326</v>
      </c>
      <c r="AF68" s="288">
        <f t="shared" si="15"/>
        <v>19918814.78769879</v>
      </c>
      <c r="AG68" s="288">
        <f t="shared" si="15"/>
        <v>21043507.610128209</v>
      </c>
      <c r="AH68" s="288">
        <f t="shared" si="15"/>
        <v>22230058.537791248</v>
      </c>
      <c r="AI68" s="288">
        <f t="shared" si="15"/>
        <v>23481869.766475748</v>
      </c>
      <c r="AJ68" s="288">
        <f t="shared" si="15"/>
        <v>24802530.612737898</v>
      </c>
      <c r="AK68" s="288">
        <f t="shared" si="15"/>
        <v>26195827.80554447</v>
      </c>
      <c r="AL68" s="288">
        <f t="shared" si="15"/>
        <v>27665756.343955398</v>
      </c>
      <c r="AM68" s="288">
        <f t="shared" si="15"/>
        <v>29216530.951978929</v>
      </c>
      <c r="AN68" s="288">
        <f t="shared" si="15"/>
        <v>30852598.163443755</v>
      </c>
      <c r="AO68" s="288">
        <f t="shared" si="15"/>
        <v>32578649.071539152</v>
      </c>
      <c r="AP68" s="288">
        <f>AP66+AP67</f>
        <v>34399632.779579796</v>
      </c>
      <c r="AQ68" s="185">
        <v>25</v>
      </c>
      <c r="AR68" s="185">
        <v>30</v>
      </c>
      <c r="AS68" s="185">
        <v>40</v>
      </c>
    </row>
    <row r="69" spans="1:45" x14ac:dyDescent="0.2">
      <c r="A69" s="238" t="s">
        <v>314</v>
      </c>
      <c r="B69" s="287">
        <f t="shared" ref="B69:AO69" si="16">-B56</f>
        <v>0</v>
      </c>
      <c r="C69" s="287">
        <f t="shared" si="16"/>
        <v>0</v>
      </c>
      <c r="D69" s="287">
        <f t="shared" si="16"/>
        <v>0</v>
      </c>
      <c r="E69" s="287">
        <f t="shared" si="16"/>
        <v>0</v>
      </c>
      <c r="F69" s="287">
        <f t="shared" si="16"/>
        <v>0</v>
      </c>
      <c r="G69" s="287">
        <f t="shared" si="16"/>
        <v>0</v>
      </c>
      <c r="H69" s="287">
        <f t="shared" si="16"/>
        <v>0</v>
      </c>
      <c r="I69" s="287">
        <f t="shared" si="16"/>
        <v>0</v>
      </c>
      <c r="J69" s="287">
        <f t="shared" si="16"/>
        <v>0</v>
      </c>
      <c r="K69" s="287">
        <f t="shared" si="16"/>
        <v>0</v>
      </c>
      <c r="L69" s="287">
        <f t="shared" si="16"/>
        <v>0</v>
      </c>
      <c r="M69" s="287">
        <f t="shared" si="16"/>
        <v>0</v>
      </c>
      <c r="N69" s="287">
        <f t="shared" si="16"/>
        <v>0</v>
      </c>
      <c r="O69" s="287">
        <f t="shared" si="16"/>
        <v>0</v>
      </c>
      <c r="P69" s="287">
        <f t="shared" si="16"/>
        <v>0</v>
      </c>
      <c r="Q69" s="287">
        <f t="shared" si="16"/>
        <v>0</v>
      </c>
      <c r="R69" s="287">
        <f t="shared" si="16"/>
        <v>0</v>
      </c>
      <c r="S69" s="287">
        <f t="shared" si="16"/>
        <v>0</v>
      </c>
      <c r="T69" s="287">
        <f t="shared" si="16"/>
        <v>0</v>
      </c>
      <c r="U69" s="287">
        <f t="shared" si="16"/>
        <v>0</v>
      </c>
      <c r="V69" s="287">
        <f t="shared" si="16"/>
        <v>0</v>
      </c>
      <c r="W69" s="287">
        <f t="shared" si="16"/>
        <v>0</v>
      </c>
      <c r="X69" s="287">
        <f t="shared" si="16"/>
        <v>0</v>
      </c>
      <c r="Y69" s="287">
        <f t="shared" si="16"/>
        <v>0</v>
      </c>
      <c r="Z69" s="287">
        <f t="shared" si="16"/>
        <v>0</v>
      </c>
      <c r="AA69" s="287">
        <f t="shared" si="16"/>
        <v>0</v>
      </c>
      <c r="AB69" s="287">
        <f t="shared" si="16"/>
        <v>0</v>
      </c>
      <c r="AC69" s="287">
        <f t="shared" si="16"/>
        <v>0</v>
      </c>
      <c r="AD69" s="287">
        <f t="shared" si="16"/>
        <v>0</v>
      </c>
      <c r="AE69" s="287">
        <f t="shared" si="16"/>
        <v>0</v>
      </c>
      <c r="AF69" s="287">
        <f t="shared" si="16"/>
        <v>0</v>
      </c>
      <c r="AG69" s="287">
        <f t="shared" si="16"/>
        <v>0</v>
      </c>
      <c r="AH69" s="287">
        <f t="shared" si="16"/>
        <v>0</v>
      </c>
      <c r="AI69" s="287">
        <f t="shared" si="16"/>
        <v>0</v>
      </c>
      <c r="AJ69" s="287">
        <f t="shared" si="16"/>
        <v>0</v>
      </c>
      <c r="AK69" s="287">
        <f t="shared" si="16"/>
        <v>0</v>
      </c>
      <c r="AL69" s="287">
        <f t="shared" si="16"/>
        <v>0</v>
      </c>
      <c r="AM69" s="287">
        <f t="shared" si="16"/>
        <v>0</v>
      </c>
      <c r="AN69" s="287">
        <f t="shared" si="16"/>
        <v>0</v>
      </c>
      <c r="AO69" s="287">
        <f t="shared" si="16"/>
        <v>0</v>
      </c>
      <c r="AP69" s="287">
        <f>-AP56</f>
        <v>0</v>
      </c>
    </row>
    <row r="70" spans="1:45" ht="14.25" x14ac:dyDescent="0.2">
      <c r="A70" s="239" t="s">
        <v>319</v>
      </c>
      <c r="B70" s="288">
        <f t="shared" ref="B70:AO70" si="17">B68+B69</f>
        <v>13253640.452720955</v>
      </c>
      <c r="C70" s="288">
        <f t="shared" si="17"/>
        <v>799183.44419776858</v>
      </c>
      <c r="D70" s="288">
        <f t="shared" si="17"/>
        <v>2430810.9850514256</v>
      </c>
      <c r="E70" s="288">
        <f t="shared" si="17"/>
        <v>4287721.5694232229</v>
      </c>
      <c r="F70" s="288">
        <f t="shared" si="17"/>
        <v>4552704.2648474863</v>
      </c>
      <c r="G70" s="288">
        <f t="shared" si="17"/>
        <v>4832261.0085200835</v>
      </c>
      <c r="H70" s="288">
        <f t="shared" si="17"/>
        <v>5127193.3730946742</v>
      </c>
      <c r="I70" s="288">
        <f t="shared" si="17"/>
        <v>5438347.0177208669</v>
      </c>
      <c r="J70" s="288">
        <f t="shared" si="17"/>
        <v>5766614.1128015006</v>
      </c>
      <c r="K70" s="288">
        <f t="shared" si="17"/>
        <v>6112935.8981115688</v>
      </c>
      <c r="L70" s="288">
        <f t="shared" si="17"/>
        <v>6478305.3816136913</v>
      </c>
      <c r="M70" s="288">
        <f t="shared" si="17"/>
        <v>6863770.1867084298</v>
      </c>
      <c r="N70" s="288">
        <f t="shared" si="17"/>
        <v>7270435.5560833802</v>
      </c>
      <c r="O70" s="288">
        <f t="shared" si="17"/>
        <v>7699467.520773951</v>
      </c>
      <c r="P70" s="288">
        <f t="shared" si="17"/>
        <v>8152096.2435225034</v>
      </c>
      <c r="Q70" s="288">
        <f t="shared" si="17"/>
        <v>8629619.5460222252</v>
      </c>
      <c r="R70" s="288">
        <f t="shared" si="17"/>
        <v>9133406.6301594339</v>
      </c>
      <c r="S70" s="288">
        <f t="shared" si="17"/>
        <v>9664902.0039241873</v>
      </c>
      <c r="T70" s="288">
        <f t="shared" si="17"/>
        <v>10225629.623246003</v>
      </c>
      <c r="U70" s="288">
        <f t="shared" si="17"/>
        <v>10817197.26163052</v>
      </c>
      <c r="V70" s="288">
        <f t="shared" si="17"/>
        <v>11441301.12012618</v>
      </c>
      <c r="W70" s="288">
        <f t="shared" si="17"/>
        <v>12099730.690839108</v>
      </c>
      <c r="X70" s="288">
        <f t="shared" si="17"/>
        <v>12794373.887941245</v>
      </c>
      <c r="Y70" s="288">
        <f t="shared" si="17"/>
        <v>13527222.460883997</v>
      </c>
      <c r="Z70" s="288">
        <f t="shared" si="17"/>
        <v>14300377.705338605</v>
      </c>
      <c r="AA70" s="288">
        <f t="shared" si="17"/>
        <v>15116056.488238212</v>
      </c>
      <c r="AB70" s="288">
        <f t="shared" si="17"/>
        <v>15976597.604197297</v>
      </c>
      <c r="AC70" s="288">
        <f t="shared" si="17"/>
        <v>16884468.481534135</v>
      </c>
      <c r="AD70" s="288">
        <f t="shared" si="17"/>
        <v>17842272.257124495</v>
      </c>
      <c r="AE70" s="288">
        <f t="shared" si="17"/>
        <v>18852755.240372326</v>
      </c>
      <c r="AF70" s="288">
        <f t="shared" si="17"/>
        <v>19918814.78769879</v>
      </c>
      <c r="AG70" s="288">
        <f t="shared" si="17"/>
        <v>21043507.610128209</v>
      </c>
      <c r="AH70" s="288">
        <f t="shared" si="17"/>
        <v>22230058.537791248</v>
      </c>
      <c r="AI70" s="288">
        <f t="shared" si="17"/>
        <v>23481869.766475748</v>
      </c>
      <c r="AJ70" s="288">
        <f t="shared" si="17"/>
        <v>24802530.612737898</v>
      </c>
      <c r="AK70" s="288">
        <f t="shared" si="17"/>
        <v>26195827.80554447</v>
      </c>
      <c r="AL70" s="288">
        <f t="shared" si="17"/>
        <v>27665756.343955398</v>
      </c>
      <c r="AM70" s="288">
        <f t="shared" si="17"/>
        <v>29216530.951978929</v>
      </c>
      <c r="AN70" s="288">
        <f t="shared" si="17"/>
        <v>30852598.163443755</v>
      </c>
      <c r="AO70" s="288">
        <f t="shared" si="17"/>
        <v>32578649.071539152</v>
      </c>
      <c r="AP70" s="288">
        <f>AP68+AP69</f>
        <v>34399632.779579796</v>
      </c>
    </row>
    <row r="71" spans="1:45" x14ac:dyDescent="0.2">
      <c r="A71" s="238" t="s">
        <v>313</v>
      </c>
      <c r="B71" s="287">
        <f t="shared" ref="B71:AP71" si="18">-B70*$B$36</f>
        <v>-2650728.0905441912</v>
      </c>
      <c r="C71" s="287">
        <f t="shared" si="18"/>
        <v>-159836.68883955374</v>
      </c>
      <c r="D71" s="287">
        <f t="shared" si="18"/>
        <v>-486162.19701028516</v>
      </c>
      <c r="E71" s="287">
        <f t="shared" si="18"/>
        <v>-857544.31388464465</v>
      </c>
      <c r="F71" s="287">
        <f t="shared" si="18"/>
        <v>-910540.85296949733</v>
      </c>
      <c r="G71" s="287">
        <f t="shared" si="18"/>
        <v>-966452.20170401677</v>
      </c>
      <c r="H71" s="287">
        <f t="shared" si="18"/>
        <v>-1025438.6746189349</v>
      </c>
      <c r="I71" s="287">
        <f t="shared" si="18"/>
        <v>-1087669.4035441733</v>
      </c>
      <c r="J71" s="287">
        <f t="shared" si="18"/>
        <v>-1153322.8225603001</v>
      </c>
      <c r="K71" s="287">
        <f t="shared" si="18"/>
        <v>-1222587.1796223137</v>
      </c>
      <c r="L71" s="287">
        <f t="shared" si="18"/>
        <v>-1295661.0763227383</v>
      </c>
      <c r="M71" s="287">
        <f t="shared" si="18"/>
        <v>-1372754.037341686</v>
      </c>
      <c r="N71" s="287">
        <f t="shared" si="18"/>
        <v>-1454087.1112166762</v>
      </c>
      <c r="O71" s="287">
        <f t="shared" si="18"/>
        <v>-1539893.5041547902</v>
      </c>
      <c r="P71" s="287">
        <f t="shared" si="18"/>
        <v>-1630419.2487045007</v>
      </c>
      <c r="Q71" s="287">
        <f t="shared" si="18"/>
        <v>-1725923.9092044451</v>
      </c>
      <c r="R71" s="287">
        <f t="shared" si="18"/>
        <v>-1826681.326031887</v>
      </c>
      <c r="S71" s="287">
        <f t="shared" si="18"/>
        <v>-1932980.4007848375</v>
      </c>
      <c r="T71" s="287">
        <f t="shared" si="18"/>
        <v>-2045125.9246492006</v>
      </c>
      <c r="U71" s="287">
        <f t="shared" si="18"/>
        <v>-2163439.452326104</v>
      </c>
      <c r="V71" s="287">
        <f t="shared" si="18"/>
        <v>-2288260.224025236</v>
      </c>
      <c r="W71" s="287">
        <f t="shared" si="18"/>
        <v>-2419946.1381678218</v>
      </c>
      <c r="X71" s="287">
        <f t="shared" si="18"/>
        <v>-2558874.7775882492</v>
      </c>
      <c r="Y71" s="287">
        <f t="shared" si="18"/>
        <v>-2705444.4921767996</v>
      </c>
      <c r="Z71" s="287">
        <f t="shared" si="18"/>
        <v>-2860075.5410677213</v>
      </c>
      <c r="AA71" s="287">
        <f t="shared" si="18"/>
        <v>-3023211.2976476424</v>
      </c>
      <c r="AB71" s="287">
        <f t="shared" si="18"/>
        <v>-3195319.5208394597</v>
      </c>
      <c r="AC71" s="287">
        <f t="shared" si="18"/>
        <v>-3376893.696306827</v>
      </c>
      <c r="AD71" s="287">
        <f t="shared" si="18"/>
        <v>-3568454.451424899</v>
      </c>
      <c r="AE71" s="287">
        <f t="shared" si="18"/>
        <v>-3770551.0480744652</v>
      </c>
      <c r="AF71" s="287">
        <f t="shared" si="18"/>
        <v>-3983762.9575397582</v>
      </c>
      <c r="AG71" s="287">
        <f t="shared" si="18"/>
        <v>-4208701.522025642</v>
      </c>
      <c r="AH71" s="287">
        <f t="shared" si="18"/>
        <v>-4446011.7075582501</v>
      </c>
      <c r="AI71" s="287">
        <f t="shared" si="18"/>
        <v>-4696373.9532951498</v>
      </c>
      <c r="AJ71" s="287">
        <f t="shared" si="18"/>
        <v>-4960506.1225475799</v>
      </c>
      <c r="AK71" s="287">
        <f t="shared" si="18"/>
        <v>-5239165.5611088946</v>
      </c>
      <c r="AL71" s="287">
        <f t="shared" si="18"/>
        <v>-5533151.2687910795</v>
      </c>
      <c r="AM71" s="287">
        <f t="shared" si="18"/>
        <v>-5843306.1903957864</v>
      </c>
      <c r="AN71" s="287">
        <f t="shared" si="18"/>
        <v>-6170519.6326887514</v>
      </c>
      <c r="AO71" s="287">
        <f t="shared" si="18"/>
        <v>-6515729.8143078312</v>
      </c>
      <c r="AP71" s="287">
        <f t="shared" si="18"/>
        <v>-6879926.5559159592</v>
      </c>
    </row>
    <row r="72" spans="1:45" ht="15" thickBot="1" x14ac:dyDescent="0.25">
      <c r="A72" s="243" t="s">
        <v>318</v>
      </c>
      <c r="B72" s="244">
        <f t="shared" ref="B72:AO72" si="19">B70+B71</f>
        <v>10602912.362176765</v>
      </c>
      <c r="C72" s="244">
        <f t="shared" si="19"/>
        <v>639346.75535821484</v>
      </c>
      <c r="D72" s="244">
        <f t="shared" si="19"/>
        <v>1944648.7880411404</v>
      </c>
      <c r="E72" s="244">
        <f t="shared" si="19"/>
        <v>3430177.2555385781</v>
      </c>
      <c r="F72" s="244">
        <f t="shared" si="19"/>
        <v>3642163.4118779888</v>
      </c>
      <c r="G72" s="244">
        <f t="shared" si="19"/>
        <v>3865808.8068160666</v>
      </c>
      <c r="H72" s="244">
        <f t="shared" si="19"/>
        <v>4101754.6984757395</v>
      </c>
      <c r="I72" s="244">
        <f t="shared" si="19"/>
        <v>4350677.6141766934</v>
      </c>
      <c r="J72" s="244">
        <f t="shared" si="19"/>
        <v>4613291.2902412005</v>
      </c>
      <c r="K72" s="244">
        <f t="shared" si="19"/>
        <v>4890348.7184892548</v>
      </c>
      <c r="L72" s="244">
        <f t="shared" si="19"/>
        <v>5182644.3052909533</v>
      </c>
      <c r="M72" s="244">
        <f t="shared" si="19"/>
        <v>5491016.1493667439</v>
      </c>
      <c r="N72" s="244">
        <f t="shared" si="19"/>
        <v>5816348.4448667038</v>
      </c>
      <c r="O72" s="244">
        <f t="shared" si="19"/>
        <v>6159574.0166191608</v>
      </c>
      <c r="P72" s="244">
        <f t="shared" si="19"/>
        <v>6521676.9948180029</v>
      </c>
      <c r="Q72" s="244">
        <f t="shared" si="19"/>
        <v>6903695.6368177803</v>
      </c>
      <c r="R72" s="244">
        <f t="shared" si="19"/>
        <v>7306725.304127547</v>
      </c>
      <c r="S72" s="244">
        <f t="shared" si="19"/>
        <v>7731921.6031393502</v>
      </c>
      <c r="T72" s="244">
        <f t="shared" si="19"/>
        <v>8180503.6985968025</v>
      </c>
      <c r="U72" s="244">
        <f t="shared" si="19"/>
        <v>8653757.8093044162</v>
      </c>
      <c r="V72" s="244">
        <f t="shared" si="19"/>
        <v>9153040.8961009439</v>
      </c>
      <c r="W72" s="244">
        <f t="shared" si="19"/>
        <v>9679784.5526712872</v>
      </c>
      <c r="X72" s="244">
        <f t="shared" si="19"/>
        <v>10235499.110352997</v>
      </c>
      <c r="Y72" s="244">
        <f t="shared" si="19"/>
        <v>10821777.968707198</v>
      </c>
      <c r="Z72" s="244">
        <f t="shared" si="19"/>
        <v>11440302.164270883</v>
      </c>
      <c r="AA72" s="244">
        <f t="shared" si="19"/>
        <v>12092845.19059057</v>
      </c>
      <c r="AB72" s="244">
        <f t="shared" si="19"/>
        <v>12781278.083357837</v>
      </c>
      <c r="AC72" s="244">
        <f t="shared" si="19"/>
        <v>13507574.785227308</v>
      </c>
      <c r="AD72" s="244">
        <f t="shared" si="19"/>
        <v>14273817.805699596</v>
      </c>
      <c r="AE72" s="244">
        <f t="shared" si="19"/>
        <v>15082204.192297861</v>
      </c>
      <c r="AF72" s="244">
        <f t="shared" si="19"/>
        <v>15935051.830159033</v>
      </c>
      <c r="AG72" s="244">
        <f t="shared" si="19"/>
        <v>16834806.088102568</v>
      </c>
      <c r="AH72" s="244">
        <f t="shared" si="19"/>
        <v>17784046.830233</v>
      </c>
      <c r="AI72" s="244">
        <f t="shared" si="19"/>
        <v>18785495.813180599</v>
      </c>
      <c r="AJ72" s="244">
        <f t="shared" si="19"/>
        <v>19842024.49019032</v>
      </c>
      <c r="AK72" s="244">
        <f t="shared" si="19"/>
        <v>20956662.244435575</v>
      </c>
      <c r="AL72" s="244">
        <f t="shared" si="19"/>
        <v>22132605.075164318</v>
      </c>
      <c r="AM72" s="244">
        <f t="shared" si="19"/>
        <v>23373224.761583142</v>
      </c>
      <c r="AN72" s="244">
        <f t="shared" si="19"/>
        <v>24682078.530755006</v>
      </c>
      <c r="AO72" s="244">
        <f t="shared" si="19"/>
        <v>26062919.257231321</v>
      </c>
      <c r="AP72" s="244">
        <f>AP70+AP71</f>
        <v>27519706.223663837</v>
      </c>
    </row>
    <row r="73" spans="1:45" s="246" customFormat="1" ht="16.5" thickBot="1" x14ac:dyDescent="0.25">
      <c r="A73" s="234"/>
      <c r="B73" s="245">
        <f>C141</f>
        <v>1.5</v>
      </c>
      <c r="C73" s="245">
        <f t="shared" ref="C73:AP73" si="20">D141</f>
        <v>2.5</v>
      </c>
      <c r="D73" s="245">
        <f t="shared" si="20"/>
        <v>3.5</v>
      </c>
      <c r="E73" s="245">
        <f t="shared" si="20"/>
        <v>4.5</v>
      </c>
      <c r="F73" s="245">
        <f t="shared" si="20"/>
        <v>5.5</v>
      </c>
      <c r="G73" s="245">
        <f t="shared" si="20"/>
        <v>6.5</v>
      </c>
      <c r="H73" s="245">
        <f t="shared" si="20"/>
        <v>7.5</v>
      </c>
      <c r="I73" s="245">
        <f t="shared" si="20"/>
        <v>8.5</v>
      </c>
      <c r="J73" s="245">
        <f t="shared" si="20"/>
        <v>9.5</v>
      </c>
      <c r="K73" s="245">
        <f t="shared" si="20"/>
        <v>10.5</v>
      </c>
      <c r="L73" s="245">
        <f t="shared" si="20"/>
        <v>11.5</v>
      </c>
      <c r="M73" s="245">
        <f t="shared" si="20"/>
        <v>12.5</v>
      </c>
      <c r="N73" s="245">
        <f t="shared" si="20"/>
        <v>13.5</v>
      </c>
      <c r="O73" s="245">
        <f t="shared" si="20"/>
        <v>14.5</v>
      </c>
      <c r="P73" s="245">
        <f t="shared" si="20"/>
        <v>15.5</v>
      </c>
      <c r="Q73" s="245">
        <f t="shared" si="20"/>
        <v>16.5</v>
      </c>
      <c r="R73" s="245">
        <f t="shared" si="20"/>
        <v>17.5</v>
      </c>
      <c r="S73" s="245">
        <f t="shared" si="20"/>
        <v>18.5</v>
      </c>
      <c r="T73" s="245">
        <f t="shared" si="20"/>
        <v>19.5</v>
      </c>
      <c r="U73" s="245">
        <f t="shared" si="20"/>
        <v>20.5</v>
      </c>
      <c r="V73" s="245">
        <f t="shared" si="20"/>
        <v>21.5</v>
      </c>
      <c r="W73" s="245">
        <f t="shared" si="20"/>
        <v>22.5</v>
      </c>
      <c r="X73" s="245">
        <f t="shared" si="20"/>
        <v>23.5</v>
      </c>
      <c r="Y73" s="245">
        <f t="shared" si="20"/>
        <v>24.5</v>
      </c>
      <c r="Z73" s="245">
        <f t="shared" si="20"/>
        <v>25.5</v>
      </c>
      <c r="AA73" s="245">
        <f t="shared" si="20"/>
        <v>26.5</v>
      </c>
      <c r="AB73" s="245">
        <f t="shared" si="20"/>
        <v>27.5</v>
      </c>
      <c r="AC73" s="245">
        <f t="shared" si="20"/>
        <v>28.5</v>
      </c>
      <c r="AD73" s="245">
        <f t="shared" si="20"/>
        <v>29.5</v>
      </c>
      <c r="AE73" s="245">
        <f t="shared" si="20"/>
        <v>30.5</v>
      </c>
      <c r="AF73" s="245">
        <f t="shared" si="20"/>
        <v>31.5</v>
      </c>
      <c r="AG73" s="245">
        <f t="shared" si="20"/>
        <v>32.5</v>
      </c>
      <c r="AH73" s="245">
        <f t="shared" si="20"/>
        <v>33.5</v>
      </c>
      <c r="AI73" s="245">
        <f t="shared" si="20"/>
        <v>34.5</v>
      </c>
      <c r="AJ73" s="245">
        <f t="shared" si="20"/>
        <v>35.5</v>
      </c>
      <c r="AK73" s="245">
        <f t="shared" si="20"/>
        <v>36.5</v>
      </c>
      <c r="AL73" s="245">
        <f t="shared" si="20"/>
        <v>37.5</v>
      </c>
      <c r="AM73" s="245">
        <f t="shared" si="20"/>
        <v>38.5</v>
      </c>
      <c r="AN73" s="245">
        <f t="shared" si="20"/>
        <v>39.5</v>
      </c>
      <c r="AO73" s="245">
        <f t="shared" si="20"/>
        <v>40.5</v>
      </c>
      <c r="AP73" s="245">
        <f t="shared" si="20"/>
        <v>41.5</v>
      </c>
      <c r="AQ73" s="185"/>
      <c r="AR73" s="185"/>
      <c r="AS73" s="185"/>
    </row>
    <row r="74" spans="1:45" x14ac:dyDescent="0.2">
      <c r="A74" s="229" t="s">
        <v>317</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7" t="s">
        <v>316</v>
      </c>
      <c r="B75" s="288">
        <f t="shared" ref="B75:AO75" si="22">B68</f>
        <v>13253640.452720955</v>
      </c>
      <c r="C75" s="288">
        <f t="shared" si="22"/>
        <v>799183.44419776858</v>
      </c>
      <c r="D75" s="288">
        <f>D68</f>
        <v>2430810.9850514256</v>
      </c>
      <c r="E75" s="288">
        <f t="shared" si="22"/>
        <v>4287721.5694232229</v>
      </c>
      <c r="F75" s="288">
        <f t="shared" si="22"/>
        <v>4552704.2648474863</v>
      </c>
      <c r="G75" s="288">
        <f t="shared" si="22"/>
        <v>4832261.0085200835</v>
      </c>
      <c r="H75" s="288">
        <f t="shared" si="22"/>
        <v>5127193.3730946742</v>
      </c>
      <c r="I75" s="288">
        <f t="shared" si="22"/>
        <v>5438347.0177208669</v>
      </c>
      <c r="J75" s="288">
        <f t="shared" si="22"/>
        <v>5766614.1128015006</v>
      </c>
      <c r="K75" s="288">
        <f t="shared" si="22"/>
        <v>6112935.8981115688</v>
      </c>
      <c r="L75" s="288">
        <f t="shared" si="22"/>
        <v>6478305.3816136913</v>
      </c>
      <c r="M75" s="288">
        <f t="shared" si="22"/>
        <v>6863770.1867084298</v>
      </c>
      <c r="N75" s="288">
        <f t="shared" si="22"/>
        <v>7270435.5560833802</v>
      </c>
      <c r="O75" s="288">
        <f t="shared" si="22"/>
        <v>7699467.520773951</v>
      </c>
      <c r="P75" s="288">
        <f t="shared" si="22"/>
        <v>8152096.2435225034</v>
      </c>
      <c r="Q75" s="288">
        <f t="shared" si="22"/>
        <v>8629619.5460222252</v>
      </c>
      <c r="R75" s="288">
        <f t="shared" si="22"/>
        <v>9133406.6301594339</v>
      </c>
      <c r="S75" s="288">
        <f t="shared" si="22"/>
        <v>9664902.0039241873</v>
      </c>
      <c r="T75" s="288">
        <f t="shared" si="22"/>
        <v>10225629.623246003</v>
      </c>
      <c r="U75" s="288">
        <f t="shared" si="22"/>
        <v>10817197.26163052</v>
      </c>
      <c r="V75" s="288">
        <f t="shared" si="22"/>
        <v>11441301.12012618</v>
      </c>
      <c r="W75" s="288">
        <f t="shared" si="22"/>
        <v>12099730.690839108</v>
      </c>
      <c r="X75" s="288">
        <f t="shared" si="22"/>
        <v>12794373.887941245</v>
      </c>
      <c r="Y75" s="288">
        <f t="shared" si="22"/>
        <v>13527222.460883997</v>
      </c>
      <c r="Z75" s="288">
        <f t="shared" si="22"/>
        <v>14300377.705338605</v>
      </c>
      <c r="AA75" s="288">
        <f t="shared" si="22"/>
        <v>15116056.488238212</v>
      </c>
      <c r="AB75" s="288">
        <f t="shared" si="22"/>
        <v>15976597.604197297</v>
      </c>
      <c r="AC75" s="288">
        <f t="shared" si="22"/>
        <v>16884468.481534135</v>
      </c>
      <c r="AD75" s="288">
        <f t="shared" si="22"/>
        <v>17842272.257124495</v>
      </c>
      <c r="AE75" s="288">
        <f t="shared" si="22"/>
        <v>18852755.240372326</v>
      </c>
      <c r="AF75" s="288">
        <f t="shared" si="22"/>
        <v>19918814.78769879</v>
      </c>
      <c r="AG75" s="288">
        <f t="shared" si="22"/>
        <v>21043507.610128209</v>
      </c>
      <c r="AH75" s="288">
        <f t="shared" si="22"/>
        <v>22230058.537791248</v>
      </c>
      <c r="AI75" s="288">
        <f t="shared" si="22"/>
        <v>23481869.766475748</v>
      </c>
      <c r="AJ75" s="288">
        <f t="shared" si="22"/>
        <v>24802530.612737898</v>
      </c>
      <c r="AK75" s="288">
        <f t="shared" si="22"/>
        <v>26195827.80554447</v>
      </c>
      <c r="AL75" s="288">
        <f t="shared" si="22"/>
        <v>27665756.343955398</v>
      </c>
      <c r="AM75" s="288">
        <f t="shared" si="22"/>
        <v>29216530.951978929</v>
      </c>
      <c r="AN75" s="288">
        <f t="shared" si="22"/>
        <v>30852598.163443755</v>
      </c>
      <c r="AO75" s="288">
        <f t="shared" si="22"/>
        <v>32578649.071539152</v>
      </c>
      <c r="AP75" s="288">
        <f>AP68</f>
        <v>34399632.779579796</v>
      </c>
    </row>
    <row r="76" spans="1:45" x14ac:dyDescent="0.2">
      <c r="A76" s="238" t="s">
        <v>315</v>
      </c>
      <c r="B76" s="287">
        <f t="shared" ref="B76:AO76" si="23">-B67</f>
        <v>0</v>
      </c>
      <c r="C76" s="287">
        <f>-C67</f>
        <v>530145.62010883819</v>
      </c>
      <c r="D76" s="287">
        <f t="shared" si="23"/>
        <v>530145.62010883819</v>
      </c>
      <c r="E76" s="287">
        <f t="shared" si="23"/>
        <v>530145.62010883819</v>
      </c>
      <c r="F76" s="287">
        <f>-C67</f>
        <v>530145.62010883819</v>
      </c>
      <c r="G76" s="287">
        <f t="shared" si="23"/>
        <v>530145.62010883819</v>
      </c>
      <c r="H76" s="287">
        <f t="shared" si="23"/>
        <v>530145.62010883819</v>
      </c>
      <c r="I76" s="287">
        <f t="shared" si="23"/>
        <v>530145.62010883819</v>
      </c>
      <c r="J76" s="287">
        <f t="shared" si="23"/>
        <v>530145.62010883819</v>
      </c>
      <c r="K76" s="287">
        <f t="shared" si="23"/>
        <v>530145.62010883819</v>
      </c>
      <c r="L76" s="287">
        <f>-L67</f>
        <v>530145.62010883819</v>
      </c>
      <c r="M76" s="287">
        <f>-M67</f>
        <v>530145.62010883819</v>
      </c>
      <c r="N76" s="287">
        <f t="shared" si="23"/>
        <v>530145.62010883819</v>
      </c>
      <c r="O76" s="287">
        <f t="shared" si="23"/>
        <v>530145.62010883819</v>
      </c>
      <c r="P76" s="287">
        <f t="shared" si="23"/>
        <v>530145.62010883819</v>
      </c>
      <c r="Q76" s="287">
        <f t="shared" si="23"/>
        <v>530145.62010883819</v>
      </c>
      <c r="R76" s="287">
        <f t="shared" si="23"/>
        <v>530145.62010883819</v>
      </c>
      <c r="S76" s="287">
        <f t="shared" si="23"/>
        <v>530145.62010883819</v>
      </c>
      <c r="T76" s="287">
        <f t="shared" si="23"/>
        <v>530145.62010883819</v>
      </c>
      <c r="U76" s="287">
        <f t="shared" si="23"/>
        <v>530145.62010883819</v>
      </c>
      <c r="V76" s="287">
        <f t="shared" si="23"/>
        <v>530145.62010883819</v>
      </c>
      <c r="W76" s="287">
        <f t="shared" si="23"/>
        <v>530145.62010883819</v>
      </c>
      <c r="X76" s="287">
        <f t="shared" si="23"/>
        <v>530145.62010883819</v>
      </c>
      <c r="Y76" s="287">
        <f t="shared" si="23"/>
        <v>530145.62010883819</v>
      </c>
      <c r="Z76" s="287">
        <f t="shared" si="23"/>
        <v>530145.62010883819</v>
      </c>
      <c r="AA76" s="287">
        <f t="shared" si="23"/>
        <v>530145.62010883819</v>
      </c>
      <c r="AB76" s="287">
        <f t="shared" si="23"/>
        <v>530145.62010883819</v>
      </c>
      <c r="AC76" s="287">
        <f t="shared" si="23"/>
        <v>530145.62010883819</v>
      </c>
      <c r="AD76" s="287">
        <f t="shared" si="23"/>
        <v>530145.62010883819</v>
      </c>
      <c r="AE76" s="287">
        <f t="shared" si="23"/>
        <v>530145.62010883819</v>
      </c>
      <c r="AF76" s="287">
        <f t="shared" si="23"/>
        <v>530145.62010883819</v>
      </c>
      <c r="AG76" s="287">
        <f t="shared" si="23"/>
        <v>530145.62010883819</v>
      </c>
      <c r="AH76" s="287">
        <f t="shared" si="23"/>
        <v>530145.62010883819</v>
      </c>
      <c r="AI76" s="287">
        <f t="shared" si="23"/>
        <v>530145.62010883819</v>
      </c>
      <c r="AJ76" s="287">
        <f t="shared" si="23"/>
        <v>530145.62010883819</v>
      </c>
      <c r="AK76" s="287">
        <f t="shared" si="23"/>
        <v>530145.62010883819</v>
      </c>
      <c r="AL76" s="287">
        <f t="shared" si="23"/>
        <v>530145.62010883819</v>
      </c>
      <c r="AM76" s="287">
        <f t="shared" si="23"/>
        <v>530145.62010883819</v>
      </c>
      <c r="AN76" s="287">
        <f t="shared" si="23"/>
        <v>530145.62010883819</v>
      </c>
      <c r="AO76" s="287">
        <f t="shared" si="23"/>
        <v>530145.62010883819</v>
      </c>
      <c r="AP76" s="287">
        <f>-AP67</f>
        <v>530145.62010883819</v>
      </c>
    </row>
    <row r="77" spans="1:45" x14ac:dyDescent="0.2">
      <c r="A77" s="238" t="s">
        <v>314</v>
      </c>
      <c r="B77" s="287">
        <f t="shared" ref="B77:AO77" si="24">B69</f>
        <v>0</v>
      </c>
      <c r="C77" s="287">
        <f t="shared" si="24"/>
        <v>0</v>
      </c>
      <c r="D77" s="287">
        <f t="shared" si="24"/>
        <v>0</v>
      </c>
      <c r="E77" s="287">
        <f t="shared" si="24"/>
        <v>0</v>
      </c>
      <c r="F77" s="287">
        <f t="shared" si="24"/>
        <v>0</v>
      </c>
      <c r="G77" s="287">
        <f t="shared" si="24"/>
        <v>0</v>
      </c>
      <c r="H77" s="287">
        <f t="shared" si="24"/>
        <v>0</v>
      </c>
      <c r="I77" s="287">
        <f t="shared" si="24"/>
        <v>0</v>
      </c>
      <c r="J77" s="287">
        <f t="shared" si="24"/>
        <v>0</v>
      </c>
      <c r="K77" s="287">
        <f t="shared" si="24"/>
        <v>0</v>
      </c>
      <c r="L77" s="287">
        <f t="shared" si="24"/>
        <v>0</v>
      </c>
      <c r="M77" s="287">
        <f t="shared" si="24"/>
        <v>0</v>
      </c>
      <c r="N77" s="287">
        <f t="shared" si="24"/>
        <v>0</v>
      </c>
      <c r="O77" s="287">
        <f t="shared" si="24"/>
        <v>0</v>
      </c>
      <c r="P77" s="287">
        <f t="shared" si="24"/>
        <v>0</v>
      </c>
      <c r="Q77" s="287">
        <f t="shared" si="24"/>
        <v>0</v>
      </c>
      <c r="R77" s="287">
        <f t="shared" si="24"/>
        <v>0</v>
      </c>
      <c r="S77" s="287">
        <f t="shared" si="24"/>
        <v>0</v>
      </c>
      <c r="T77" s="287">
        <f t="shared" si="24"/>
        <v>0</v>
      </c>
      <c r="U77" s="287">
        <f t="shared" si="24"/>
        <v>0</v>
      </c>
      <c r="V77" s="287">
        <f t="shared" si="24"/>
        <v>0</v>
      </c>
      <c r="W77" s="287">
        <f t="shared" si="24"/>
        <v>0</v>
      </c>
      <c r="X77" s="287">
        <f t="shared" si="24"/>
        <v>0</v>
      </c>
      <c r="Y77" s="287">
        <f t="shared" si="24"/>
        <v>0</v>
      </c>
      <c r="Z77" s="287">
        <f t="shared" si="24"/>
        <v>0</v>
      </c>
      <c r="AA77" s="287">
        <f t="shared" si="24"/>
        <v>0</v>
      </c>
      <c r="AB77" s="287">
        <f t="shared" si="24"/>
        <v>0</v>
      </c>
      <c r="AC77" s="287">
        <f t="shared" si="24"/>
        <v>0</v>
      </c>
      <c r="AD77" s="287">
        <f t="shared" si="24"/>
        <v>0</v>
      </c>
      <c r="AE77" s="287">
        <f t="shared" si="24"/>
        <v>0</v>
      </c>
      <c r="AF77" s="287">
        <f t="shared" si="24"/>
        <v>0</v>
      </c>
      <c r="AG77" s="287">
        <f t="shared" si="24"/>
        <v>0</v>
      </c>
      <c r="AH77" s="287">
        <f t="shared" si="24"/>
        <v>0</v>
      </c>
      <c r="AI77" s="287">
        <f t="shared" si="24"/>
        <v>0</v>
      </c>
      <c r="AJ77" s="287">
        <f t="shared" si="24"/>
        <v>0</v>
      </c>
      <c r="AK77" s="287">
        <f t="shared" si="24"/>
        <v>0</v>
      </c>
      <c r="AL77" s="287">
        <f t="shared" si="24"/>
        <v>0</v>
      </c>
      <c r="AM77" s="287">
        <f t="shared" si="24"/>
        <v>0</v>
      </c>
      <c r="AN77" s="287">
        <f t="shared" si="24"/>
        <v>0</v>
      </c>
      <c r="AO77" s="287">
        <f t="shared" si="24"/>
        <v>0</v>
      </c>
      <c r="AP77" s="287">
        <f>AP69</f>
        <v>0</v>
      </c>
    </row>
    <row r="78" spans="1:45" x14ac:dyDescent="0.2">
      <c r="A78" s="238" t="s">
        <v>313</v>
      </c>
      <c r="B78" s="287">
        <f>IF(SUM($B$71:B71)+SUM($A$78:A78)&gt;0,0,SUM($B$71:B71)-SUM($A$78:A78))</f>
        <v>-2650728.0905441912</v>
      </c>
      <c r="C78" s="287">
        <f>IF(SUM($B$71:C71)+SUM($A$78:B78)&gt;0,0,SUM($B$71:C71)-SUM($A$78:B78))</f>
        <v>-159836.68883955386</v>
      </c>
      <c r="D78" s="287">
        <f>IF(SUM($B$71:D71)+SUM($A$78:C78)&gt;0,0,SUM($B$71:D71)-SUM($A$78:C78))</f>
        <v>-486162.19701028522</v>
      </c>
      <c r="E78" s="287">
        <f>IF(SUM($B$71:E71)+SUM($A$78:D78)&gt;0,0,SUM($B$71:E71)-SUM($A$78:D78))</f>
        <v>-857544.31388464477</v>
      </c>
      <c r="F78" s="287">
        <f>IF(SUM($B$71:F71)+SUM($A$78:E78)&gt;0,0,SUM($B$71:F71)-SUM($A$78:E78))</f>
        <v>-910540.85296949744</v>
      </c>
      <c r="G78" s="287">
        <f>IF(SUM($B$71:G71)+SUM($A$78:F78)&gt;0,0,SUM($B$71:G71)-SUM($A$78:F78))</f>
        <v>-966452.20170401689</v>
      </c>
      <c r="H78" s="287">
        <f>IF(SUM($B$71:H71)+SUM($A$78:G78)&gt;0,0,SUM($B$71:H71)-SUM($A$78:G78))</f>
        <v>-1025438.6746189352</v>
      </c>
      <c r="I78" s="287">
        <f>IF(SUM($B$71:I71)+SUM($A$78:H78)&gt;0,0,SUM($B$71:I71)-SUM($A$78:H78))</f>
        <v>-1087669.4035441736</v>
      </c>
      <c r="J78" s="287">
        <f>IF(SUM($B$71:J71)+SUM($A$78:I78)&gt;0,0,SUM($B$71:J71)-SUM($A$78:I78))</f>
        <v>-1153322.8225602992</v>
      </c>
      <c r="K78" s="287">
        <f>IF(SUM($B$71:K71)+SUM($A$78:J78)&gt;0,0,SUM($B$71:K71)-SUM($A$78:J78))</f>
        <v>-1222587.179622313</v>
      </c>
      <c r="L78" s="287">
        <f>IF(SUM($B$71:L71)+SUM($A$78:K78)&gt;0,0,SUM($B$71:L71)-SUM($A$78:K78))</f>
        <v>-1295661.0763227381</v>
      </c>
      <c r="M78" s="287">
        <f>IF(SUM($B$71:M71)+SUM($A$78:L78)&gt;0,0,SUM($B$71:M71)-SUM($A$78:L78))</f>
        <v>-1372754.037341686</v>
      </c>
      <c r="N78" s="287">
        <f>IF(SUM($B$71:N71)+SUM($A$78:M78)&gt;0,0,SUM($B$71:N71)-SUM($A$78:M78))</f>
        <v>-1454087.1112166755</v>
      </c>
      <c r="O78" s="287">
        <f>IF(SUM($B$71:O71)+SUM($A$78:N78)&gt;0,0,SUM($B$71:O71)-SUM($A$78:N78))</f>
        <v>-1539893.5041547902</v>
      </c>
      <c r="P78" s="287">
        <f>IF(SUM($B$71:P71)+SUM($A$78:O78)&gt;0,0,SUM($B$71:P71)-SUM($A$78:O78))</f>
        <v>-1630419.2487045005</v>
      </c>
      <c r="Q78" s="287">
        <f>IF(SUM($B$71:Q71)+SUM($A$78:P78)&gt;0,0,SUM($B$71:Q71)-SUM($A$78:P78))</f>
        <v>-1725923.9092044458</v>
      </c>
      <c r="R78" s="287">
        <f>IF(SUM($B$71:R71)+SUM($A$78:Q78)&gt;0,0,SUM($B$71:R71)-SUM($A$78:Q78))</f>
        <v>-1826681.326031886</v>
      </c>
      <c r="S78" s="287">
        <f>IF(SUM($B$71:S71)+SUM($A$78:R78)&gt;0,0,SUM($B$71:S71)-SUM($A$78:R78))</f>
        <v>-1932980.4007848389</v>
      </c>
      <c r="T78" s="287">
        <f>IF(SUM($B$71:T71)+SUM($A$78:S78)&gt;0,0,SUM($B$71:T71)-SUM($A$78:S78))</f>
        <v>-2045125.9246492013</v>
      </c>
      <c r="U78" s="287">
        <f>IF(SUM($B$71:U71)+SUM($A$78:T78)&gt;0,0,SUM($B$71:U71)-SUM($A$78:T78))</f>
        <v>-2163439.452326104</v>
      </c>
      <c r="V78" s="287">
        <f>IF(SUM($B$71:V71)+SUM($A$78:U78)&gt;0,0,SUM($B$71:V71)-SUM($A$78:U78))</f>
        <v>-2288260.2240252346</v>
      </c>
      <c r="W78" s="287">
        <f>IF(SUM($B$71:W71)+SUM($A$78:V78)&gt;0,0,SUM($B$71:W71)-SUM($A$78:V78))</f>
        <v>-2419946.1381678209</v>
      </c>
      <c r="X78" s="287">
        <f>IF(SUM($B$71:X71)+SUM($A$78:W78)&gt;0,0,SUM($B$71:X71)-SUM($A$78:W78))</f>
        <v>-2558874.777588252</v>
      </c>
      <c r="Y78" s="287">
        <f>IF(SUM($B$71:Y71)+SUM($A$78:X78)&gt;0,0,SUM($B$71:Y71)-SUM($A$78:X78))</f>
        <v>-2705444.492176801</v>
      </c>
      <c r="Z78" s="287">
        <f>IF(SUM($B$71:Z71)+SUM($A$78:Y78)&gt;0,0,SUM($B$71:Z71)-SUM($A$78:Y78))</f>
        <v>-2860075.5410677195</v>
      </c>
      <c r="AA78" s="287">
        <f>IF(SUM($B$71:AA71)+SUM($A$78:Z78)&gt;0,0,SUM($B$71:AA71)-SUM($A$78:Z78))</f>
        <v>-3023211.2976476401</v>
      </c>
      <c r="AB78" s="287">
        <f>IF(SUM($B$71:AB71)+SUM($A$78:AA78)&gt;0,0,SUM($B$71:AB71)-SUM($A$78:AA78))</f>
        <v>-3195319.5208394602</v>
      </c>
      <c r="AC78" s="287">
        <f>IF(SUM($B$71:AC71)+SUM($A$78:AB78)&gt;0,0,SUM($B$71:AC71)-SUM($A$78:AB78))</f>
        <v>-3376893.6963068247</v>
      </c>
      <c r="AD78" s="287">
        <f>IF(SUM($B$71:AD71)+SUM($A$78:AC78)&gt;0,0,SUM($B$71:AD71)-SUM($A$78:AC78))</f>
        <v>-3568454.4514248967</v>
      </c>
      <c r="AE78" s="287">
        <f>IF(SUM($B$71:AE71)+SUM($A$78:AD78)&gt;0,0,SUM($B$71:AE71)-SUM($A$78:AD78))</f>
        <v>-3770551.0480744615</v>
      </c>
      <c r="AF78" s="287">
        <f>IF(SUM($B$71:AF71)+SUM($A$78:AE78)&gt;0,0,SUM($B$71:AF71)-SUM($A$78:AE78))</f>
        <v>-3983762.9575397596</v>
      </c>
      <c r="AG78" s="287">
        <f>IF(SUM($B$71:AG71)+SUM($A$78:AF78)&gt;0,0,SUM($B$71:AG71)-SUM($A$78:AF78))</f>
        <v>-4208701.5220256448</v>
      </c>
      <c r="AH78" s="287">
        <f>IF(SUM($B$71:AH71)+SUM($A$78:AG78)&gt;0,0,SUM($B$71:AH71)-SUM($A$78:AG78))</f>
        <v>-4446011.7075582519</v>
      </c>
      <c r="AI78" s="287">
        <f>IF(SUM($B$71:AI71)+SUM($A$78:AH78)&gt;0,0,SUM($B$71:AI71)-SUM($A$78:AH78))</f>
        <v>-4696373.9532951564</v>
      </c>
      <c r="AJ78" s="287">
        <f>IF(SUM($B$71:AJ71)+SUM($A$78:AI78)&gt;0,0,SUM($B$71:AJ71)-SUM($A$78:AI78))</f>
        <v>-4960506.1225475818</v>
      </c>
      <c r="AK78" s="287">
        <f>IF(SUM($B$71:AK71)+SUM($A$78:AJ78)&gt;0,0,SUM($B$71:AK71)-SUM($A$78:AJ78))</f>
        <v>-5239165.5611088872</v>
      </c>
      <c r="AL78" s="287">
        <f>IF(SUM($B$71:AL71)+SUM($A$78:AK78)&gt;0,0,SUM($B$71:AL71)-SUM($A$78:AK78))</f>
        <v>-5533151.2687910795</v>
      </c>
      <c r="AM78" s="287">
        <f>IF(SUM($B$71:AM71)+SUM($A$78:AL78)&gt;0,0,SUM($B$71:AM71)-SUM($A$78:AL78))</f>
        <v>-5843306.1903957874</v>
      </c>
      <c r="AN78" s="287">
        <f>IF(SUM($B$71:AN71)+SUM($A$78:AM78)&gt;0,0,SUM($B$71:AN71)-SUM($A$78:AM78))</f>
        <v>-6170519.6326887459</v>
      </c>
      <c r="AO78" s="287">
        <f>IF(SUM($B$71:AO71)+SUM($A$78:AN78)&gt;0,0,SUM($B$71:AO71)-SUM($A$78:AN78))</f>
        <v>-6515729.8143078387</v>
      </c>
      <c r="AP78" s="287">
        <f>IF(SUM($B$71:AP71)+SUM($A$78:AO78)&gt;0,0,SUM($B$71:AP71)-SUM($A$78:AO78))</f>
        <v>-6879926.5559159517</v>
      </c>
    </row>
    <row r="79" spans="1:45" x14ac:dyDescent="0.2">
      <c r="A79" s="238" t="s">
        <v>312</v>
      </c>
      <c r="B79" s="287">
        <f>IF(((SUM($B$59:B59)+SUM($B$61:B64))+SUM($B$81:B81))&lt;0,((SUM($B$59:B59)+SUM($B$61:B64))+SUM($B$81:B81))*0.18-SUM($A$79:A79),IF(SUM(A$79:$B79)&lt;0,0-SUM(A$79:$B79),0))</f>
        <v>-9.0000001341104512E-3</v>
      </c>
      <c r="C79" s="287">
        <f>IF(((SUM($B$59:C59)+SUM($B$61:C64))+SUM($B$81:C81))&lt;0,((SUM($B$59:C59)+SUM($B$61:C64))+SUM($B$81:C81))*0.18-SUM($A$79:B79),IF(SUM($B$79:B79)&lt;0,0-SUM($B$79:B79),0))</f>
        <v>9.0000001341104512E-3</v>
      </c>
      <c r="D79" s="287">
        <f>IF(((SUM($B$59:D59)+SUM($B$61:D64))+SUM($B$81:D81))&lt;0,((SUM($B$59:D59)+SUM($B$61:D64))+SUM($B$81:D81))*0.18-SUM($A$79:C79),IF(SUM($B$79:C79)&lt;0,0-SUM($B$79:C79),0))</f>
        <v>0</v>
      </c>
      <c r="E79" s="287">
        <f>IF(((SUM($B$59:E59)+SUM($B$61:E64))+SUM($B$81:E81))&lt;0,((SUM($B$59:E59)+SUM($B$61:E64))+SUM($B$81:E81))*0.18-SUM($A$79:D79),IF(SUM($B$79:D79)&lt;0,0-SUM($B$79:D79),0))</f>
        <v>0</v>
      </c>
      <c r="F79" s="287">
        <f>IF(((SUM($B$59:F59)+SUM($B$61:F64))+SUM($B$81:F81))&lt;0,((SUM($B$59:F59)+SUM($B$61:F64))+SUM($B$81:F81))*0.18-SUM($A$79:E79),IF(SUM($B$79:E79)&lt;0,0-SUM($B$79:E79),0))</f>
        <v>0</v>
      </c>
      <c r="G79" s="287">
        <f>IF(((SUM($B$59:G59)+SUM($B$61:G64))+SUM($B$81:G81))&lt;0,((SUM($B$59:G59)+SUM($B$61:G64))+SUM($B$81:G81))*0.18-SUM($A$79:F79),IF(SUM($B$79:F79)&lt;0,0-SUM($B$79:F79),0))</f>
        <v>0</v>
      </c>
      <c r="H79" s="287">
        <f>IF(((SUM($B$59:H59)+SUM($B$61:H64))+SUM($B$81:H81))&lt;0,((SUM($B$59:H59)+SUM($B$61:H64))+SUM($B$81:H81))*0.18-SUM($A$79:G79),IF(SUM($B$79:G79)&lt;0,0-SUM($B$79:G79),0))</f>
        <v>0</v>
      </c>
      <c r="I79" s="287">
        <f>IF(((SUM($B$59:I59)+SUM($B$61:I64))+SUM($B$81:I81))&lt;0,((SUM($B$59:I59)+SUM($B$61:I64))+SUM($B$81:I81))*0.18-SUM($A$79:H79),IF(SUM($B$79:H79)&lt;0,0-SUM($B$79:H79),0))</f>
        <v>0</v>
      </c>
      <c r="J79" s="287">
        <f>IF(((SUM($B$59:J59)+SUM($B$61:J64))+SUM($B$81:J81))&lt;0,((SUM($B$59:J59)+SUM($B$61:J64))+SUM($B$81:J81))*0.18-SUM($A$79:I79),IF(SUM($B$79:I79)&lt;0,0-SUM($B$79:I79),0))</f>
        <v>0</v>
      </c>
      <c r="K79" s="287">
        <f>IF(((SUM($B$59:K59)+SUM($B$61:K64))+SUM($B$81:K81))&lt;0,((SUM($B$59:K59)+SUM($B$61:K64))+SUM($B$81:K81))*0.18-SUM($A$79:J79),IF(SUM($B$79:J79)&lt;0,0-SUM($B$79:J79),0))</f>
        <v>0</v>
      </c>
      <c r="L79" s="287">
        <f>IF(((SUM($B$59:L59)+SUM($B$61:L64))+SUM($B$81:L81))&lt;0,((SUM($B$59:L59)+SUM($B$61:L64))+SUM($B$81:L81))*0.18-SUM($A$79:K79),IF(SUM($B$79:K79)&lt;0,0-SUM($B$79:K79),0))</f>
        <v>0</v>
      </c>
      <c r="M79" s="287">
        <f>IF(((SUM($B$59:M59)+SUM($B$61:M64))+SUM($B$81:M81))&lt;0,((SUM($B$59:M59)+SUM($B$61:M64))+SUM($B$81:M81))*0.18-SUM($A$79:L79),IF(SUM($B$79:L79)&lt;0,0-SUM($B$79:L79),0))</f>
        <v>0</v>
      </c>
      <c r="N79" s="287">
        <f>IF(((SUM($B$59:N59)+SUM($B$61:N64))+SUM($B$81:N81))&lt;0,((SUM($B$59:N59)+SUM($B$61:N64))+SUM($B$81:N81))*0.18-SUM($A$79:M79),IF(SUM($B$79:M79)&lt;0,0-SUM($B$79:M79),0))</f>
        <v>0</v>
      </c>
      <c r="O79" s="287">
        <f>IF(((SUM($B$59:O59)+SUM($B$61:O64))+SUM($B$81:O81))&lt;0,((SUM($B$59:O59)+SUM($B$61:O64))+SUM($B$81:O81))*0.18-SUM($A$79:N79),IF(SUM($B$79:N79)&lt;0,0-SUM($B$79:N79),0))</f>
        <v>0</v>
      </c>
      <c r="P79" s="287">
        <f>IF(((SUM($B$59:P59)+SUM($B$61:P64))+SUM($B$81:P81))&lt;0,((SUM($B$59:P59)+SUM($B$61:P64))+SUM($B$81:P81))*0.18-SUM($A$79:O79),IF(SUM($B$79:O79)&lt;0,0-SUM($B$79:O79),0))</f>
        <v>0</v>
      </c>
      <c r="Q79" s="287">
        <f>IF(((SUM($B$59:Q59)+SUM($B$61:Q64))+SUM($B$81:Q81))&lt;0,((SUM($B$59:Q59)+SUM($B$61:Q64))+SUM($B$81:Q81))*0.18-SUM($A$79:P79),IF(SUM($B$79:P79)&lt;0,0-SUM($B$79:P79),0))</f>
        <v>0</v>
      </c>
      <c r="R79" s="287">
        <f>IF(((SUM($B$59:R59)+SUM($B$61:R64))+SUM($B$81:R81))&lt;0,((SUM($B$59:R59)+SUM($B$61:R64))+SUM($B$81:R81))*0.18-SUM($A$79:Q79),IF(SUM($B$79:Q79)&lt;0,0-SUM($B$79:Q79),0))</f>
        <v>0</v>
      </c>
      <c r="S79" s="287">
        <f>IF(((SUM($B$59:S59)+SUM($B$61:S64))+SUM($B$81:S81))&lt;0,((SUM($B$59:S59)+SUM($B$61:S64))+SUM($B$81:S81))*0.18-SUM($A$79:R79),IF(SUM($B$79:R79)&lt;0,0-SUM($B$79:R79),0))</f>
        <v>0</v>
      </c>
      <c r="T79" s="287">
        <f>IF(((SUM($B$59:T59)+SUM($B$61:T64))+SUM($B$81:T81))&lt;0,((SUM($B$59:T59)+SUM($B$61:T64))+SUM($B$81:T81))*0.18-SUM($A$79:S79),IF(SUM($B$79:S79)&lt;0,0-SUM($B$79:S79),0))</f>
        <v>0</v>
      </c>
      <c r="U79" s="287">
        <f>IF(((SUM($B$59:U59)+SUM($B$61:U64))+SUM($B$81:U81))&lt;0,((SUM($B$59:U59)+SUM($B$61:U64))+SUM($B$81:U81))*0.18-SUM($A$79:T79),IF(SUM($B$79:T79)&lt;0,0-SUM($B$79:T79),0))</f>
        <v>0</v>
      </c>
      <c r="V79" s="287">
        <f>IF(((SUM($B$59:V59)+SUM($B$61:V64))+SUM($B$81:V81))&lt;0,((SUM($B$59:V59)+SUM($B$61:V64))+SUM($B$81:V81))*0.18-SUM($A$79:U79),IF(SUM($B$79:U79)&lt;0,0-SUM($B$79:U79),0))</f>
        <v>0</v>
      </c>
      <c r="W79" s="287">
        <f>IF(((SUM($B$59:W59)+SUM($B$61:W64))+SUM($B$81:W81))&lt;0,((SUM($B$59:W59)+SUM($B$61:W64))+SUM($B$81:W81))*0.18-SUM($A$79:V79),IF(SUM($B$79:V79)&lt;0,0-SUM($B$79:V79),0))</f>
        <v>0</v>
      </c>
      <c r="X79" s="287">
        <f>IF(((SUM($B$59:X59)+SUM($B$61:X64))+SUM($B$81:X81))&lt;0,((SUM($B$59:X59)+SUM($B$61:X64))+SUM($B$81:X81))*0.18-SUM($A$79:W79),IF(SUM($B$79:W79)&lt;0,0-SUM($B$79:W79),0))</f>
        <v>0</v>
      </c>
      <c r="Y79" s="287">
        <f>IF(((SUM($B$59:Y59)+SUM($B$61:Y64))+SUM($B$81:Y81))&lt;0,((SUM($B$59:Y59)+SUM($B$61:Y64))+SUM($B$81:Y81))*0.18-SUM($A$79:X79),IF(SUM($B$79:X79)&lt;0,0-SUM($B$79:X79),0))</f>
        <v>0</v>
      </c>
      <c r="Z79" s="287">
        <f>IF(((SUM($B$59:Z59)+SUM($B$61:Z64))+SUM($B$81:Z81))&lt;0,((SUM($B$59:Z59)+SUM($B$61:Z64))+SUM($B$81:Z81))*0.18-SUM($A$79:Y79),IF(SUM($B$79:Y79)&lt;0,0-SUM($B$79:Y79),0))</f>
        <v>0</v>
      </c>
      <c r="AA79" s="287">
        <f>IF(((SUM($B$59:AA59)+SUM($B$61:AA64))+SUM($B$81:AA81))&lt;0,((SUM($B$59:AA59)+SUM($B$61:AA64))+SUM($B$81:AA81))*0.18-SUM($A$79:Z79),IF(SUM($B$79:Z79)&lt;0,0-SUM($B$79:Z79),0))</f>
        <v>0</v>
      </c>
      <c r="AB79" s="287">
        <f>IF(((SUM($B$59:AB59)+SUM($B$61:AB64))+SUM($B$81:AB81))&lt;0,((SUM($B$59:AB59)+SUM($B$61:AB64))+SUM($B$81:AB81))*0.18-SUM($A$79:AA79),IF(SUM($B$79:AA79)&lt;0,0-SUM($B$79:AA79),0))</f>
        <v>0</v>
      </c>
      <c r="AC79" s="287">
        <f>IF(((SUM($B$59:AC59)+SUM($B$61:AC64))+SUM($B$81:AC81))&lt;0,((SUM($B$59:AC59)+SUM($B$61:AC64))+SUM($B$81:AC81))*0.18-SUM($A$79:AB79),IF(SUM($B$79:AB79)&lt;0,0-SUM($B$79:AB79),0))</f>
        <v>0</v>
      </c>
      <c r="AD79" s="287">
        <f>IF(((SUM($B$59:AD59)+SUM($B$61:AD64))+SUM($B$81:AD81))&lt;0,((SUM($B$59:AD59)+SUM($B$61:AD64))+SUM($B$81:AD81))*0.18-SUM($A$79:AC79),IF(SUM($B$79:AC79)&lt;0,0-SUM($B$79:AC79),0))</f>
        <v>0</v>
      </c>
      <c r="AE79" s="287">
        <f>IF(((SUM($B$59:AE59)+SUM($B$61:AE64))+SUM($B$81:AE81))&lt;0,((SUM($B$59:AE59)+SUM($B$61:AE64))+SUM($B$81:AE81))*0.18-SUM($A$79:AD79),IF(SUM($B$79:AD79)&lt;0,0-SUM($B$79:AD79),0))</f>
        <v>0</v>
      </c>
      <c r="AF79" s="287">
        <f>IF(((SUM($B$59:AF59)+SUM($B$61:AF64))+SUM($B$81:AF81))&lt;0,((SUM($B$59:AF59)+SUM($B$61:AF64))+SUM($B$81:AF81))*0.18-SUM($A$79:AE79),IF(SUM($B$79:AE79)&lt;0,0-SUM($B$79:AE79),0))</f>
        <v>0</v>
      </c>
      <c r="AG79" s="287">
        <f>IF(((SUM($B$59:AG59)+SUM($B$61:AG64))+SUM($B$81:AG81))&lt;0,((SUM($B$59:AG59)+SUM($B$61:AG64))+SUM($B$81:AG81))*0.18-SUM($A$79:AF79),IF(SUM($B$79:AF79)&lt;0,0-SUM($B$79:AF79),0))</f>
        <v>0</v>
      </c>
      <c r="AH79" s="287">
        <f>IF(((SUM($B$59:AH59)+SUM($B$61:AH64))+SUM($B$81:AH81))&lt;0,((SUM($B$59:AH59)+SUM($B$61:AH64))+SUM($B$81:AH81))*0.18-SUM($A$79:AG79),IF(SUM($B$79:AG79)&lt;0,0-SUM($B$79:AG79),0))</f>
        <v>0</v>
      </c>
      <c r="AI79" s="287">
        <f>IF(((SUM($B$59:AI59)+SUM($B$61:AI64))+SUM($B$81:AI81))&lt;0,((SUM($B$59:AI59)+SUM($B$61:AI64))+SUM($B$81:AI81))*0.18-SUM($A$79:AH79),IF(SUM($B$79:AH79)&lt;0,0-SUM($B$79:AH79),0))</f>
        <v>0</v>
      </c>
      <c r="AJ79" s="287">
        <f>IF(((SUM($B$59:AJ59)+SUM($B$61:AJ64))+SUM($B$81:AJ81))&lt;0,((SUM($B$59:AJ59)+SUM($B$61:AJ64))+SUM($B$81:AJ81))*0.18-SUM($A$79:AI79),IF(SUM($B$79:AI79)&lt;0,0-SUM($B$79:AI79),0))</f>
        <v>0</v>
      </c>
      <c r="AK79" s="287">
        <f>IF(((SUM($B$59:AK59)+SUM($B$61:AK64))+SUM($B$81:AK81))&lt;0,((SUM($B$59:AK59)+SUM($B$61:AK64))+SUM($B$81:AK81))*0.18-SUM($A$79:AJ79),IF(SUM($B$79:AJ79)&lt;0,0-SUM($B$79:AJ79),0))</f>
        <v>0</v>
      </c>
      <c r="AL79" s="287">
        <f>IF(((SUM($B$59:AL59)+SUM($B$61:AL64))+SUM($B$81:AL81))&lt;0,((SUM($B$59:AL59)+SUM($B$61:AL64))+SUM($B$81:AL81))*0.18-SUM($A$79:AK79),IF(SUM($B$79:AK79)&lt;0,0-SUM($B$79:AK79),0))</f>
        <v>0</v>
      </c>
      <c r="AM79" s="287">
        <f>IF(((SUM($B$59:AM59)+SUM($B$61:AM64))+SUM($B$81:AM81))&lt;0,((SUM($B$59:AM59)+SUM($B$61:AM64))+SUM($B$81:AM81))*0.18-SUM($A$79:AL79),IF(SUM($B$79:AL79)&lt;0,0-SUM($B$79:AL79),0))</f>
        <v>0</v>
      </c>
      <c r="AN79" s="287">
        <f>IF(((SUM($B$59:AN59)+SUM($B$61:AN64))+SUM($B$81:AN81))&lt;0,((SUM($B$59:AN59)+SUM($B$61:AN64))+SUM($B$81:AN81))*0.18-SUM($A$79:AM79),IF(SUM($B$79:AM79)&lt;0,0-SUM($B$79:AM79),0))</f>
        <v>0</v>
      </c>
      <c r="AO79" s="287">
        <f>IF(((SUM($B$59:AO59)+SUM($B$61:AO64))+SUM($B$81:AO81))&lt;0,((SUM($B$59:AO59)+SUM($B$61:AO64))+SUM($B$81:AO81))*0.18-SUM($A$79:AN79),IF(SUM($B$79:AN79)&lt;0,0-SUM($B$79:AN79),0))</f>
        <v>0</v>
      </c>
      <c r="AP79" s="287">
        <f>IF(((SUM($B$59:AP59)+SUM($B$61:AP64))+SUM($B$81:AP81))&lt;0,((SUM($B$59:AP59)+SUM($B$61:AP64))+SUM($B$81:AP81))*0.18-SUM($A$79:AO79),IF(SUM($B$79:AO79)&lt;0,0-SUM($B$79:AO79),0))</f>
        <v>0</v>
      </c>
    </row>
    <row r="80" spans="1:45" x14ac:dyDescent="0.2">
      <c r="A80" s="238" t="s">
        <v>311</v>
      </c>
      <c r="B80" s="287">
        <f>-B59*(B39)</f>
        <v>0</v>
      </c>
      <c r="C80" s="287">
        <f t="shared" ref="C80:AP80" si="25">-(C59-B59)*$B$39</f>
        <v>0</v>
      </c>
      <c r="D80" s="287">
        <f t="shared" si="25"/>
        <v>0</v>
      </c>
      <c r="E80" s="287">
        <f t="shared" si="25"/>
        <v>0</v>
      </c>
      <c r="F80" s="287">
        <f t="shared" si="25"/>
        <v>0</v>
      </c>
      <c r="G80" s="287">
        <f t="shared" si="25"/>
        <v>0</v>
      </c>
      <c r="H80" s="287">
        <f t="shared" si="25"/>
        <v>0</v>
      </c>
      <c r="I80" s="287">
        <f t="shared" si="25"/>
        <v>0</v>
      </c>
      <c r="J80" s="287">
        <f t="shared" si="25"/>
        <v>0</v>
      </c>
      <c r="K80" s="287">
        <f t="shared" si="25"/>
        <v>0</v>
      </c>
      <c r="L80" s="287">
        <f t="shared" si="25"/>
        <v>0</v>
      </c>
      <c r="M80" s="287">
        <f t="shared" si="25"/>
        <v>0</v>
      </c>
      <c r="N80" s="287">
        <f t="shared" si="25"/>
        <v>0</v>
      </c>
      <c r="O80" s="287">
        <f t="shared" si="25"/>
        <v>0</v>
      </c>
      <c r="P80" s="287">
        <f t="shared" si="25"/>
        <v>0</v>
      </c>
      <c r="Q80" s="287">
        <f t="shared" si="25"/>
        <v>0</v>
      </c>
      <c r="R80" s="287">
        <f t="shared" si="25"/>
        <v>0</v>
      </c>
      <c r="S80" s="287">
        <f t="shared" si="25"/>
        <v>0</v>
      </c>
      <c r="T80" s="287">
        <f t="shared" si="25"/>
        <v>0</v>
      </c>
      <c r="U80" s="287">
        <f t="shared" si="25"/>
        <v>0</v>
      </c>
      <c r="V80" s="287">
        <f t="shared" si="25"/>
        <v>0</v>
      </c>
      <c r="W80" s="287">
        <f t="shared" si="25"/>
        <v>0</v>
      </c>
      <c r="X80" s="287">
        <f t="shared" si="25"/>
        <v>0</v>
      </c>
      <c r="Y80" s="287">
        <f t="shared" si="25"/>
        <v>0</v>
      </c>
      <c r="Z80" s="287">
        <f t="shared" si="25"/>
        <v>0</v>
      </c>
      <c r="AA80" s="287">
        <f t="shared" si="25"/>
        <v>0</v>
      </c>
      <c r="AB80" s="287">
        <f t="shared" si="25"/>
        <v>0</v>
      </c>
      <c r="AC80" s="287">
        <f t="shared" si="25"/>
        <v>0</v>
      </c>
      <c r="AD80" s="287">
        <f t="shared" si="25"/>
        <v>0</v>
      </c>
      <c r="AE80" s="287">
        <f t="shared" si="25"/>
        <v>0</v>
      </c>
      <c r="AF80" s="287">
        <f t="shared" si="25"/>
        <v>0</v>
      </c>
      <c r="AG80" s="287">
        <f t="shared" si="25"/>
        <v>0</v>
      </c>
      <c r="AH80" s="287">
        <f t="shared" si="25"/>
        <v>0</v>
      </c>
      <c r="AI80" s="287">
        <f t="shared" si="25"/>
        <v>0</v>
      </c>
      <c r="AJ80" s="287">
        <f t="shared" si="25"/>
        <v>0</v>
      </c>
      <c r="AK80" s="287">
        <f t="shared" si="25"/>
        <v>0</v>
      </c>
      <c r="AL80" s="287">
        <f t="shared" si="25"/>
        <v>0</v>
      </c>
      <c r="AM80" s="287">
        <f t="shared" si="25"/>
        <v>0</v>
      </c>
      <c r="AN80" s="287">
        <f t="shared" si="25"/>
        <v>0</v>
      </c>
      <c r="AO80" s="287">
        <f t="shared" si="25"/>
        <v>0</v>
      </c>
      <c r="AP80" s="287">
        <f t="shared" si="25"/>
        <v>0</v>
      </c>
    </row>
    <row r="81" spans="1:45" x14ac:dyDescent="0.2">
      <c r="A81" s="238" t="s">
        <v>552</v>
      </c>
      <c r="B81" s="287">
        <f>-$B$126</f>
        <v>-13253640.502720956</v>
      </c>
      <c r="C81" s="287"/>
      <c r="D81" s="287"/>
      <c r="E81" s="287"/>
      <c r="F81" s="287"/>
      <c r="G81" s="287"/>
      <c r="H81" s="287"/>
      <c r="I81" s="287"/>
      <c r="J81" s="287"/>
      <c r="K81" s="287"/>
      <c r="L81" s="287"/>
      <c r="M81" s="287"/>
      <c r="N81" s="287"/>
      <c r="O81" s="287"/>
      <c r="P81" s="287"/>
      <c r="Q81" s="287"/>
      <c r="R81" s="287"/>
      <c r="S81" s="287"/>
      <c r="T81" s="287"/>
      <c r="U81" s="287"/>
      <c r="V81" s="287"/>
      <c r="W81" s="287"/>
      <c r="X81" s="287"/>
      <c r="Y81" s="287"/>
      <c r="Z81" s="287"/>
      <c r="AA81" s="287"/>
      <c r="AB81" s="287"/>
      <c r="AC81" s="287"/>
      <c r="AD81" s="287"/>
      <c r="AE81" s="287"/>
      <c r="AF81" s="287"/>
      <c r="AG81" s="287"/>
      <c r="AH81" s="287"/>
      <c r="AI81" s="287"/>
      <c r="AJ81" s="287"/>
      <c r="AK81" s="287"/>
      <c r="AL81" s="287"/>
      <c r="AM81" s="287"/>
      <c r="AN81" s="287"/>
      <c r="AO81" s="287"/>
      <c r="AP81" s="287"/>
      <c r="AQ81" s="241">
        <f>SUM(B81:AP81)</f>
        <v>-13253640.502720956</v>
      </c>
      <c r="AR81" s="242"/>
    </row>
    <row r="82" spans="1:45" x14ac:dyDescent="0.2">
      <c r="A82" s="238" t="s">
        <v>310</v>
      </c>
      <c r="B82" s="287">
        <f t="shared" ref="B82:AO82" si="26">B54-B55</f>
        <v>0</v>
      </c>
      <c r="C82" s="287">
        <f t="shared" si="26"/>
        <v>0</v>
      </c>
      <c r="D82" s="287">
        <f t="shared" si="26"/>
        <v>0</v>
      </c>
      <c r="E82" s="287">
        <f t="shared" si="26"/>
        <v>0</v>
      </c>
      <c r="F82" s="287">
        <f t="shared" si="26"/>
        <v>0</v>
      </c>
      <c r="G82" s="287">
        <f t="shared" si="26"/>
        <v>0</v>
      </c>
      <c r="H82" s="287">
        <f t="shared" si="26"/>
        <v>0</v>
      </c>
      <c r="I82" s="287">
        <f t="shared" si="26"/>
        <v>0</v>
      </c>
      <c r="J82" s="287">
        <f t="shared" si="26"/>
        <v>0</v>
      </c>
      <c r="K82" s="287">
        <f t="shared" si="26"/>
        <v>0</v>
      </c>
      <c r="L82" s="287">
        <f t="shared" si="26"/>
        <v>0</v>
      </c>
      <c r="M82" s="287">
        <f t="shared" si="26"/>
        <v>0</v>
      </c>
      <c r="N82" s="287">
        <f t="shared" si="26"/>
        <v>0</v>
      </c>
      <c r="O82" s="287">
        <f t="shared" si="26"/>
        <v>0</v>
      </c>
      <c r="P82" s="287">
        <f t="shared" si="26"/>
        <v>0</v>
      </c>
      <c r="Q82" s="287">
        <f t="shared" si="26"/>
        <v>0</v>
      </c>
      <c r="R82" s="287">
        <f t="shared" si="26"/>
        <v>0</v>
      </c>
      <c r="S82" s="287">
        <f t="shared" si="26"/>
        <v>0</v>
      </c>
      <c r="T82" s="287">
        <f t="shared" si="26"/>
        <v>0</v>
      </c>
      <c r="U82" s="287">
        <f t="shared" si="26"/>
        <v>0</v>
      </c>
      <c r="V82" s="287">
        <f t="shared" si="26"/>
        <v>0</v>
      </c>
      <c r="W82" s="287">
        <f t="shared" si="26"/>
        <v>0</v>
      </c>
      <c r="X82" s="287">
        <f t="shared" si="26"/>
        <v>0</v>
      </c>
      <c r="Y82" s="287">
        <f t="shared" si="26"/>
        <v>0</v>
      </c>
      <c r="Z82" s="287">
        <f t="shared" si="26"/>
        <v>0</v>
      </c>
      <c r="AA82" s="287">
        <f t="shared" si="26"/>
        <v>0</v>
      </c>
      <c r="AB82" s="287">
        <f t="shared" si="26"/>
        <v>0</v>
      </c>
      <c r="AC82" s="287">
        <f t="shared" si="26"/>
        <v>0</v>
      </c>
      <c r="AD82" s="287">
        <f t="shared" si="26"/>
        <v>0</v>
      </c>
      <c r="AE82" s="287">
        <f t="shared" si="26"/>
        <v>0</v>
      </c>
      <c r="AF82" s="287">
        <f t="shared" si="26"/>
        <v>0</v>
      </c>
      <c r="AG82" s="287">
        <f t="shared" si="26"/>
        <v>0</v>
      </c>
      <c r="AH82" s="287">
        <f t="shared" si="26"/>
        <v>0</v>
      </c>
      <c r="AI82" s="287">
        <f t="shared" si="26"/>
        <v>0</v>
      </c>
      <c r="AJ82" s="287">
        <f t="shared" si="26"/>
        <v>0</v>
      </c>
      <c r="AK82" s="287">
        <f t="shared" si="26"/>
        <v>0</v>
      </c>
      <c r="AL82" s="287">
        <f t="shared" si="26"/>
        <v>0</v>
      </c>
      <c r="AM82" s="287">
        <f t="shared" si="26"/>
        <v>0</v>
      </c>
      <c r="AN82" s="287">
        <f t="shared" si="26"/>
        <v>0</v>
      </c>
      <c r="AO82" s="287">
        <f t="shared" si="26"/>
        <v>0</v>
      </c>
      <c r="AP82" s="287">
        <f>AP54-AP55</f>
        <v>0</v>
      </c>
    </row>
    <row r="83" spans="1:45" ht="14.25" x14ac:dyDescent="0.2">
      <c r="A83" s="239" t="s">
        <v>309</v>
      </c>
      <c r="B83" s="288">
        <f>SUM(B75:B82)</f>
        <v>-2650728.1495441906</v>
      </c>
      <c r="C83" s="288">
        <f t="shared" ref="C83:V83" si="27">SUM(C75:C82)</f>
        <v>1169492.384467053</v>
      </c>
      <c r="D83" s="288">
        <f t="shared" si="27"/>
        <v>2474794.4081499786</v>
      </c>
      <c r="E83" s="288">
        <f t="shared" si="27"/>
        <v>3960322.8756474163</v>
      </c>
      <c r="F83" s="288">
        <f t="shared" si="27"/>
        <v>4172309.031986827</v>
      </c>
      <c r="G83" s="288">
        <f t="shared" si="27"/>
        <v>4395954.4269249048</v>
      </c>
      <c r="H83" s="288">
        <f t="shared" si="27"/>
        <v>4631900.3185845772</v>
      </c>
      <c r="I83" s="288">
        <f t="shared" si="27"/>
        <v>4880823.2342855316</v>
      </c>
      <c r="J83" s="288">
        <f t="shared" si="27"/>
        <v>5143436.9103500396</v>
      </c>
      <c r="K83" s="288">
        <f t="shared" si="27"/>
        <v>5420494.3385980939</v>
      </c>
      <c r="L83" s="288">
        <f t="shared" si="27"/>
        <v>5712789.9253997914</v>
      </c>
      <c r="M83" s="288">
        <f t="shared" si="27"/>
        <v>6021161.7694755821</v>
      </c>
      <c r="N83" s="288">
        <f t="shared" si="27"/>
        <v>6346494.0649755429</v>
      </c>
      <c r="O83" s="288">
        <f t="shared" si="27"/>
        <v>6689719.636727999</v>
      </c>
      <c r="P83" s="288">
        <f t="shared" si="27"/>
        <v>7051822.6149268411</v>
      </c>
      <c r="Q83" s="288">
        <f t="shared" si="27"/>
        <v>7433841.2569266185</v>
      </c>
      <c r="R83" s="288">
        <f t="shared" si="27"/>
        <v>7836870.924236387</v>
      </c>
      <c r="S83" s="288">
        <f t="shared" si="27"/>
        <v>8262067.2232481875</v>
      </c>
      <c r="T83" s="288">
        <f t="shared" si="27"/>
        <v>8710649.3187056407</v>
      </c>
      <c r="U83" s="288">
        <f t="shared" si="27"/>
        <v>9183903.4294132553</v>
      </c>
      <c r="V83" s="288">
        <f t="shared" si="27"/>
        <v>9683186.5162097849</v>
      </c>
      <c r="W83" s="288">
        <f>SUM(W75:W82)</f>
        <v>10209930.172780126</v>
      </c>
      <c r="X83" s="288">
        <f>SUM(X75:X82)</f>
        <v>10765644.730461832</v>
      </c>
      <c r="Y83" s="288">
        <f>SUM(Y75:Y82)</f>
        <v>11351923.588816036</v>
      </c>
      <c r="Z83" s="288">
        <f>SUM(Z75:Z82)</f>
        <v>11970447.784379724</v>
      </c>
      <c r="AA83" s="288">
        <f t="shared" ref="AA83:AP83" si="28">SUM(AA75:AA82)</f>
        <v>12622990.810699411</v>
      </c>
      <c r="AB83" s="288">
        <f t="shared" si="28"/>
        <v>13311423.703466676</v>
      </c>
      <c r="AC83" s="288">
        <f t="shared" si="28"/>
        <v>14037720.405336149</v>
      </c>
      <c r="AD83" s="288">
        <f t="shared" si="28"/>
        <v>14803963.425808437</v>
      </c>
      <c r="AE83" s="288">
        <f t="shared" si="28"/>
        <v>15612349.812406704</v>
      </c>
      <c r="AF83" s="288">
        <f t="shared" si="28"/>
        <v>16465197.45026787</v>
      </c>
      <c r="AG83" s="288">
        <f t="shared" si="28"/>
        <v>17364951.708211403</v>
      </c>
      <c r="AH83" s="288">
        <f t="shared" si="28"/>
        <v>18314192.450341836</v>
      </c>
      <c r="AI83" s="288">
        <f t="shared" si="28"/>
        <v>19315641.433289431</v>
      </c>
      <c r="AJ83" s="288">
        <f t="shared" si="28"/>
        <v>20372170.110299155</v>
      </c>
      <c r="AK83" s="288">
        <f t="shared" si="28"/>
        <v>21486807.864544421</v>
      </c>
      <c r="AL83" s="288">
        <f t="shared" si="28"/>
        <v>22662750.695273157</v>
      </c>
      <c r="AM83" s="288">
        <f t="shared" si="28"/>
        <v>23903370.381691981</v>
      </c>
      <c r="AN83" s="288">
        <f t="shared" si="28"/>
        <v>25212224.150863849</v>
      </c>
      <c r="AO83" s="288">
        <f t="shared" si="28"/>
        <v>26593064.877340153</v>
      </c>
      <c r="AP83" s="288">
        <f t="shared" si="28"/>
        <v>28049851.84377268</v>
      </c>
    </row>
    <row r="84" spans="1:45" ht="14.25" x14ac:dyDescent="0.2">
      <c r="A84" s="239" t="s">
        <v>308</v>
      </c>
      <c r="B84" s="288">
        <f>SUM($B$83:B83)</f>
        <v>-2650728.1495441906</v>
      </c>
      <c r="C84" s="288">
        <f>SUM($B$83:C83)</f>
        <v>-1481235.7650771376</v>
      </c>
      <c r="D84" s="288">
        <f>SUM($B$83:D83)</f>
        <v>993558.64307284099</v>
      </c>
      <c r="E84" s="288">
        <f>SUM($B$83:E83)</f>
        <v>4953881.5187202571</v>
      </c>
      <c r="F84" s="288">
        <f>SUM($B$83:F83)</f>
        <v>9126190.5507070832</v>
      </c>
      <c r="G84" s="288">
        <f>SUM($B$83:G83)</f>
        <v>13522144.977631988</v>
      </c>
      <c r="H84" s="288">
        <f>SUM($B$83:H83)</f>
        <v>18154045.296216566</v>
      </c>
      <c r="I84" s="288">
        <f>SUM($B$83:I83)</f>
        <v>23034868.530502096</v>
      </c>
      <c r="J84" s="288">
        <f>SUM($B$83:J83)</f>
        <v>28178305.440852135</v>
      </c>
      <c r="K84" s="288">
        <f>SUM($B$83:K83)</f>
        <v>33598799.77945023</v>
      </c>
      <c r="L84" s="288">
        <f>SUM($B$83:L83)</f>
        <v>39311589.704850018</v>
      </c>
      <c r="M84" s="288">
        <f>SUM($B$83:M83)</f>
        <v>45332751.474325597</v>
      </c>
      <c r="N84" s="288">
        <f>SUM($B$83:N83)</f>
        <v>51679245.539301142</v>
      </c>
      <c r="O84" s="288">
        <f>SUM($B$83:O83)</f>
        <v>58368965.176029138</v>
      </c>
      <c r="P84" s="288">
        <f>SUM($B$83:P83)</f>
        <v>65420787.790955976</v>
      </c>
      <c r="Q84" s="288">
        <f>SUM($B$83:Q83)</f>
        <v>72854629.047882587</v>
      </c>
      <c r="R84" s="288">
        <f>SUM($B$83:R83)</f>
        <v>80691499.972118974</v>
      </c>
      <c r="S84" s="288">
        <f>SUM($B$83:S83)</f>
        <v>88953567.195367157</v>
      </c>
      <c r="T84" s="288">
        <f>SUM($B$83:T83)</f>
        <v>97664216.514072806</v>
      </c>
      <c r="U84" s="288">
        <f>SUM($B$83:U83)</f>
        <v>106848119.94348606</v>
      </c>
      <c r="V84" s="288">
        <f>SUM($B$83:V83)</f>
        <v>116531306.45969585</v>
      </c>
      <c r="W84" s="288">
        <f>SUM($B$83:W83)</f>
        <v>126741236.63247597</v>
      </c>
      <c r="X84" s="288">
        <f>SUM($B$83:X83)</f>
        <v>137506881.36293781</v>
      </c>
      <c r="Y84" s="288">
        <f>SUM($B$83:Y83)</f>
        <v>148858804.95175385</v>
      </c>
      <c r="Z84" s="288">
        <f>SUM($B$83:Z83)</f>
        <v>160829252.73613358</v>
      </c>
      <c r="AA84" s="288">
        <f>SUM($B$83:AA83)</f>
        <v>173452243.54683298</v>
      </c>
      <c r="AB84" s="288">
        <f>SUM($B$83:AB83)</f>
        <v>186763667.25029966</v>
      </c>
      <c r="AC84" s="288">
        <f>SUM($B$83:AC83)</f>
        <v>200801387.6556358</v>
      </c>
      <c r="AD84" s="288">
        <f>SUM($B$83:AD83)</f>
        <v>215605351.08144423</v>
      </c>
      <c r="AE84" s="288">
        <f>SUM($B$83:AE83)</f>
        <v>231217700.89385092</v>
      </c>
      <c r="AF84" s="288">
        <f>SUM($B$83:AF83)</f>
        <v>247682898.3441188</v>
      </c>
      <c r="AG84" s="288">
        <f>SUM($B$83:AG83)</f>
        <v>265047850.0523302</v>
      </c>
      <c r="AH84" s="288">
        <f>SUM($B$83:AH83)</f>
        <v>283362042.50267202</v>
      </c>
      <c r="AI84" s="288">
        <f>SUM($B$83:AI83)</f>
        <v>302677683.93596143</v>
      </c>
      <c r="AJ84" s="288">
        <f>SUM($B$83:AJ83)</f>
        <v>323049854.0462606</v>
      </c>
      <c r="AK84" s="288">
        <f>SUM($B$83:AK83)</f>
        <v>344536661.91080499</v>
      </c>
      <c r="AL84" s="288">
        <f>SUM($B$83:AL83)</f>
        <v>367199412.60607815</v>
      </c>
      <c r="AM84" s="288">
        <f>SUM($B$83:AM83)</f>
        <v>391102782.98777014</v>
      </c>
      <c r="AN84" s="288">
        <f>SUM($B$83:AN83)</f>
        <v>416315007.13863397</v>
      </c>
      <c r="AO84" s="288">
        <f>SUM($B$83:AO83)</f>
        <v>442908072.0159741</v>
      </c>
      <c r="AP84" s="288">
        <f>SUM($B$83:AP83)</f>
        <v>470957923.85974681</v>
      </c>
    </row>
    <row r="85" spans="1:45" x14ac:dyDescent="0.2">
      <c r="A85" s="238" t="s">
        <v>553</v>
      </c>
      <c r="B85" s="289">
        <f t="shared" ref="B85:AP85" si="29">1/POWER((1+$B$44),B73)</f>
        <v>0.75599588161705711</v>
      </c>
      <c r="C85" s="289">
        <f t="shared" si="29"/>
        <v>0.6273824743710017</v>
      </c>
      <c r="D85" s="289">
        <f t="shared" si="29"/>
        <v>0.52064935632448273</v>
      </c>
      <c r="E85" s="289">
        <f t="shared" si="29"/>
        <v>0.43207415462612664</v>
      </c>
      <c r="F85" s="289">
        <f t="shared" si="29"/>
        <v>0.35856776317520883</v>
      </c>
      <c r="G85" s="289">
        <f t="shared" si="29"/>
        <v>0.29756660844415667</v>
      </c>
      <c r="H85" s="289">
        <f t="shared" si="29"/>
        <v>0.24694324352212174</v>
      </c>
      <c r="I85" s="289">
        <f t="shared" si="29"/>
        <v>0.20493215230051592</v>
      </c>
      <c r="J85" s="289">
        <f t="shared" si="29"/>
        <v>0.1700681761830008</v>
      </c>
      <c r="K85" s="289">
        <f t="shared" si="29"/>
        <v>0.14113541591950271</v>
      </c>
      <c r="L85" s="289">
        <f t="shared" si="29"/>
        <v>0.11712482648921385</v>
      </c>
      <c r="M85" s="289">
        <f t="shared" si="29"/>
        <v>9.719902613212765E-2</v>
      </c>
      <c r="N85" s="289">
        <f t="shared" si="29"/>
        <v>8.0663092225832109E-2</v>
      </c>
      <c r="O85" s="289">
        <f t="shared" si="29"/>
        <v>6.6940325498615838E-2</v>
      </c>
      <c r="P85" s="289">
        <f t="shared" si="29"/>
        <v>5.5552137343249659E-2</v>
      </c>
      <c r="Q85" s="289">
        <f t="shared" si="29"/>
        <v>4.6101358791078552E-2</v>
      </c>
      <c r="R85" s="289">
        <f t="shared" si="29"/>
        <v>3.825838903823945E-2</v>
      </c>
      <c r="S85" s="289">
        <f t="shared" si="29"/>
        <v>3.174970044667174E-2</v>
      </c>
      <c r="T85" s="289">
        <f t="shared" si="29"/>
        <v>2.6348299125868668E-2</v>
      </c>
      <c r="U85" s="289">
        <f t="shared" si="29"/>
        <v>2.1865808403210511E-2</v>
      </c>
      <c r="V85" s="289">
        <f t="shared" si="29"/>
        <v>1.814589908980126E-2</v>
      </c>
      <c r="W85" s="289">
        <f t="shared" si="29"/>
        <v>1.5058837418922204E-2</v>
      </c>
      <c r="X85" s="289">
        <f t="shared" si="29"/>
        <v>1.2496960513628384E-2</v>
      </c>
      <c r="Y85" s="289">
        <f t="shared" si="29"/>
        <v>1.0370921588073345E-2</v>
      </c>
      <c r="Z85" s="289">
        <f t="shared" si="29"/>
        <v>8.6065739320110735E-3</v>
      </c>
      <c r="AA85" s="289">
        <f t="shared" si="29"/>
        <v>7.1423850058183183E-3</v>
      </c>
      <c r="AB85" s="289">
        <f t="shared" si="29"/>
        <v>5.9272904612600145E-3</v>
      </c>
      <c r="AC85" s="289">
        <f t="shared" si="29"/>
        <v>4.9189132458589318E-3</v>
      </c>
      <c r="AD85" s="289">
        <f t="shared" si="29"/>
        <v>4.082085681210732E-3</v>
      </c>
      <c r="AE85" s="289">
        <f t="shared" si="29"/>
        <v>3.3876229719591129E-3</v>
      </c>
      <c r="AF85" s="289">
        <f t="shared" si="29"/>
        <v>2.8113053709204251E-3</v>
      </c>
      <c r="AG85" s="289">
        <f t="shared" si="29"/>
        <v>2.3330335028385286E-3</v>
      </c>
      <c r="AH85" s="289">
        <f t="shared" si="29"/>
        <v>1.9361273882477412E-3</v>
      </c>
      <c r="AI85" s="289">
        <f t="shared" si="29"/>
        <v>1.6067447205375444E-3</v>
      </c>
      <c r="AJ85" s="289">
        <f t="shared" si="29"/>
        <v>1.3333981083299121E-3</v>
      </c>
      <c r="AK85" s="289">
        <f t="shared" si="29"/>
        <v>1.1065544467468149E-3</v>
      </c>
      <c r="AL85" s="289">
        <f t="shared" si="29"/>
        <v>9.1830244543304122E-4</v>
      </c>
      <c r="AM85" s="289">
        <f t="shared" si="29"/>
        <v>7.6207671820169396E-4</v>
      </c>
      <c r="AN85" s="289">
        <f t="shared" si="29"/>
        <v>6.3242881178563804E-4</v>
      </c>
      <c r="AO85" s="289">
        <f t="shared" si="29"/>
        <v>5.2483718820384888E-4</v>
      </c>
      <c r="AP85" s="289">
        <f t="shared" si="29"/>
        <v>4.3554953377912764E-4</v>
      </c>
    </row>
    <row r="86" spans="1:45" ht="28.5" x14ac:dyDescent="0.2">
      <c r="A86" s="237" t="s">
        <v>307</v>
      </c>
      <c r="B86" s="288">
        <f>B83*B85</f>
        <v>-2003939.5643418108</v>
      </c>
      <c r="C86" s="288">
        <f>C83*C85</f>
        <v>733719.0259249825</v>
      </c>
      <c r="D86" s="288">
        <f t="shared" ref="D86:AO86" si="30">D83*D85</f>
        <v>1288500.1156387154</v>
      </c>
      <c r="E86" s="288">
        <f t="shared" si="30"/>
        <v>1711153.1585418682</v>
      </c>
      <c r="F86" s="288">
        <f t="shared" si="30"/>
        <v>1496055.5168752375</v>
      </c>
      <c r="G86" s="288">
        <f t="shared" si="30"/>
        <v>1308089.2496951201</v>
      </c>
      <c r="H86" s="288">
        <f t="shared" si="30"/>
        <v>1143816.4883424246</v>
      </c>
      <c r="I86" s="288">
        <f t="shared" si="30"/>
        <v>1000237.6104004993</v>
      </c>
      <c r="J86" s="288">
        <f t="shared" si="30"/>
        <v>874734.93465555983</v>
      </c>
      <c r="K86" s="288">
        <f t="shared" si="30"/>
        <v>765023.72296735179</v>
      </c>
      <c r="L86" s="288">
        <f t="shared" si="30"/>
        <v>669109.52878177946</v>
      </c>
      <c r="M86" s="288">
        <f t="shared" si="30"/>
        <v>585251.06017702504</v>
      </c>
      <c r="N86" s="288">
        <f t="shared" si="30"/>
        <v>511927.83607381833</v>
      </c>
      <c r="O86" s="288">
        <f t="shared" si="30"/>
        <v>447812.00997705437</v>
      </c>
      <c r="P86" s="288">
        <f t="shared" si="30"/>
        <v>391743.81842464983</v>
      </c>
      <c r="Q86" s="288">
        <f t="shared" si="30"/>
        <v>342710.18298149639</v>
      </c>
      <c r="R86" s="288">
        <f t="shared" si="30"/>
        <v>299826.05666190287</v>
      </c>
      <c r="S86" s="288">
        <f t="shared" si="30"/>
        <v>262318.15940839495</v>
      </c>
      <c r="T86" s="288">
        <f t="shared" si="30"/>
        <v>229510.79382980036</v>
      </c>
      <c r="U86" s="288">
        <f t="shared" si="30"/>
        <v>200813.47278113817</v>
      </c>
      <c r="V86" s="288">
        <f t="shared" si="30"/>
        <v>175710.12539086698</v>
      </c>
      <c r="W86" s="288">
        <f t="shared" si="30"/>
        <v>153749.67853044422</v>
      </c>
      <c r="X86" s="288">
        <f t="shared" si="30"/>
        <v>134537.83710033301</v>
      </c>
      <c r="Y86" s="288">
        <f t="shared" si="30"/>
        <v>117729.90941341127</v>
      </c>
      <c r="Z86" s="288">
        <f t="shared" si="30"/>
        <v>103024.54385554224</v>
      </c>
      <c r="AA86" s="288">
        <f t="shared" si="30"/>
        <v>90158.260294921885</v>
      </c>
      <c r="AB86" s="288">
        <f t="shared" si="30"/>
        <v>78900.674743348485</v>
      </c>
      <c r="AC86" s="288">
        <f t="shared" si="30"/>
        <v>69050.328843472191</v>
      </c>
      <c r="AD86" s="288">
        <f t="shared" si="30"/>
        <v>60431.047125659992</v>
      </c>
      <c r="AE86" s="288">
        <f t="shared" si="30"/>
        <v>52888.754870770499</v>
      </c>
      <c r="AF86" s="288">
        <f t="shared" si="30"/>
        <v>46288.698025203354</v>
      </c>
      <c r="AG86" s="288">
        <f t="shared" si="30"/>
        <v>40513.01411043034</v>
      </c>
      <c r="AH86" s="288">
        <f t="shared" si="30"/>
        <v>35458.609596746835</v>
      </c>
      <c r="AI86" s="288">
        <f t="shared" si="30"/>
        <v>31035.30489673404</v>
      </c>
      <c r="AJ86" s="288">
        <f t="shared" si="30"/>
        <v>27164.21308764807</v>
      </c>
      <c r="AK86" s="288">
        <f t="shared" si="30"/>
        <v>23776.322788906065</v>
      </c>
      <c r="AL86" s="288">
        <f t="shared" si="30"/>
        <v>20811.259383708697</v>
      </c>
      <c r="AM86" s="288">
        <f t="shared" si="30"/>
        <v>18216.202054439396</v>
      </c>
      <c r="AN86" s="288">
        <f t="shared" si="30"/>
        <v>15944.93696220399</v>
      </c>
      <c r="AO86" s="288">
        <f t="shared" si="30"/>
        <v>13957.029395945738</v>
      </c>
      <c r="AP86" s="288">
        <f>AP83*AP85</f>
        <v>12217.099893128794</v>
      </c>
    </row>
    <row r="87" spans="1:45" ht="14.25" x14ac:dyDescent="0.2">
      <c r="A87" s="237" t="s">
        <v>306</v>
      </c>
      <c r="B87" s="288">
        <f>SUM($B$86:B86)</f>
        <v>-2003939.5643418108</v>
      </c>
      <c r="C87" s="288">
        <f>SUM($B$86:C86)</f>
        <v>-1270220.5384168283</v>
      </c>
      <c r="D87" s="288">
        <f>SUM($B$86:D86)</f>
        <v>18279.577221887186</v>
      </c>
      <c r="E87" s="288">
        <f>SUM($B$86:E86)</f>
        <v>1729432.7357637554</v>
      </c>
      <c r="F87" s="288">
        <f>SUM($B$86:F86)</f>
        <v>3225488.2526389929</v>
      </c>
      <c r="G87" s="288">
        <f>SUM($B$86:G86)</f>
        <v>4533577.5023341132</v>
      </c>
      <c r="H87" s="288">
        <f>SUM($B$86:H86)</f>
        <v>5677393.9906765381</v>
      </c>
      <c r="I87" s="288">
        <f>SUM($B$86:I86)</f>
        <v>6677631.6010770369</v>
      </c>
      <c r="J87" s="288">
        <f>SUM($B$86:J86)</f>
        <v>7552366.5357325971</v>
      </c>
      <c r="K87" s="288">
        <f>SUM($B$86:K86)</f>
        <v>8317390.2586999489</v>
      </c>
      <c r="L87" s="288">
        <f>SUM($B$86:L86)</f>
        <v>8986499.7874817289</v>
      </c>
      <c r="M87" s="288">
        <f>SUM($B$86:M86)</f>
        <v>9571750.8476587534</v>
      </c>
      <c r="N87" s="288">
        <f>SUM($B$86:N86)</f>
        <v>10083678.683732571</v>
      </c>
      <c r="O87" s="288">
        <f>SUM($B$86:O86)</f>
        <v>10531490.693709625</v>
      </c>
      <c r="P87" s="288">
        <f>SUM($B$86:P86)</f>
        <v>10923234.512134274</v>
      </c>
      <c r="Q87" s="288">
        <f>SUM($B$86:Q86)</f>
        <v>11265944.695115771</v>
      </c>
      <c r="R87" s="288">
        <f>SUM($B$86:R86)</f>
        <v>11565770.751777673</v>
      </c>
      <c r="S87" s="288">
        <f>SUM($B$86:S86)</f>
        <v>11828088.911186067</v>
      </c>
      <c r="T87" s="288">
        <f>SUM($B$86:T86)</f>
        <v>12057599.705015868</v>
      </c>
      <c r="U87" s="288">
        <f>SUM($B$86:U86)</f>
        <v>12258413.177797006</v>
      </c>
      <c r="V87" s="288">
        <f>SUM($B$86:V86)</f>
        <v>12434123.303187873</v>
      </c>
      <c r="W87" s="288">
        <f>SUM($B$86:W86)</f>
        <v>12587872.981718317</v>
      </c>
      <c r="X87" s="288">
        <f>SUM($B$86:X86)</f>
        <v>12722410.818818649</v>
      </c>
      <c r="Y87" s="288">
        <f>SUM($B$86:Y86)</f>
        <v>12840140.72823206</v>
      </c>
      <c r="Z87" s="288">
        <f>SUM($B$86:Z86)</f>
        <v>12943165.272087602</v>
      </c>
      <c r="AA87" s="288">
        <f>SUM($B$86:AA86)</f>
        <v>13033323.532382524</v>
      </c>
      <c r="AB87" s="288">
        <f>SUM($B$86:AB86)</f>
        <v>13112224.207125872</v>
      </c>
      <c r="AC87" s="288">
        <f>SUM($B$86:AC86)</f>
        <v>13181274.535969345</v>
      </c>
      <c r="AD87" s="288">
        <f>SUM($B$86:AD86)</f>
        <v>13241705.583095005</v>
      </c>
      <c r="AE87" s="288">
        <f>SUM($B$86:AE86)</f>
        <v>13294594.337965775</v>
      </c>
      <c r="AF87" s="288">
        <f>SUM($B$86:AF86)</f>
        <v>13340883.03599098</v>
      </c>
      <c r="AG87" s="288">
        <f>SUM($B$86:AG86)</f>
        <v>13381396.050101411</v>
      </c>
      <c r="AH87" s="288">
        <f>SUM($B$86:AH86)</f>
        <v>13416854.659698157</v>
      </c>
      <c r="AI87" s="288">
        <f>SUM($B$86:AI86)</f>
        <v>13447889.964594891</v>
      </c>
      <c r="AJ87" s="288">
        <f>SUM($B$86:AJ86)</f>
        <v>13475054.177682539</v>
      </c>
      <c r="AK87" s="288">
        <f>SUM($B$86:AK86)</f>
        <v>13498830.500471445</v>
      </c>
      <c r="AL87" s="288">
        <f>SUM($B$86:AL86)</f>
        <v>13519641.759855153</v>
      </c>
      <c r="AM87" s="288">
        <f>SUM($B$86:AM86)</f>
        <v>13537857.961909592</v>
      </c>
      <c r="AN87" s="288">
        <f>SUM($B$86:AN86)</f>
        <v>13553802.898871796</v>
      </c>
      <c r="AO87" s="288">
        <f>SUM($B$86:AO86)</f>
        <v>13567759.928267742</v>
      </c>
      <c r="AP87" s="288">
        <f>SUM($B$86:AP86)</f>
        <v>13579977.02816087</v>
      </c>
    </row>
    <row r="88" spans="1:45" ht="14.25" x14ac:dyDescent="0.2">
      <c r="A88" s="237" t="s">
        <v>305</v>
      </c>
      <c r="B88" s="290">
        <f>IF((ISERR(IRR($B$83:B83))),0,IF(IRR($B$83:B83)&lt;0,0,IRR($B$83:B83)))</f>
        <v>0</v>
      </c>
      <c r="C88" s="290">
        <f>IF((ISERR(IRR($B$83:C83))),0,IF(IRR($B$83:C83)&lt;0,0,IRR($B$83:C83)))</f>
        <v>0</v>
      </c>
      <c r="D88" s="290">
        <f>IF((ISERR(IRR($B$83:D83))),0,IF(IRR($B$83:D83)&lt;0,0,IRR($B$83:D83)))</f>
        <v>0.21170466103473307</v>
      </c>
      <c r="E88" s="290">
        <f>IF((ISERR(IRR($B$83:E83))),0,IF(IRR($B$83:E83)&lt;0,0,IRR($B$83:E83)))</f>
        <v>0.60398350359305186</v>
      </c>
      <c r="F88" s="290">
        <f>IF((ISERR(IRR($B$83:F83))),0,IF(IRR($B$83:F83)&lt;0,0,IRR($B$83:F83)))</f>
        <v>0.75264415975871302</v>
      </c>
      <c r="G88" s="290">
        <f>IF((ISERR(IRR($B$83:G83))),0,IF(IRR($B$83:G83)&lt;0,0,IRR($B$83:G83)))</f>
        <v>0.81900422118354932</v>
      </c>
      <c r="H88" s="290">
        <f>IF((ISERR(IRR($B$83:H83))),0,IF(IRR($B$83:H83)&lt;0,0,IRR($B$83:H83)))</f>
        <v>0.85120323978922685</v>
      </c>
      <c r="I88" s="290">
        <f>IF((ISERR(IRR($B$83:I83))),0,IF(IRR($B$83:I83)&lt;0,0,IRR($B$83:I83)))</f>
        <v>0.86763936195040681</v>
      </c>
      <c r="J88" s="290">
        <f>IF((ISERR(IRR($B$83:J83))),0,IF(IRR($B$83:J83)&lt;0,0,IRR($B$83:J83)))</f>
        <v>0.87630434017848047</v>
      </c>
      <c r="K88" s="290">
        <f>IF((ISERR(IRR($B$83:K83))),0,IF(IRR($B$83:K83)&lt;0,0,IRR($B$83:K83)))</f>
        <v>0.88096867198200601</v>
      </c>
      <c r="L88" s="290">
        <f>IF((ISERR(IRR($B$83:L83))),0,IF(IRR($B$83:L83)&lt;0,0,IRR($B$83:L83)))</f>
        <v>0.88351362314301141</v>
      </c>
      <c r="M88" s="290">
        <f>IF((ISERR(IRR($B$83:M83))),0,IF(IRR($B$83:M83)&lt;0,0,IRR($B$83:M83)))</f>
        <v>0.8849143735916305</v>
      </c>
      <c r="N88" s="290">
        <f>IF((ISERR(IRR($B$83:N83))),0,IF(IRR($B$83:N83)&lt;0,0,IRR($B$83:N83)))</f>
        <v>0.88568968587052921</v>
      </c>
      <c r="O88" s="290">
        <f>IF((ISERR(IRR($B$83:O83))),0,IF(IRR($B$83:O83)&lt;0,0,IRR($B$83:O83)))</f>
        <v>0.88612035603625428</v>
      </c>
      <c r="P88" s="290">
        <f>IF((ISERR(IRR($B$83:P83))),0,IF(IRR($B$83:P83)&lt;0,0,IRR($B$83:P83)))</f>
        <v>0.88636012661505692</v>
      </c>
      <c r="Q88" s="290">
        <f>IF((ISERR(IRR($B$83:Q83))),0,IF(IRR($B$83:Q83)&lt;0,0,IRR($B$83:Q83)))</f>
        <v>0.88649380653268772</v>
      </c>
      <c r="R88" s="290">
        <f>IF((ISERR(IRR($B$83:R83))),0,IF(IRR($B$83:R83)&lt;0,0,IRR($B$83:R83)))</f>
        <v>0.88656840421763139</v>
      </c>
      <c r="S88" s="290">
        <f>IF((ISERR(IRR($B$83:S83))),0,IF(IRR($B$83:S83)&lt;0,0,IRR($B$83:S83)))</f>
        <v>0.88661005555962946</v>
      </c>
      <c r="T88" s="290">
        <f>IF((ISERR(IRR($B$83:T83))),0,IF(IRR($B$83:T83)&lt;0,0,IRR($B$83:T83)))</f>
        <v>0.88663331971227444</v>
      </c>
      <c r="U88" s="290">
        <f>IF((ISERR(IRR($B$83:U83))),0,IF(IRR($B$83:U83)&lt;0,0,IRR($B$83:U83)))</f>
        <v>0.88664631675360916</v>
      </c>
      <c r="V88" s="290">
        <f>IF((ISERR(IRR($B$83:V83))),0,IF(IRR($B$83:V83)&lt;0,0,IRR($B$83:V83)))</f>
        <v>0.88665357892643537</v>
      </c>
      <c r="W88" s="290">
        <f>IF((ISERR(IRR($B$83:W83))),0,IF(IRR($B$83:W83)&lt;0,0,IRR($B$83:W83)))</f>
        <v>0.88665763711730383</v>
      </c>
      <c r="X88" s="290">
        <f>IF((ISERR(IRR($B$83:X83))),0,IF(IRR($B$83:X83)&lt;0,0,IRR($B$83:X83)))</f>
        <v>0.88665990504521575</v>
      </c>
      <c r="Y88" s="290">
        <f>IF((ISERR(IRR($B$83:Y83))),0,IF(IRR($B$83:Y83)&lt;0,0,IRR($B$83:Y83)))</f>
        <v>0.8866611725479836</v>
      </c>
      <c r="Z88" s="290">
        <f>IF((ISERR(IRR($B$83:Z83))),0,IF(IRR($B$83:Z83)&lt;0,0,IRR($B$83:Z83)))</f>
        <v>0.88666188096090548</v>
      </c>
      <c r="AA88" s="290">
        <f>IF((ISERR(IRR($B$83:AA83))),0,IF(IRR($B$83:AA83)&lt;0,0,IRR($B$83:AA83)))</f>
        <v>0.88666227690942367</v>
      </c>
      <c r="AB88" s="290">
        <f>IF((ISERR(IRR($B$83:AB83))),0,IF(IRR($B$83:AB83)&lt;0,0,IRR($B$83:AB83)))</f>
        <v>0.88666249822070275</v>
      </c>
      <c r="AC88" s="290">
        <f>IF((ISERR(IRR($B$83:AC83))),0,IF(IRR($B$83:AC83)&lt;0,0,IRR($B$83:AC83)))</f>
        <v>0.88666262192349077</v>
      </c>
      <c r="AD88" s="290">
        <f>IF((ISERR(IRR($B$83:AD83))),0,IF(IRR($B$83:AD83)&lt;0,0,IRR($B$83:AD83)))</f>
        <v>0.88666269106927942</v>
      </c>
      <c r="AE88" s="290">
        <f>IF((ISERR(IRR($B$83:AE83))),0,IF(IRR($B$83:AE83)&lt;0,0,IRR($B$83:AE83)))</f>
        <v>0.8866627297202998</v>
      </c>
      <c r="AF88" s="290">
        <f>IF((ISERR(IRR($B$83:AF83))),0,IF(IRR($B$83:AF83)&lt;0,0,IRR($B$83:AF83)))</f>
        <v>0.88666275132583405</v>
      </c>
      <c r="AG88" s="290">
        <f>IF((ISERR(IRR($B$83:AG83))),0,IF(IRR($B$83:AG83)&lt;0,0,IRR($B$83:AG83)))</f>
        <v>0.88666276340333661</v>
      </c>
      <c r="AH88" s="290">
        <f>IF((ISERR(IRR($B$83:AH83))),0,IF(IRR($B$83:AH83)&lt;0,0,IRR($B$83:AH83)))</f>
        <v>0.8866627701547849</v>
      </c>
      <c r="AI88" s="290">
        <f>IF((ISERR(IRR($B$83:AI83))),0,IF(IRR($B$83:AI83)&lt;0,0,IRR($B$83:AI83)))</f>
        <v>0.88666277392897652</v>
      </c>
      <c r="AJ88" s="290">
        <f>IF((ISERR(IRR($B$83:AJ83))),0,IF(IRR($B$83:AJ83)&lt;0,0,IRR($B$83:AJ83)))</f>
        <v>0.88666277603885613</v>
      </c>
      <c r="AK88" s="290">
        <f>IF((ISERR(IRR($B$83:AK83))),0,IF(IRR($B$83:AK83)&lt;0,0,IRR($B$83:AK83)))</f>
        <v>0.88666277721835707</v>
      </c>
      <c r="AL88" s="290">
        <f>IF((ISERR(IRR($B$83:AL83))),0,IF(IRR($B$83:AL83)&lt;0,0,IRR($B$83:AL83)))</f>
        <v>0.88666277787774983</v>
      </c>
      <c r="AM88" s="290">
        <f>IF((ISERR(IRR($B$83:AM83))),0,IF(IRR($B$83:AM83)&lt;0,0,IRR($B$83:AM83)))</f>
        <v>0.88666277824638495</v>
      </c>
      <c r="AN88" s="290">
        <f>IF((ISERR(IRR($B$83:AN83))),0,IF(IRR($B$83:AN83)&lt;0,0,IRR($B$83:AN83)))</f>
        <v>0.88666277845247388</v>
      </c>
      <c r="AO88" s="290">
        <f>IF((ISERR(IRR($B$83:AO83))),0,IF(IRR($B$83:AO83)&lt;0,0,IRR($B$83:AO83)))</f>
        <v>0.88666277856769127</v>
      </c>
      <c r="AP88" s="290">
        <f>IF((ISERR(IRR($B$83:AP83))),0,IF(IRR($B$83:AP83)&lt;0,0,IRR($B$83:AP83)))</f>
        <v>0.88666277863210574</v>
      </c>
    </row>
    <row r="89" spans="1:45" ht="14.25" x14ac:dyDescent="0.2">
      <c r="A89" s="237" t="s">
        <v>304</v>
      </c>
      <c r="B89" s="291">
        <f>IF(AND(B84&gt;0,A84&lt;0),(B74-(B84/(B84-A84))),0)</f>
        <v>0</v>
      </c>
      <c r="C89" s="291">
        <f t="shared" ref="C89:AP89" si="31">IF(AND(C84&gt;0,B84&lt;0),(C74-(C84/(C84-B84))),0)</f>
        <v>0</v>
      </c>
      <c r="D89" s="291">
        <f t="shared" si="31"/>
        <v>2.5985288152418402</v>
      </c>
      <c r="E89" s="291">
        <f t="shared" si="31"/>
        <v>0</v>
      </c>
      <c r="F89" s="291">
        <f t="shared" si="31"/>
        <v>0</v>
      </c>
      <c r="G89" s="291">
        <f t="shared" si="31"/>
        <v>0</v>
      </c>
      <c r="H89" s="291">
        <f>IF(AND(H84&gt;0,G84&lt;0),(H74-(H84/(H84-G84))),0)</f>
        <v>0</v>
      </c>
      <c r="I89" s="291">
        <f t="shared" si="31"/>
        <v>0</v>
      </c>
      <c r="J89" s="291">
        <f t="shared" si="31"/>
        <v>0</v>
      </c>
      <c r="K89" s="291">
        <f t="shared" si="31"/>
        <v>0</v>
      </c>
      <c r="L89" s="291">
        <f t="shared" si="31"/>
        <v>0</v>
      </c>
      <c r="M89" s="291">
        <f t="shared" si="31"/>
        <v>0</v>
      </c>
      <c r="N89" s="291">
        <f t="shared" si="31"/>
        <v>0</v>
      </c>
      <c r="O89" s="291">
        <f t="shared" si="31"/>
        <v>0</v>
      </c>
      <c r="P89" s="291">
        <f t="shared" si="31"/>
        <v>0</v>
      </c>
      <c r="Q89" s="291">
        <f t="shared" si="31"/>
        <v>0</v>
      </c>
      <c r="R89" s="291">
        <f t="shared" si="31"/>
        <v>0</v>
      </c>
      <c r="S89" s="291">
        <f t="shared" si="31"/>
        <v>0</v>
      </c>
      <c r="T89" s="291">
        <f t="shared" si="31"/>
        <v>0</v>
      </c>
      <c r="U89" s="291">
        <f t="shared" si="31"/>
        <v>0</v>
      </c>
      <c r="V89" s="291">
        <f t="shared" si="31"/>
        <v>0</v>
      </c>
      <c r="W89" s="291">
        <f t="shared" si="31"/>
        <v>0</v>
      </c>
      <c r="X89" s="291">
        <f t="shared" si="31"/>
        <v>0</v>
      </c>
      <c r="Y89" s="291">
        <f t="shared" si="31"/>
        <v>0</v>
      </c>
      <c r="Z89" s="291">
        <f t="shared" si="31"/>
        <v>0</v>
      </c>
      <c r="AA89" s="291">
        <f t="shared" si="31"/>
        <v>0</v>
      </c>
      <c r="AB89" s="291">
        <f t="shared" si="31"/>
        <v>0</v>
      </c>
      <c r="AC89" s="291">
        <f t="shared" si="31"/>
        <v>0</v>
      </c>
      <c r="AD89" s="291">
        <f t="shared" si="31"/>
        <v>0</v>
      </c>
      <c r="AE89" s="291">
        <f t="shared" si="31"/>
        <v>0</v>
      </c>
      <c r="AF89" s="291">
        <f t="shared" si="31"/>
        <v>0</v>
      </c>
      <c r="AG89" s="291">
        <f t="shared" si="31"/>
        <v>0</v>
      </c>
      <c r="AH89" s="291">
        <f t="shared" si="31"/>
        <v>0</v>
      </c>
      <c r="AI89" s="291">
        <f t="shared" si="31"/>
        <v>0</v>
      </c>
      <c r="AJ89" s="291">
        <f t="shared" si="31"/>
        <v>0</v>
      </c>
      <c r="AK89" s="291">
        <f t="shared" si="31"/>
        <v>0</v>
      </c>
      <c r="AL89" s="291">
        <f t="shared" si="31"/>
        <v>0</v>
      </c>
      <c r="AM89" s="291">
        <f t="shared" si="31"/>
        <v>0</v>
      </c>
      <c r="AN89" s="291">
        <f t="shared" si="31"/>
        <v>0</v>
      </c>
      <c r="AO89" s="291">
        <f t="shared" si="31"/>
        <v>0</v>
      </c>
      <c r="AP89" s="291">
        <f t="shared" si="31"/>
        <v>0</v>
      </c>
    </row>
    <row r="90" spans="1:45" ht="15" thickBot="1" x14ac:dyDescent="0.25">
      <c r="A90" s="247" t="s">
        <v>303</v>
      </c>
      <c r="B90" s="248">
        <f t="shared" ref="B90:AP90" si="32">IF(AND(B87&gt;0,A87&lt;0),(B74-(B87/(B87-A87))),0)</f>
        <v>0</v>
      </c>
      <c r="C90" s="248">
        <f t="shared" si="32"/>
        <v>0</v>
      </c>
      <c r="D90" s="248">
        <f t="shared" si="32"/>
        <v>2.9858132901968535</v>
      </c>
      <c r="E90" s="248">
        <f t="shared" si="32"/>
        <v>0</v>
      </c>
      <c r="F90" s="248">
        <f t="shared" si="32"/>
        <v>0</v>
      </c>
      <c r="G90" s="248">
        <f t="shared" si="32"/>
        <v>0</v>
      </c>
      <c r="H90" s="248">
        <f t="shared" si="32"/>
        <v>0</v>
      </c>
      <c r="I90" s="248">
        <f t="shared" si="32"/>
        <v>0</v>
      </c>
      <c r="J90" s="248">
        <f t="shared" si="32"/>
        <v>0</v>
      </c>
      <c r="K90" s="248">
        <f t="shared" si="32"/>
        <v>0</v>
      </c>
      <c r="L90" s="248">
        <f t="shared" si="32"/>
        <v>0</v>
      </c>
      <c r="M90" s="248">
        <f t="shared" si="32"/>
        <v>0</v>
      </c>
      <c r="N90" s="248">
        <f t="shared" si="32"/>
        <v>0</v>
      </c>
      <c r="O90" s="248">
        <f t="shared" si="32"/>
        <v>0</v>
      </c>
      <c r="P90" s="248">
        <f t="shared" si="32"/>
        <v>0</v>
      </c>
      <c r="Q90" s="248">
        <f t="shared" si="32"/>
        <v>0</v>
      </c>
      <c r="R90" s="248">
        <f t="shared" si="32"/>
        <v>0</v>
      </c>
      <c r="S90" s="248">
        <f t="shared" si="32"/>
        <v>0</v>
      </c>
      <c r="T90" s="248">
        <f t="shared" si="32"/>
        <v>0</v>
      </c>
      <c r="U90" s="248">
        <f t="shared" si="32"/>
        <v>0</v>
      </c>
      <c r="V90" s="248">
        <f t="shared" si="32"/>
        <v>0</v>
      </c>
      <c r="W90" s="248">
        <f t="shared" si="32"/>
        <v>0</v>
      </c>
      <c r="X90" s="248">
        <f t="shared" si="32"/>
        <v>0</v>
      </c>
      <c r="Y90" s="248">
        <f t="shared" si="32"/>
        <v>0</v>
      </c>
      <c r="Z90" s="248">
        <f t="shared" si="32"/>
        <v>0</v>
      </c>
      <c r="AA90" s="248">
        <f t="shared" si="32"/>
        <v>0</v>
      </c>
      <c r="AB90" s="248">
        <f t="shared" si="32"/>
        <v>0</v>
      </c>
      <c r="AC90" s="248">
        <f t="shared" si="32"/>
        <v>0</v>
      </c>
      <c r="AD90" s="248">
        <f t="shared" si="32"/>
        <v>0</v>
      </c>
      <c r="AE90" s="248">
        <f t="shared" si="32"/>
        <v>0</v>
      </c>
      <c r="AF90" s="248">
        <f t="shared" si="32"/>
        <v>0</v>
      </c>
      <c r="AG90" s="248">
        <f t="shared" si="32"/>
        <v>0</v>
      </c>
      <c r="AH90" s="248">
        <f t="shared" si="32"/>
        <v>0</v>
      </c>
      <c r="AI90" s="248">
        <f t="shared" si="32"/>
        <v>0</v>
      </c>
      <c r="AJ90" s="248">
        <f t="shared" si="32"/>
        <v>0</v>
      </c>
      <c r="AK90" s="248">
        <f t="shared" si="32"/>
        <v>0</v>
      </c>
      <c r="AL90" s="248">
        <f t="shared" si="32"/>
        <v>0</v>
      </c>
      <c r="AM90" s="248">
        <f t="shared" si="32"/>
        <v>0</v>
      </c>
      <c r="AN90" s="248">
        <f t="shared" si="32"/>
        <v>0</v>
      </c>
      <c r="AO90" s="248">
        <f t="shared" si="32"/>
        <v>0</v>
      </c>
      <c r="AP90" s="248">
        <f t="shared" si="32"/>
        <v>0</v>
      </c>
    </row>
    <row r="91" spans="1:45" s="225" customFormat="1" x14ac:dyDescent="0.2">
      <c r="A91" s="199"/>
      <c r="B91" s="249">
        <v>2017</v>
      </c>
      <c r="C91" s="249">
        <f>B91+1</f>
        <v>2018</v>
      </c>
      <c r="D91" s="184">
        <f t="shared" ref="D91:AP91" si="33">C91+1</f>
        <v>2019</v>
      </c>
      <c r="E91" s="184">
        <f t="shared" si="33"/>
        <v>2020</v>
      </c>
      <c r="F91" s="184">
        <f t="shared" si="33"/>
        <v>2021</v>
      </c>
      <c r="G91" s="184">
        <f t="shared" si="33"/>
        <v>2022</v>
      </c>
      <c r="H91" s="184">
        <f t="shared" si="33"/>
        <v>2023</v>
      </c>
      <c r="I91" s="184">
        <f t="shared" si="33"/>
        <v>2024</v>
      </c>
      <c r="J91" s="184">
        <f t="shared" si="33"/>
        <v>2025</v>
      </c>
      <c r="K91" s="184">
        <f t="shared" si="33"/>
        <v>2026</v>
      </c>
      <c r="L91" s="184">
        <f t="shared" si="33"/>
        <v>2027</v>
      </c>
      <c r="M91" s="184">
        <f t="shared" si="33"/>
        <v>2028</v>
      </c>
      <c r="N91" s="184">
        <f t="shared" si="33"/>
        <v>2029</v>
      </c>
      <c r="O91" s="184">
        <f t="shared" si="33"/>
        <v>2030</v>
      </c>
      <c r="P91" s="184">
        <f t="shared" si="33"/>
        <v>2031</v>
      </c>
      <c r="Q91" s="184">
        <f t="shared" si="33"/>
        <v>2032</v>
      </c>
      <c r="R91" s="184">
        <f t="shared" si="33"/>
        <v>2033</v>
      </c>
      <c r="S91" s="184">
        <f t="shared" si="33"/>
        <v>2034</v>
      </c>
      <c r="T91" s="184">
        <f t="shared" si="33"/>
        <v>2035</v>
      </c>
      <c r="U91" s="184">
        <f t="shared" si="33"/>
        <v>2036</v>
      </c>
      <c r="V91" s="184">
        <f t="shared" si="33"/>
        <v>2037</v>
      </c>
      <c r="W91" s="184">
        <f t="shared" si="33"/>
        <v>2038</v>
      </c>
      <c r="X91" s="184">
        <f t="shared" si="33"/>
        <v>2039</v>
      </c>
      <c r="Y91" s="184">
        <f t="shared" si="33"/>
        <v>2040</v>
      </c>
      <c r="Z91" s="184">
        <f t="shared" si="33"/>
        <v>2041</v>
      </c>
      <c r="AA91" s="184">
        <f t="shared" si="33"/>
        <v>2042</v>
      </c>
      <c r="AB91" s="184">
        <f t="shared" si="33"/>
        <v>2043</v>
      </c>
      <c r="AC91" s="184">
        <f t="shared" si="33"/>
        <v>2044</v>
      </c>
      <c r="AD91" s="184">
        <f t="shared" si="33"/>
        <v>2045</v>
      </c>
      <c r="AE91" s="184">
        <f t="shared" si="33"/>
        <v>2046</v>
      </c>
      <c r="AF91" s="184">
        <f t="shared" si="33"/>
        <v>2047</v>
      </c>
      <c r="AG91" s="184">
        <f t="shared" si="33"/>
        <v>2048</v>
      </c>
      <c r="AH91" s="184">
        <f t="shared" si="33"/>
        <v>2049</v>
      </c>
      <c r="AI91" s="184">
        <f t="shared" si="33"/>
        <v>2050</v>
      </c>
      <c r="AJ91" s="184">
        <f t="shared" si="33"/>
        <v>2051</v>
      </c>
      <c r="AK91" s="184">
        <f t="shared" si="33"/>
        <v>2052</v>
      </c>
      <c r="AL91" s="184">
        <f t="shared" si="33"/>
        <v>2053</v>
      </c>
      <c r="AM91" s="184">
        <f t="shared" si="33"/>
        <v>2054</v>
      </c>
      <c r="AN91" s="184">
        <f t="shared" si="33"/>
        <v>2055</v>
      </c>
      <c r="AO91" s="184">
        <f t="shared" si="33"/>
        <v>2056</v>
      </c>
      <c r="AP91" s="184">
        <f t="shared" si="33"/>
        <v>2057</v>
      </c>
      <c r="AQ91" s="185"/>
      <c r="AR91" s="185"/>
      <c r="AS91" s="185"/>
    </row>
    <row r="92" spans="1:45" ht="15.6" customHeight="1" x14ac:dyDescent="0.2">
      <c r="A92" s="250" t="s">
        <v>302</v>
      </c>
      <c r="B92" s="126"/>
      <c r="C92" s="126"/>
      <c r="D92" s="126"/>
      <c r="E92" s="126"/>
      <c r="F92" s="126"/>
      <c r="G92" s="126"/>
      <c r="H92" s="126"/>
      <c r="I92" s="126"/>
      <c r="J92" s="126"/>
      <c r="K92" s="126"/>
      <c r="L92" s="251">
        <v>10</v>
      </c>
      <c r="M92" s="126"/>
      <c r="N92" s="126"/>
      <c r="O92" s="126"/>
      <c r="P92" s="126"/>
      <c r="Q92" s="126"/>
      <c r="R92" s="126"/>
      <c r="S92" s="126"/>
      <c r="T92" s="126"/>
      <c r="U92" s="126"/>
      <c r="V92" s="126"/>
      <c r="W92" s="126"/>
      <c r="X92" s="126"/>
      <c r="Y92" s="126"/>
      <c r="Z92" s="126"/>
      <c r="AA92" s="126">
        <v>25</v>
      </c>
      <c r="AB92" s="126"/>
      <c r="AC92" s="126"/>
      <c r="AD92" s="126"/>
      <c r="AE92" s="126"/>
      <c r="AF92" s="126">
        <v>30</v>
      </c>
      <c r="AG92" s="126"/>
      <c r="AH92" s="126"/>
      <c r="AI92" s="126"/>
      <c r="AJ92" s="126"/>
      <c r="AK92" s="126"/>
      <c r="AL92" s="126"/>
      <c r="AM92" s="126"/>
      <c r="AN92" s="126"/>
      <c r="AO92" s="126"/>
      <c r="AP92" s="126">
        <v>40</v>
      </c>
    </row>
    <row r="93" spans="1:45" ht="12.75" x14ac:dyDescent="0.2">
      <c r="A93" s="127" t="s">
        <v>301</v>
      </c>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row>
    <row r="94" spans="1:45" ht="12.75" x14ac:dyDescent="0.2">
      <c r="A94" s="127" t="s">
        <v>300</v>
      </c>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row>
    <row r="95" spans="1:45" ht="12.75" x14ac:dyDescent="0.2">
      <c r="A95" s="127" t="s">
        <v>299</v>
      </c>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row>
    <row r="96" spans="1:45" ht="12.75" x14ac:dyDescent="0.2">
      <c r="A96" s="128" t="s">
        <v>298</v>
      </c>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row>
    <row r="97" spans="1:71" ht="33" customHeight="1" x14ac:dyDescent="0.2">
      <c r="A97" s="440" t="s">
        <v>554</v>
      </c>
      <c r="B97" s="440"/>
      <c r="C97" s="440"/>
      <c r="D97" s="440"/>
      <c r="E97" s="440"/>
      <c r="F97" s="440"/>
      <c r="G97" s="440"/>
      <c r="H97" s="440"/>
      <c r="I97" s="440"/>
      <c r="J97" s="440"/>
      <c r="K97" s="440"/>
      <c r="L97" s="440"/>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ht="16.5" thickBot="1" x14ac:dyDescent="0.25">
      <c r="C98" s="252"/>
    </row>
    <row r="99" spans="1:71" s="258" customFormat="1" ht="16.5" thickTop="1" x14ac:dyDescent="0.2">
      <c r="A99" s="253" t="s">
        <v>555</v>
      </c>
      <c r="B99" s="254">
        <f>B81*B85</f>
        <v>-10019697.636490066</v>
      </c>
      <c r="C99" s="255">
        <f>C81*C85</f>
        <v>0</v>
      </c>
      <c r="D99" s="255">
        <f t="shared" ref="D99:AP99" si="34">D81*D85</f>
        <v>0</v>
      </c>
      <c r="E99" s="255">
        <f t="shared" si="34"/>
        <v>0</v>
      </c>
      <c r="F99" s="255">
        <f t="shared" si="34"/>
        <v>0</v>
      </c>
      <c r="G99" s="255">
        <f t="shared" si="34"/>
        <v>0</v>
      </c>
      <c r="H99" s="255">
        <f t="shared" si="34"/>
        <v>0</v>
      </c>
      <c r="I99" s="255">
        <f t="shared" si="34"/>
        <v>0</v>
      </c>
      <c r="J99" s="255">
        <f>J81*J85</f>
        <v>0</v>
      </c>
      <c r="K99" s="255">
        <f t="shared" si="34"/>
        <v>0</v>
      </c>
      <c r="L99" s="255">
        <f>L81*L85</f>
        <v>0</v>
      </c>
      <c r="M99" s="255">
        <f t="shared" si="34"/>
        <v>0</v>
      </c>
      <c r="N99" s="255">
        <f t="shared" si="34"/>
        <v>0</v>
      </c>
      <c r="O99" s="255">
        <f t="shared" si="34"/>
        <v>0</v>
      </c>
      <c r="P99" s="255">
        <f t="shared" si="34"/>
        <v>0</v>
      </c>
      <c r="Q99" s="255">
        <f t="shared" si="34"/>
        <v>0</v>
      </c>
      <c r="R99" s="255">
        <f t="shared" si="34"/>
        <v>0</v>
      </c>
      <c r="S99" s="255">
        <f t="shared" si="34"/>
        <v>0</v>
      </c>
      <c r="T99" s="255">
        <f t="shared" si="34"/>
        <v>0</v>
      </c>
      <c r="U99" s="255">
        <f t="shared" si="34"/>
        <v>0</v>
      </c>
      <c r="V99" s="255">
        <f t="shared" si="34"/>
        <v>0</v>
      </c>
      <c r="W99" s="255">
        <f t="shared" si="34"/>
        <v>0</v>
      </c>
      <c r="X99" s="255">
        <f t="shared" si="34"/>
        <v>0</v>
      </c>
      <c r="Y99" s="255">
        <f t="shared" si="34"/>
        <v>0</v>
      </c>
      <c r="Z99" s="255">
        <f t="shared" si="34"/>
        <v>0</v>
      </c>
      <c r="AA99" s="255">
        <f t="shared" si="34"/>
        <v>0</v>
      </c>
      <c r="AB99" s="255">
        <f t="shared" si="34"/>
        <v>0</v>
      </c>
      <c r="AC99" s="255">
        <f t="shared" si="34"/>
        <v>0</v>
      </c>
      <c r="AD99" s="255">
        <f t="shared" si="34"/>
        <v>0</v>
      </c>
      <c r="AE99" s="255">
        <f t="shared" si="34"/>
        <v>0</v>
      </c>
      <c r="AF99" s="255">
        <f t="shared" si="34"/>
        <v>0</v>
      </c>
      <c r="AG99" s="255">
        <f t="shared" si="34"/>
        <v>0</v>
      </c>
      <c r="AH99" s="255">
        <f t="shared" si="34"/>
        <v>0</v>
      </c>
      <c r="AI99" s="255">
        <f t="shared" si="34"/>
        <v>0</v>
      </c>
      <c r="AJ99" s="255">
        <f t="shared" si="34"/>
        <v>0</v>
      </c>
      <c r="AK99" s="255">
        <f t="shared" si="34"/>
        <v>0</v>
      </c>
      <c r="AL99" s="255">
        <f t="shared" si="34"/>
        <v>0</v>
      </c>
      <c r="AM99" s="255">
        <f t="shared" si="34"/>
        <v>0</v>
      </c>
      <c r="AN99" s="255">
        <f t="shared" si="34"/>
        <v>0</v>
      </c>
      <c r="AO99" s="255">
        <f t="shared" si="34"/>
        <v>0</v>
      </c>
      <c r="AP99" s="255">
        <f t="shared" si="34"/>
        <v>0</v>
      </c>
      <c r="AQ99" s="256">
        <f>SUM(B99:AP99)</f>
        <v>-10019697.636490066</v>
      </c>
      <c r="AR99" s="257"/>
      <c r="AS99" s="257"/>
    </row>
    <row r="100" spans="1:71" s="261" customFormat="1" x14ac:dyDescent="0.2">
      <c r="A100" s="259">
        <f>AQ99</f>
        <v>-10019697.636490066</v>
      </c>
      <c r="B100" s="260"/>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1" customFormat="1" x14ac:dyDescent="0.2">
      <c r="A101" s="259">
        <f>AP87</f>
        <v>13579977.02816087</v>
      </c>
      <c r="B101" s="260"/>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1" customFormat="1" x14ac:dyDescent="0.2">
      <c r="A102" s="262" t="s">
        <v>556</v>
      </c>
      <c r="B102" s="292">
        <f>(A101+-A100)/-A100</f>
        <v>2.3553280269361485</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1" customFormat="1" x14ac:dyDescent="0.2">
      <c r="A103" s="263"/>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x14ac:dyDescent="0.2">
      <c r="A104" s="293" t="s">
        <v>557</v>
      </c>
      <c r="B104" s="293" t="s">
        <v>558</v>
      </c>
      <c r="C104" s="293" t="s">
        <v>559</v>
      </c>
      <c r="D104" s="293" t="s">
        <v>560</v>
      </c>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5"/>
      <c r="AR104" s="265"/>
      <c r="AS104" s="265"/>
      <c r="AT104" s="264"/>
      <c r="AU104" s="264"/>
      <c r="AV104" s="264"/>
      <c r="AW104" s="264"/>
      <c r="AX104" s="264"/>
      <c r="AY104" s="264"/>
      <c r="AZ104" s="264"/>
      <c r="BA104" s="264"/>
      <c r="BB104" s="264"/>
      <c r="BC104" s="264"/>
      <c r="BD104" s="264"/>
      <c r="BE104" s="264"/>
      <c r="BF104" s="264"/>
      <c r="BG104" s="264"/>
      <c r="BH104" s="264"/>
      <c r="BI104" s="264"/>
      <c r="BJ104" s="264"/>
      <c r="BK104" s="264"/>
      <c r="BL104" s="264"/>
      <c r="BM104" s="264"/>
      <c r="BN104" s="264"/>
      <c r="BO104" s="264"/>
      <c r="BP104" s="264"/>
      <c r="BQ104" s="264"/>
      <c r="BR104" s="264"/>
      <c r="BS104" s="264"/>
    </row>
    <row r="105" spans="1:71" ht="12.75" x14ac:dyDescent="0.2">
      <c r="A105" s="294">
        <f>G30/1000/1000</f>
        <v>8.9864997874817298</v>
      </c>
      <c r="B105" s="295">
        <f>L88</f>
        <v>0.88351362314301141</v>
      </c>
      <c r="C105" s="296">
        <f>G28</f>
        <v>2.5985288152418402</v>
      </c>
      <c r="D105" s="296">
        <f>G29</f>
        <v>2.9858132901968535</v>
      </c>
      <c r="E105" s="266" t="s">
        <v>561</v>
      </c>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c r="AH105" s="266"/>
      <c r="AI105" s="266"/>
      <c r="AJ105" s="266"/>
      <c r="AK105" s="266"/>
      <c r="AL105" s="266"/>
      <c r="AM105" s="266"/>
      <c r="AN105" s="266"/>
      <c r="AO105" s="266"/>
      <c r="AP105" s="266"/>
      <c r="AQ105" s="266"/>
      <c r="AR105" s="266"/>
      <c r="AS105" s="266"/>
      <c r="AT105" s="266"/>
      <c r="AU105" s="266"/>
      <c r="AV105" s="266"/>
      <c r="AW105" s="266"/>
      <c r="AX105" s="266"/>
      <c r="AY105" s="266"/>
      <c r="AZ105" s="266"/>
      <c r="BA105" s="266"/>
      <c r="BB105" s="266"/>
      <c r="BC105" s="266"/>
      <c r="BD105" s="266"/>
      <c r="BE105" s="266"/>
      <c r="BF105" s="266"/>
      <c r="BG105" s="266"/>
      <c r="BH105" s="266"/>
      <c r="BI105" s="266"/>
      <c r="BJ105" s="266"/>
      <c r="BK105" s="266"/>
      <c r="BL105" s="266"/>
      <c r="BM105" s="266"/>
      <c r="BN105" s="266"/>
      <c r="BO105" s="266"/>
      <c r="BP105" s="266"/>
      <c r="BQ105" s="266"/>
      <c r="BR105" s="266"/>
      <c r="BS105" s="266"/>
    </row>
    <row r="106" spans="1:71" ht="12.75" x14ac:dyDescent="0.2">
      <c r="A106" s="267"/>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5"/>
      <c r="AR106" s="265"/>
      <c r="AS106" s="265"/>
      <c r="AT106" s="264"/>
      <c r="AU106" s="264"/>
      <c r="AV106" s="264"/>
      <c r="AW106" s="264"/>
      <c r="AX106" s="264"/>
      <c r="AY106" s="264"/>
      <c r="AZ106" s="264"/>
      <c r="BA106" s="264"/>
      <c r="BB106" s="264"/>
      <c r="BC106" s="264"/>
      <c r="BD106" s="264"/>
      <c r="BE106" s="264"/>
      <c r="BF106" s="264"/>
      <c r="BG106" s="264"/>
      <c r="BH106" s="264"/>
      <c r="BI106" s="264"/>
      <c r="BJ106" s="264"/>
      <c r="BK106" s="264"/>
      <c r="BL106" s="264"/>
      <c r="BM106" s="264"/>
      <c r="BN106" s="264"/>
      <c r="BO106" s="264"/>
      <c r="BP106" s="264"/>
      <c r="BQ106" s="264"/>
      <c r="BR106" s="264"/>
      <c r="BS106" s="264"/>
    </row>
    <row r="107" spans="1:71" ht="12.75"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61"/>
      <c r="AU107" s="261"/>
      <c r="AV107" s="261"/>
      <c r="AW107" s="261"/>
      <c r="AX107" s="261"/>
      <c r="AY107" s="261"/>
      <c r="AZ107" s="261"/>
      <c r="BA107" s="261"/>
      <c r="BB107" s="261"/>
      <c r="BC107" s="261"/>
      <c r="BD107" s="261"/>
      <c r="BE107" s="261"/>
      <c r="BF107" s="261"/>
      <c r="BG107" s="261"/>
    </row>
    <row r="108" spans="1:71" ht="12.75" x14ac:dyDescent="0.2">
      <c r="A108" s="300" t="s">
        <v>562</v>
      </c>
      <c r="B108" s="301"/>
      <c r="C108" s="301">
        <f>C109*$B$111*$B$112*1000</f>
        <v>1323488.7198720002</v>
      </c>
      <c r="D108" s="301">
        <f t="shared" ref="D108:AP108" si="36">D109*$B$111*$B$112*1000</f>
        <v>2646977.4397440003</v>
      </c>
      <c r="E108" s="301">
        <f>E109*$B$111*$B$112*1000</f>
        <v>4010571.8784000012</v>
      </c>
      <c r="F108" s="301">
        <f t="shared" si="36"/>
        <v>4010571.8784000012</v>
      </c>
      <c r="G108" s="301">
        <f t="shared" si="36"/>
        <v>4010571.8784000012</v>
      </c>
      <c r="H108" s="301">
        <f t="shared" si="36"/>
        <v>4010571.8784000012</v>
      </c>
      <c r="I108" s="301">
        <f t="shared" si="36"/>
        <v>4010571.8784000012</v>
      </c>
      <c r="J108" s="301">
        <f t="shared" si="36"/>
        <v>4010571.8784000012</v>
      </c>
      <c r="K108" s="301">
        <f t="shared" si="36"/>
        <v>4010571.8784000012</v>
      </c>
      <c r="L108" s="301">
        <f t="shared" si="36"/>
        <v>4010571.8784000012</v>
      </c>
      <c r="M108" s="301">
        <f t="shared" si="36"/>
        <v>4010571.8784000012</v>
      </c>
      <c r="N108" s="301">
        <f t="shared" si="36"/>
        <v>4010571.8784000012</v>
      </c>
      <c r="O108" s="301">
        <f t="shared" si="36"/>
        <v>4010571.8784000012</v>
      </c>
      <c r="P108" s="301">
        <f t="shared" si="36"/>
        <v>4010571.8784000012</v>
      </c>
      <c r="Q108" s="301">
        <f t="shared" si="36"/>
        <v>4010571.8784000012</v>
      </c>
      <c r="R108" s="301">
        <f t="shared" si="36"/>
        <v>4010571.8784000012</v>
      </c>
      <c r="S108" s="301">
        <f t="shared" si="36"/>
        <v>4010571.8784000012</v>
      </c>
      <c r="T108" s="301">
        <f t="shared" si="36"/>
        <v>4010571.8784000012</v>
      </c>
      <c r="U108" s="301">
        <f t="shared" si="36"/>
        <v>4010571.8784000012</v>
      </c>
      <c r="V108" s="301">
        <f t="shared" si="36"/>
        <v>4010571.8784000012</v>
      </c>
      <c r="W108" s="301">
        <f t="shared" si="36"/>
        <v>4010571.8784000012</v>
      </c>
      <c r="X108" s="301">
        <f t="shared" si="36"/>
        <v>4010571.8784000012</v>
      </c>
      <c r="Y108" s="301">
        <f t="shared" si="36"/>
        <v>4010571.8784000012</v>
      </c>
      <c r="Z108" s="301">
        <f t="shared" si="36"/>
        <v>4010571.8784000012</v>
      </c>
      <c r="AA108" s="301">
        <f t="shared" si="36"/>
        <v>4010571.8784000012</v>
      </c>
      <c r="AB108" s="301">
        <f t="shared" si="36"/>
        <v>4010571.8784000012</v>
      </c>
      <c r="AC108" s="301">
        <f t="shared" si="36"/>
        <v>4010571.8784000012</v>
      </c>
      <c r="AD108" s="301">
        <f t="shared" si="36"/>
        <v>4010571.8784000012</v>
      </c>
      <c r="AE108" s="301">
        <f t="shared" si="36"/>
        <v>4010571.8784000012</v>
      </c>
      <c r="AF108" s="301">
        <f t="shared" si="36"/>
        <v>4010571.8784000012</v>
      </c>
      <c r="AG108" s="301">
        <f t="shared" si="36"/>
        <v>4010571.8784000012</v>
      </c>
      <c r="AH108" s="301">
        <f t="shared" si="36"/>
        <v>4010571.8784000012</v>
      </c>
      <c r="AI108" s="301">
        <f t="shared" si="36"/>
        <v>4010571.8784000012</v>
      </c>
      <c r="AJ108" s="301">
        <f t="shared" si="36"/>
        <v>4010571.8784000012</v>
      </c>
      <c r="AK108" s="301">
        <f t="shared" si="36"/>
        <v>4010571.8784000012</v>
      </c>
      <c r="AL108" s="301">
        <f t="shared" si="36"/>
        <v>4010571.8784000012</v>
      </c>
      <c r="AM108" s="301">
        <f t="shared" si="36"/>
        <v>4010571.8784000012</v>
      </c>
      <c r="AN108" s="301">
        <f t="shared" si="36"/>
        <v>4010571.8784000012</v>
      </c>
      <c r="AO108" s="301">
        <f t="shared" si="36"/>
        <v>4010571.8784000012</v>
      </c>
      <c r="AP108" s="301">
        <f t="shared" si="36"/>
        <v>4010571.8784000012</v>
      </c>
      <c r="AT108" s="261"/>
      <c r="AU108" s="261"/>
      <c r="AV108" s="261"/>
      <c r="AW108" s="261"/>
      <c r="AX108" s="261"/>
      <c r="AY108" s="261"/>
      <c r="AZ108" s="261"/>
      <c r="BA108" s="261"/>
      <c r="BB108" s="261"/>
      <c r="BC108" s="261"/>
      <c r="BD108" s="261"/>
      <c r="BE108" s="261"/>
      <c r="BF108" s="261"/>
      <c r="BG108" s="261"/>
    </row>
    <row r="109" spans="1:71" ht="12.75" x14ac:dyDescent="0.2">
      <c r="A109" s="300" t="s">
        <v>563</v>
      </c>
      <c r="B109" s="299"/>
      <c r="C109" s="299">
        <f>B109+$I$120*C113</f>
        <v>0.24552000000000004</v>
      </c>
      <c r="D109" s="299">
        <f>C109+$I$120*D113</f>
        <v>0.49104000000000009</v>
      </c>
      <c r="E109" s="299">
        <f t="shared" ref="E109:AP109" si="37">D109+$I$120*E113</f>
        <v>0.74400000000000022</v>
      </c>
      <c r="F109" s="299">
        <f t="shared" si="37"/>
        <v>0.74400000000000022</v>
      </c>
      <c r="G109" s="299">
        <f t="shared" si="37"/>
        <v>0.74400000000000022</v>
      </c>
      <c r="H109" s="299">
        <f t="shared" si="37"/>
        <v>0.74400000000000022</v>
      </c>
      <c r="I109" s="299">
        <f t="shared" si="37"/>
        <v>0.74400000000000022</v>
      </c>
      <c r="J109" s="299">
        <f t="shared" si="37"/>
        <v>0.74400000000000022</v>
      </c>
      <c r="K109" s="299">
        <f t="shared" si="37"/>
        <v>0.74400000000000022</v>
      </c>
      <c r="L109" s="299">
        <f t="shared" si="37"/>
        <v>0.74400000000000022</v>
      </c>
      <c r="M109" s="299">
        <f t="shared" si="37"/>
        <v>0.74400000000000022</v>
      </c>
      <c r="N109" s="299">
        <f t="shared" si="37"/>
        <v>0.74400000000000022</v>
      </c>
      <c r="O109" s="299">
        <f t="shared" si="37"/>
        <v>0.74400000000000022</v>
      </c>
      <c r="P109" s="299">
        <f t="shared" si="37"/>
        <v>0.74400000000000022</v>
      </c>
      <c r="Q109" s="299">
        <f t="shared" si="37"/>
        <v>0.74400000000000022</v>
      </c>
      <c r="R109" s="299">
        <f t="shared" si="37"/>
        <v>0.74400000000000022</v>
      </c>
      <c r="S109" s="299">
        <f t="shared" si="37"/>
        <v>0.74400000000000022</v>
      </c>
      <c r="T109" s="299">
        <f t="shared" si="37"/>
        <v>0.74400000000000022</v>
      </c>
      <c r="U109" s="299">
        <f t="shared" si="37"/>
        <v>0.74400000000000022</v>
      </c>
      <c r="V109" s="299">
        <f t="shared" si="37"/>
        <v>0.74400000000000022</v>
      </c>
      <c r="W109" s="299">
        <f t="shared" si="37"/>
        <v>0.74400000000000022</v>
      </c>
      <c r="X109" s="299">
        <f t="shared" si="37"/>
        <v>0.74400000000000022</v>
      </c>
      <c r="Y109" s="299">
        <f t="shared" si="37"/>
        <v>0.74400000000000022</v>
      </c>
      <c r="Z109" s="299">
        <f t="shared" si="37"/>
        <v>0.74400000000000022</v>
      </c>
      <c r="AA109" s="299">
        <f t="shared" si="37"/>
        <v>0.74400000000000022</v>
      </c>
      <c r="AB109" s="299">
        <f t="shared" si="37"/>
        <v>0.74400000000000022</v>
      </c>
      <c r="AC109" s="299">
        <f t="shared" si="37"/>
        <v>0.74400000000000022</v>
      </c>
      <c r="AD109" s="299">
        <f t="shared" si="37"/>
        <v>0.74400000000000022</v>
      </c>
      <c r="AE109" s="299">
        <f t="shared" si="37"/>
        <v>0.74400000000000022</v>
      </c>
      <c r="AF109" s="299">
        <f t="shared" si="37"/>
        <v>0.74400000000000022</v>
      </c>
      <c r="AG109" s="299">
        <f t="shared" si="37"/>
        <v>0.74400000000000022</v>
      </c>
      <c r="AH109" s="299">
        <f t="shared" si="37"/>
        <v>0.74400000000000022</v>
      </c>
      <c r="AI109" s="299">
        <f t="shared" si="37"/>
        <v>0.74400000000000022</v>
      </c>
      <c r="AJ109" s="299">
        <f t="shared" si="37"/>
        <v>0.74400000000000022</v>
      </c>
      <c r="AK109" s="299">
        <f t="shared" si="37"/>
        <v>0.74400000000000022</v>
      </c>
      <c r="AL109" s="299">
        <f t="shared" si="37"/>
        <v>0.74400000000000022</v>
      </c>
      <c r="AM109" s="299">
        <f t="shared" si="37"/>
        <v>0.74400000000000022</v>
      </c>
      <c r="AN109" s="299">
        <f t="shared" si="37"/>
        <v>0.74400000000000022</v>
      </c>
      <c r="AO109" s="299">
        <f t="shared" si="37"/>
        <v>0.74400000000000022</v>
      </c>
      <c r="AP109" s="299">
        <f t="shared" si="37"/>
        <v>0.74400000000000022</v>
      </c>
      <c r="AT109" s="261"/>
      <c r="AU109" s="261"/>
      <c r="AV109" s="261"/>
      <c r="AW109" s="261"/>
      <c r="AX109" s="261"/>
      <c r="AY109" s="261"/>
      <c r="AZ109" s="261"/>
      <c r="BA109" s="261"/>
      <c r="BB109" s="261"/>
      <c r="BC109" s="261"/>
      <c r="BD109" s="261"/>
      <c r="BE109" s="261"/>
      <c r="BF109" s="261"/>
      <c r="BG109" s="261"/>
    </row>
    <row r="110" spans="1:71" ht="12.75" x14ac:dyDescent="0.2">
      <c r="A110" s="300" t="s">
        <v>564</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61"/>
      <c r="AU110" s="261"/>
      <c r="AV110" s="261"/>
      <c r="AW110" s="261"/>
      <c r="AX110" s="261"/>
      <c r="AY110" s="261"/>
      <c r="AZ110" s="261"/>
      <c r="BA110" s="261"/>
      <c r="BB110" s="261"/>
      <c r="BC110" s="261"/>
      <c r="BD110" s="261"/>
      <c r="BE110" s="261"/>
      <c r="BF110" s="261"/>
      <c r="BG110" s="261"/>
    </row>
    <row r="111" spans="1:71" ht="12.75" x14ac:dyDescent="0.2">
      <c r="A111" s="300" t="s">
        <v>565</v>
      </c>
      <c r="B111" s="302">
        <v>4380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61"/>
      <c r="AU111" s="261"/>
      <c r="AV111" s="261"/>
      <c r="AW111" s="261"/>
      <c r="AX111" s="261"/>
      <c r="AY111" s="261"/>
      <c r="AZ111" s="261"/>
      <c r="BA111" s="261"/>
      <c r="BB111" s="261"/>
      <c r="BC111" s="261"/>
      <c r="BD111" s="261"/>
      <c r="BE111" s="261"/>
      <c r="BF111" s="261"/>
      <c r="BG111" s="261"/>
    </row>
    <row r="112" spans="1:71" ht="12.75" x14ac:dyDescent="0.2">
      <c r="A112" s="300" t="s">
        <v>566</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61"/>
      <c r="AU112" s="261"/>
      <c r="AV112" s="261"/>
      <c r="AW112" s="261"/>
      <c r="AX112" s="261"/>
      <c r="AY112" s="261"/>
      <c r="AZ112" s="261"/>
      <c r="BA112" s="261"/>
      <c r="BB112" s="261"/>
      <c r="BC112" s="261"/>
      <c r="BD112" s="261"/>
      <c r="BE112" s="261"/>
      <c r="BF112" s="261"/>
      <c r="BG112" s="261"/>
    </row>
    <row r="113" spans="1:71" ht="15" x14ac:dyDescent="0.2">
      <c r="A113" s="303" t="s">
        <v>567</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61"/>
      <c r="AU113" s="261"/>
      <c r="AV113" s="261"/>
      <c r="AW113" s="261"/>
      <c r="AX113" s="261"/>
      <c r="AY113" s="261"/>
      <c r="AZ113" s="261"/>
      <c r="BA113" s="261"/>
      <c r="BB113" s="261"/>
      <c r="BC113" s="261"/>
      <c r="BD113" s="261"/>
      <c r="BE113" s="261"/>
      <c r="BF113" s="261"/>
      <c r="BG113" s="261"/>
    </row>
    <row r="114" spans="1:71" ht="12.75" x14ac:dyDescent="0.2">
      <c r="A114" s="267"/>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5"/>
      <c r="AR114" s="265"/>
      <c r="AS114" s="265"/>
      <c r="AT114" s="264"/>
      <c r="AU114" s="264"/>
      <c r="AV114" s="264"/>
      <c r="AW114" s="264"/>
      <c r="AX114" s="264"/>
      <c r="AY114" s="264"/>
      <c r="AZ114" s="264"/>
      <c r="BA114" s="264"/>
      <c r="BB114" s="264"/>
      <c r="BC114" s="264"/>
      <c r="BD114" s="264"/>
      <c r="BE114" s="264"/>
      <c r="BF114" s="264"/>
      <c r="BG114" s="264"/>
      <c r="BH114" s="264"/>
      <c r="BI114" s="264"/>
      <c r="BJ114" s="264"/>
      <c r="BK114" s="264"/>
      <c r="BL114" s="264"/>
      <c r="BM114" s="264"/>
      <c r="BN114" s="264"/>
      <c r="BO114" s="264"/>
      <c r="BP114" s="264"/>
      <c r="BQ114" s="264"/>
      <c r="BR114" s="264"/>
      <c r="BS114" s="264"/>
    </row>
    <row r="115" spans="1:71" ht="12.75" x14ac:dyDescent="0.2">
      <c r="A115" s="267"/>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5"/>
      <c r="AR115" s="265"/>
      <c r="AS115" s="265"/>
      <c r="AT115" s="264"/>
      <c r="AU115" s="264"/>
      <c r="AV115" s="264"/>
      <c r="AW115" s="264"/>
      <c r="AX115" s="264"/>
      <c r="AY115" s="264"/>
      <c r="AZ115" s="264"/>
      <c r="BA115" s="264"/>
      <c r="BB115" s="264"/>
      <c r="BC115" s="264"/>
      <c r="BD115" s="264"/>
      <c r="BE115" s="264"/>
      <c r="BF115" s="264"/>
      <c r="BG115" s="264"/>
      <c r="BH115" s="264"/>
      <c r="BI115" s="264"/>
      <c r="BJ115" s="264"/>
      <c r="BK115" s="264"/>
      <c r="BL115" s="264"/>
      <c r="BM115" s="264"/>
      <c r="BN115" s="264"/>
      <c r="BO115" s="264"/>
      <c r="BP115" s="264"/>
      <c r="BQ115" s="264"/>
      <c r="BR115" s="264"/>
      <c r="BS115" s="264"/>
    </row>
    <row r="116" spans="1:71" ht="12.75" x14ac:dyDescent="0.2">
      <c r="A116" s="297"/>
      <c r="B116" s="427" t="s">
        <v>568</v>
      </c>
      <c r="C116" s="428"/>
      <c r="D116" s="427" t="s">
        <v>569</v>
      </c>
      <c r="E116" s="428"/>
      <c r="F116" s="297"/>
      <c r="G116" s="297"/>
      <c r="H116" s="297"/>
      <c r="I116" s="297"/>
      <c r="J116" s="297"/>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5"/>
      <c r="AR116" s="265"/>
      <c r="AS116" s="265"/>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row>
    <row r="117" spans="1:71" ht="12.75" x14ac:dyDescent="0.2">
      <c r="A117" s="300" t="s">
        <v>570</v>
      </c>
      <c r="B117" s="306"/>
      <c r="C117" s="297" t="s">
        <v>571</v>
      </c>
      <c r="D117" s="306">
        <v>0.8</v>
      </c>
      <c r="E117" s="297" t="s">
        <v>571</v>
      </c>
      <c r="F117" s="297"/>
      <c r="G117" s="297"/>
      <c r="H117" s="297"/>
      <c r="I117" s="297"/>
      <c r="J117" s="297"/>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5"/>
      <c r="AR117" s="265"/>
      <c r="AS117" s="265"/>
      <c r="AT117" s="264"/>
      <c r="AU117" s="264"/>
      <c r="AV117" s="264"/>
      <c r="AW117" s="264"/>
      <c r="AX117" s="264"/>
      <c r="AY117" s="264"/>
      <c r="AZ117" s="264"/>
      <c r="BA117" s="264"/>
      <c r="BB117" s="264"/>
      <c r="BC117" s="264"/>
      <c r="BD117" s="264"/>
      <c r="BE117" s="264"/>
      <c r="BF117" s="264"/>
      <c r="BG117" s="264"/>
      <c r="BH117" s="264"/>
      <c r="BI117" s="264"/>
      <c r="BJ117" s="264"/>
      <c r="BK117" s="264"/>
      <c r="BL117" s="264"/>
      <c r="BM117" s="264"/>
      <c r="BN117" s="264"/>
      <c r="BO117" s="264"/>
      <c r="BP117" s="264"/>
      <c r="BQ117" s="264"/>
      <c r="BR117" s="264"/>
      <c r="BS117" s="264"/>
    </row>
    <row r="118" spans="1:71" ht="25.5" x14ac:dyDescent="0.2">
      <c r="A118" s="300" t="s">
        <v>570</v>
      </c>
      <c r="B118" s="297">
        <f>$B$110*B117</f>
        <v>0</v>
      </c>
      <c r="C118" s="297" t="s">
        <v>131</v>
      </c>
      <c r="D118" s="297">
        <f>$B$110*D117</f>
        <v>0.74400000000000011</v>
      </c>
      <c r="E118" s="297" t="s">
        <v>131</v>
      </c>
      <c r="F118" s="300" t="s">
        <v>572</v>
      </c>
      <c r="G118" s="297">
        <f>D117-B117</f>
        <v>0.8</v>
      </c>
      <c r="H118" s="297" t="s">
        <v>571</v>
      </c>
      <c r="I118" s="307">
        <f>$B$110*G118</f>
        <v>0.74400000000000011</v>
      </c>
      <c r="J118" s="297" t="s">
        <v>131</v>
      </c>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5"/>
      <c r="AR118" s="265"/>
      <c r="AS118" s="265"/>
      <c r="AT118" s="264"/>
      <c r="AU118" s="264"/>
      <c r="AV118" s="264"/>
      <c r="AW118" s="264"/>
      <c r="AX118" s="264"/>
      <c r="AY118" s="264"/>
      <c r="AZ118" s="264"/>
      <c r="BA118" s="264"/>
      <c r="BB118" s="264"/>
      <c r="BC118" s="264"/>
      <c r="BD118" s="264"/>
      <c r="BE118" s="264"/>
      <c r="BF118" s="264"/>
      <c r="BG118" s="264"/>
      <c r="BH118" s="264"/>
      <c r="BI118" s="264"/>
      <c r="BJ118" s="264"/>
      <c r="BK118" s="264"/>
      <c r="BL118" s="264"/>
      <c r="BM118" s="264"/>
      <c r="BN118" s="264"/>
      <c r="BO118" s="264"/>
      <c r="BP118" s="264"/>
      <c r="BQ118" s="264"/>
      <c r="BR118" s="264"/>
      <c r="BS118" s="264"/>
    </row>
    <row r="119" spans="1:71" ht="25.5" x14ac:dyDescent="0.2">
      <c r="A119" s="297"/>
      <c r="B119" s="297"/>
      <c r="C119" s="297"/>
      <c r="D119" s="297"/>
      <c r="E119" s="297"/>
      <c r="F119" s="300" t="s">
        <v>573</v>
      </c>
      <c r="G119" s="297">
        <f>I119/$B$110</f>
        <v>0</v>
      </c>
      <c r="H119" s="297" t="s">
        <v>571</v>
      </c>
      <c r="I119" s="306"/>
      <c r="J119" s="297" t="s">
        <v>131</v>
      </c>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5"/>
      <c r="AR119" s="265"/>
      <c r="AS119" s="265"/>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row>
    <row r="120" spans="1:71" ht="38.25" x14ac:dyDescent="0.2">
      <c r="A120" s="308"/>
      <c r="B120" s="309"/>
      <c r="C120" s="309"/>
      <c r="D120" s="309"/>
      <c r="E120" s="309"/>
      <c r="F120" s="310" t="s">
        <v>574</v>
      </c>
      <c r="G120" s="307">
        <f>G118</f>
        <v>0.8</v>
      </c>
      <c r="H120" s="297" t="s">
        <v>571</v>
      </c>
      <c r="I120" s="302">
        <f>I118</f>
        <v>0.74400000000000011</v>
      </c>
      <c r="J120" s="297" t="s">
        <v>131</v>
      </c>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5"/>
      <c r="AR120" s="265"/>
      <c r="AS120" s="265"/>
      <c r="AT120" s="264"/>
      <c r="AU120" s="264"/>
      <c r="AV120" s="264"/>
      <c r="AW120" s="264"/>
      <c r="AX120" s="264"/>
      <c r="AY120" s="264"/>
      <c r="AZ120" s="264"/>
      <c r="BA120" s="264"/>
      <c r="BB120" s="264"/>
      <c r="BC120" s="264"/>
      <c r="BD120" s="264"/>
      <c r="BE120" s="264"/>
      <c r="BF120" s="264"/>
      <c r="BG120" s="264"/>
      <c r="BH120" s="264"/>
      <c r="BI120" s="264"/>
      <c r="BJ120" s="264"/>
      <c r="BK120" s="264"/>
      <c r="BL120" s="264"/>
      <c r="BM120" s="264"/>
      <c r="BN120" s="264"/>
      <c r="BO120" s="264"/>
      <c r="BP120" s="264"/>
      <c r="BQ120" s="264"/>
      <c r="BR120" s="264"/>
      <c r="BS120" s="264"/>
    </row>
    <row r="121" spans="1:71" ht="12.75" x14ac:dyDescent="0.2">
      <c r="A121" s="268"/>
      <c r="B121" s="266"/>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5"/>
      <c r="AR121" s="265"/>
      <c r="AS121" s="265"/>
      <c r="AT121" s="264"/>
      <c r="AU121" s="264"/>
      <c r="AV121" s="264"/>
      <c r="AW121" s="264"/>
      <c r="AX121" s="264"/>
      <c r="AY121" s="264"/>
      <c r="AZ121" s="264"/>
      <c r="BA121" s="264"/>
      <c r="BB121" s="264"/>
      <c r="BC121" s="264"/>
      <c r="BD121" s="264"/>
      <c r="BE121" s="264"/>
      <c r="BF121" s="264"/>
      <c r="BG121" s="264"/>
      <c r="BH121" s="264"/>
      <c r="BI121" s="264"/>
      <c r="BJ121" s="264"/>
      <c r="BK121" s="264"/>
      <c r="BL121" s="264"/>
      <c r="BM121" s="264"/>
      <c r="BN121" s="264"/>
      <c r="BO121" s="264"/>
      <c r="BP121" s="264"/>
      <c r="BQ121" s="264"/>
      <c r="BR121" s="264"/>
      <c r="BS121" s="264"/>
    </row>
    <row r="122" spans="1:71" ht="12.75" x14ac:dyDescent="0.2">
      <c r="A122" s="311" t="s">
        <v>575</v>
      </c>
      <c r="B122" s="312">
        <v>13.253640502720955</v>
      </c>
      <c r="C122" s="266"/>
      <c r="D122" s="266"/>
      <c r="E122" s="266"/>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c r="AE122" s="266"/>
      <c r="AF122" s="266"/>
      <c r="AG122" s="266"/>
      <c r="AH122" s="266"/>
      <c r="AI122" s="266"/>
      <c r="AJ122" s="266"/>
      <c r="AK122" s="266"/>
      <c r="AL122" s="266"/>
      <c r="AM122" s="266"/>
      <c r="AN122" s="266"/>
      <c r="AO122" s="266"/>
      <c r="AP122" s="266"/>
      <c r="AQ122" s="266"/>
      <c r="AR122" s="266"/>
      <c r="AS122" s="266"/>
      <c r="AT122" s="266"/>
      <c r="AU122" s="266"/>
      <c r="AV122" s="266"/>
      <c r="AW122" s="266"/>
      <c r="AX122" s="266"/>
      <c r="AY122" s="266"/>
      <c r="AZ122" s="266"/>
      <c r="BA122" s="266"/>
      <c r="BB122" s="266"/>
      <c r="BC122" s="266"/>
      <c r="BD122" s="266"/>
      <c r="BE122" s="266"/>
      <c r="BF122" s="266"/>
      <c r="BG122" s="266"/>
      <c r="BH122" s="266"/>
      <c r="BI122" s="266"/>
      <c r="BJ122" s="266"/>
      <c r="BK122" s="266"/>
      <c r="BL122" s="266"/>
      <c r="BM122" s="266"/>
      <c r="BN122" s="266"/>
      <c r="BO122" s="266"/>
      <c r="BP122" s="266"/>
      <c r="BQ122" s="266"/>
      <c r="BR122" s="266"/>
      <c r="BS122" s="266"/>
    </row>
    <row r="123" spans="1:71" ht="12.75" x14ac:dyDescent="0.2">
      <c r="A123" s="311" t="s">
        <v>348</v>
      </c>
      <c r="B123" s="313">
        <v>25</v>
      </c>
      <c r="C123" s="266"/>
      <c r="D123" s="266"/>
      <c r="E123" s="266"/>
      <c r="F123" s="266"/>
      <c r="G123" s="266"/>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c r="AE123" s="266"/>
      <c r="AF123" s="266"/>
      <c r="AG123" s="266"/>
      <c r="AH123" s="266"/>
      <c r="AI123" s="266"/>
      <c r="AJ123" s="266"/>
      <c r="AK123" s="266"/>
      <c r="AL123" s="266"/>
      <c r="AM123" s="266"/>
      <c r="AN123" s="266"/>
      <c r="AO123" s="266"/>
      <c r="AP123" s="266"/>
      <c r="AQ123" s="266"/>
      <c r="AR123" s="266"/>
      <c r="AS123" s="266"/>
      <c r="AT123" s="266"/>
      <c r="AU123" s="266"/>
      <c r="AV123" s="266"/>
      <c r="AW123" s="266"/>
      <c r="AX123" s="266"/>
      <c r="AY123" s="266"/>
      <c r="AZ123" s="266"/>
      <c r="BA123" s="266"/>
      <c r="BB123" s="266"/>
      <c r="BC123" s="266"/>
      <c r="BD123" s="266"/>
      <c r="BE123" s="266"/>
      <c r="BF123" s="266"/>
      <c r="BG123" s="266"/>
      <c r="BH123" s="266"/>
      <c r="BI123" s="266"/>
      <c r="BJ123" s="266"/>
      <c r="BK123" s="266"/>
      <c r="BL123" s="266"/>
      <c r="BM123" s="266"/>
      <c r="BN123" s="266"/>
      <c r="BO123" s="266"/>
      <c r="BP123" s="266"/>
      <c r="BQ123" s="266"/>
      <c r="BR123" s="266"/>
      <c r="BS123" s="266"/>
    </row>
    <row r="124" spans="1:71" ht="12.75" x14ac:dyDescent="0.2">
      <c r="A124" s="311" t="s">
        <v>576</v>
      </c>
      <c r="B124" s="313" t="s">
        <v>543</v>
      </c>
      <c r="C124" s="269" t="s">
        <v>577</v>
      </c>
      <c r="D124" s="266"/>
      <c r="E124" s="266"/>
      <c r="F124" s="266"/>
      <c r="G124" s="266"/>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c r="AE124" s="266"/>
      <c r="AF124" s="266"/>
      <c r="AG124" s="266"/>
      <c r="AH124" s="266"/>
      <c r="AI124" s="266"/>
      <c r="AJ124" s="266"/>
      <c r="AK124" s="266"/>
      <c r="AL124" s="266"/>
      <c r="AM124" s="266"/>
      <c r="AN124" s="266"/>
      <c r="AO124" s="266"/>
      <c r="AP124" s="266"/>
      <c r="AQ124" s="266"/>
      <c r="AR124" s="266"/>
      <c r="AS124" s="266"/>
      <c r="AT124" s="266"/>
      <c r="AU124" s="266"/>
      <c r="AV124" s="266"/>
      <c r="AW124" s="266"/>
      <c r="AX124" s="266"/>
      <c r="AY124" s="266"/>
      <c r="AZ124" s="266"/>
      <c r="BA124" s="266"/>
      <c r="BB124" s="266"/>
      <c r="BC124" s="266"/>
      <c r="BD124" s="266"/>
      <c r="BE124" s="266"/>
      <c r="BF124" s="266"/>
      <c r="BG124" s="266"/>
      <c r="BH124" s="266"/>
      <c r="BI124" s="266"/>
      <c r="BJ124" s="266"/>
      <c r="BK124" s="266"/>
      <c r="BL124" s="266"/>
      <c r="BM124" s="266"/>
      <c r="BN124" s="266"/>
      <c r="BO124" s="266"/>
      <c r="BP124" s="266"/>
      <c r="BQ124" s="266"/>
      <c r="BR124" s="266"/>
      <c r="BS124" s="266"/>
    </row>
    <row r="125" spans="1:71" s="225" customFormat="1" ht="12.75" x14ac:dyDescent="0.2">
      <c r="A125" s="314"/>
      <c r="B125" s="315"/>
      <c r="C125" s="270"/>
      <c r="D125" s="271"/>
      <c r="E125" s="271"/>
      <c r="F125" s="271"/>
      <c r="G125" s="271"/>
      <c r="H125" s="271"/>
      <c r="I125" s="271"/>
      <c r="J125" s="271"/>
      <c r="K125" s="271"/>
      <c r="L125" s="271"/>
      <c r="M125" s="271"/>
      <c r="N125" s="271"/>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271"/>
      <c r="AR125" s="271"/>
      <c r="AS125" s="271"/>
      <c r="AT125" s="271"/>
      <c r="AU125" s="271"/>
      <c r="AV125" s="271"/>
      <c r="AW125" s="271"/>
      <c r="AX125" s="271"/>
      <c r="AY125" s="271"/>
      <c r="AZ125" s="271"/>
      <c r="BA125" s="271"/>
      <c r="BB125" s="271"/>
      <c r="BC125" s="271"/>
      <c r="BD125" s="271"/>
      <c r="BE125" s="271"/>
      <c r="BF125" s="271"/>
      <c r="BG125" s="271"/>
      <c r="BH125" s="271"/>
      <c r="BI125" s="271"/>
      <c r="BJ125" s="271"/>
      <c r="BK125" s="271"/>
      <c r="BL125" s="271"/>
      <c r="BM125" s="271"/>
      <c r="BN125" s="271"/>
      <c r="BO125" s="271"/>
      <c r="BP125" s="271"/>
      <c r="BQ125" s="271"/>
      <c r="BR125" s="271"/>
      <c r="BS125" s="271"/>
    </row>
    <row r="126" spans="1:71" ht="12.75" x14ac:dyDescent="0.2">
      <c r="A126" s="311" t="s">
        <v>578</v>
      </c>
      <c r="B126" s="316">
        <f>$B$122*1000*1000</f>
        <v>13253640.502720956</v>
      </c>
      <c r="C126" s="266"/>
      <c r="D126" s="266"/>
      <c r="E126" s="266"/>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c r="AE126" s="266"/>
      <c r="AF126" s="266"/>
      <c r="AG126" s="266"/>
      <c r="AH126" s="266"/>
      <c r="AI126" s="266"/>
      <c r="AJ126" s="266"/>
      <c r="AK126" s="266"/>
      <c r="AL126" s="266"/>
      <c r="AM126" s="266"/>
      <c r="AN126" s="266"/>
      <c r="AO126" s="266"/>
      <c r="AP126" s="266"/>
      <c r="AQ126" s="266"/>
      <c r="AR126" s="266"/>
      <c r="AS126" s="266"/>
      <c r="AT126" s="266"/>
      <c r="AU126" s="266"/>
      <c r="AV126" s="266"/>
      <c r="AW126" s="266"/>
      <c r="AX126" s="266"/>
      <c r="AY126" s="266"/>
      <c r="AZ126" s="266"/>
      <c r="BA126" s="266"/>
      <c r="BB126" s="266"/>
      <c r="BC126" s="266"/>
      <c r="BD126" s="266"/>
      <c r="BE126" s="266"/>
      <c r="BF126" s="266"/>
      <c r="BG126" s="266"/>
      <c r="BH126" s="266"/>
      <c r="BI126" s="266"/>
      <c r="BJ126" s="266"/>
      <c r="BK126" s="266"/>
      <c r="BL126" s="266"/>
      <c r="BM126" s="266"/>
      <c r="BN126" s="266"/>
      <c r="BO126" s="266"/>
      <c r="BP126" s="266"/>
      <c r="BQ126" s="266"/>
      <c r="BR126" s="266"/>
      <c r="BS126" s="266"/>
    </row>
    <row r="127" spans="1:71" ht="12.75" x14ac:dyDescent="0.2">
      <c r="A127" s="311" t="s">
        <v>579</v>
      </c>
      <c r="B127" s="317">
        <v>0.01</v>
      </c>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c r="AH127" s="266"/>
      <c r="AI127" s="266"/>
      <c r="AJ127" s="266"/>
      <c r="AK127" s="266"/>
      <c r="AL127" s="266"/>
      <c r="AM127" s="266"/>
      <c r="AN127" s="266"/>
      <c r="AO127" s="266"/>
      <c r="AP127" s="266"/>
      <c r="AQ127" s="266"/>
      <c r="AR127" s="266"/>
      <c r="AS127" s="266"/>
      <c r="AT127" s="266"/>
      <c r="AU127" s="266"/>
      <c r="AV127" s="266"/>
      <c r="AW127" s="266"/>
      <c r="AX127" s="266"/>
      <c r="AY127" s="266"/>
      <c r="AZ127" s="266"/>
      <c r="BA127" s="266"/>
      <c r="BB127" s="266"/>
      <c r="BC127" s="266"/>
      <c r="BD127" s="266"/>
      <c r="BE127" s="266"/>
      <c r="BF127" s="266"/>
      <c r="BG127" s="266"/>
      <c r="BH127" s="266"/>
      <c r="BI127" s="266"/>
      <c r="BJ127" s="266"/>
      <c r="BK127" s="266"/>
      <c r="BL127" s="266"/>
      <c r="BM127" s="266"/>
      <c r="BN127" s="266"/>
      <c r="BO127" s="266"/>
      <c r="BP127" s="266"/>
      <c r="BQ127" s="266"/>
      <c r="BR127" s="266"/>
      <c r="BS127" s="266"/>
    </row>
    <row r="128" spans="1:71" ht="12.75" x14ac:dyDescent="0.2">
      <c r="A128" s="268"/>
      <c r="B128" s="272"/>
      <c r="C128" s="266"/>
      <c r="D128" s="266"/>
      <c r="E128" s="266"/>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c r="AE128" s="266"/>
      <c r="AF128" s="266"/>
      <c r="AG128" s="266"/>
      <c r="AH128" s="266"/>
      <c r="AI128" s="266"/>
      <c r="AJ128" s="266"/>
      <c r="AK128" s="266"/>
      <c r="AL128" s="266"/>
      <c r="AM128" s="266"/>
      <c r="AN128" s="266"/>
      <c r="AO128" s="266"/>
      <c r="AP128" s="266"/>
      <c r="AQ128" s="266"/>
      <c r="AR128" s="266"/>
      <c r="AS128" s="266"/>
      <c r="AT128" s="266"/>
      <c r="AU128" s="266"/>
      <c r="AV128" s="266"/>
      <c r="AW128" s="266"/>
      <c r="AX128" s="266"/>
      <c r="AY128" s="266"/>
      <c r="AZ128" s="266"/>
      <c r="BA128" s="266"/>
      <c r="BB128" s="266"/>
      <c r="BC128" s="266"/>
      <c r="BD128" s="266"/>
      <c r="BE128" s="266"/>
      <c r="BF128" s="266"/>
      <c r="BG128" s="266"/>
      <c r="BH128" s="266"/>
      <c r="BI128" s="266"/>
      <c r="BJ128" s="266"/>
      <c r="BK128" s="266"/>
      <c r="BL128" s="266"/>
      <c r="BM128" s="266"/>
      <c r="BN128" s="266"/>
      <c r="BO128" s="266"/>
      <c r="BP128" s="266"/>
      <c r="BQ128" s="266"/>
      <c r="BR128" s="266"/>
      <c r="BS128" s="266"/>
    </row>
    <row r="129" spans="1:71" ht="12.75" x14ac:dyDescent="0.2">
      <c r="A129" s="311" t="s">
        <v>580</v>
      </c>
      <c r="B129" s="318">
        <v>0.20499999999999999</v>
      </c>
      <c r="C129" s="266"/>
      <c r="D129" s="266"/>
      <c r="E129" s="266"/>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c r="AE129" s="266"/>
      <c r="AF129" s="266"/>
      <c r="AG129" s="266"/>
      <c r="AH129" s="266"/>
      <c r="AI129" s="266"/>
      <c r="AJ129" s="266"/>
      <c r="AK129" s="266"/>
      <c r="AL129" s="266"/>
      <c r="AM129" s="266"/>
      <c r="AN129" s="266"/>
      <c r="AO129" s="266"/>
      <c r="AP129" s="266"/>
      <c r="AQ129" s="266"/>
      <c r="AR129" s="266"/>
      <c r="AS129" s="266"/>
      <c r="AT129" s="266"/>
      <c r="AU129" s="266"/>
      <c r="AV129" s="266"/>
      <c r="AW129" s="266"/>
      <c r="AX129" s="266"/>
      <c r="AY129" s="266"/>
      <c r="AZ129" s="266"/>
      <c r="BA129" s="266"/>
      <c r="BB129" s="266"/>
      <c r="BC129" s="266"/>
      <c r="BD129" s="266"/>
      <c r="BE129" s="266"/>
      <c r="BF129" s="266"/>
      <c r="BG129" s="266"/>
      <c r="BH129" s="266"/>
      <c r="BI129" s="266"/>
      <c r="BJ129" s="266"/>
      <c r="BK129" s="266"/>
      <c r="BL129" s="266"/>
      <c r="BM129" s="266"/>
      <c r="BN129" s="266"/>
      <c r="BO129" s="266"/>
      <c r="BP129" s="266"/>
      <c r="BQ129" s="266"/>
      <c r="BR129" s="266"/>
      <c r="BS129" s="266"/>
    </row>
    <row r="130" spans="1:71" x14ac:dyDescent="0.2">
      <c r="A130" s="319"/>
      <c r="B130" s="320"/>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c r="AH130" s="266"/>
      <c r="AI130" s="266"/>
      <c r="AJ130" s="266"/>
      <c r="AK130" s="266"/>
      <c r="AL130" s="266"/>
      <c r="AM130" s="266"/>
      <c r="AN130" s="266"/>
      <c r="AO130" s="266"/>
      <c r="AP130" s="266"/>
      <c r="AQ130" s="266"/>
      <c r="AR130" s="266"/>
      <c r="AS130" s="266"/>
      <c r="AT130" s="266"/>
      <c r="AU130" s="266"/>
      <c r="AV130" s="266"/>
      <c r="AW130" s="266"/>
      <c r="AX130" s="266"/>
      <c r="AY130" s="266"/>
      <c r="AZ130" s="266"/>
      <c r="BA130" s="266"/>
      <c r="BB130" s="266"/>
      <c r="BC130" s="266"/>
      <c r="BD130" s="266"/>
      <c r="BE130" s="266"/>
      <c r="BF130" s="266"/>
      <c r="BG130" s="266"/>
      <c r="BH130" s="266"/>
      <c r="BI130" s="266"/>
      <c r="BJ130" s="266"/>
      <c r="BK130" s="266"/>
      <c r="BL130" s="266"/>
      <c r="BM130" s="266"/>
      <c r="BN130" s="266"/>
      <c r="BO130" s="266"/>
      <c r="BP130" s="266"/>
      <c r="BQ130" s="266"/>
      <c r="BR130" s="266"/>
      <c r="BS130" s="266"/>
    </row>
    <row r="131" spans="1:71" ht="25.5" x14ac:dyDescent="0.2">
      <c r="A131" s="321" t="s">
        <v>581</v>
      </c>
      <c r="B131" s="322">
        <v>1.23072</v>
      </c>
      <c r="C131" s="266" t="s">
        <v>582</v>
      </c>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c r="AH131" s="266"/>
      <c r="AI131" s="266"/>
      <c r="AJ131" s="266"/>
      <c r="AK131" s="266"/>
      <c r="AL131" s="266"/>
      <c r="AM131" s="266"/>
      <c r="AN131" s="266"/>
      <c r="AO131" s="266"/>
      <c r="AP131" s="266"/>
      <c r="AQ131" s="266"/>
      <c r="AR131" s="266"/>
      <c r="AS131" s="266"/>
      <c r="AT131" s="266"/>
      <c r="AU131" s="266"/>
      <c r="AV131" s="266"/>
      <c r="AW131" s="266"/>
      <c r="AX131" s="266"/>
      <c r="AY131" s="266"/>
      <c r="AZ131" s="266"/>
      <c r="BA131" s="266"/>
      <c r="BB131" s="266"/>
      <c r="BC131" s="266"/>
      <c r="BD131" s="266"/>
      <c r="BE131" s="266"/>
      <c r="BF131" s="266"/>
      <c r="BG131" s="266"/>
      <c r="BH131" s="266"/>
      <c r="BI131" s="266"/>
      <c r="BJ131" s="266"/>
      <c r="BK131" s="266"/>
      <c r="BL131" s="266"/>
      <c r="BM131" s="266"/>
      <c r="BN131" s="266"/>
      <c r="BO131" s="266"/>
      <c r="BP131" s="266"/>
      <c r="BQ131" s="266"/>
      <c r="BR131" s="266"/>
      <c r="BS131" s="266"/>
    </row>
    <row r="132" spans="1:71" ht="25.5" x14ac:dyDescent="0.2">
      <c r="A132" s="321" t="s">
        <v>583</v>
      </c>
      <c r="B132" s="322">
        <v>1.20268</v>
      </c>
      <c r="C132" s="266" t="s">
        <v>582</v>
      </c>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c r="AH132" s="266"/>
      <c r="AI132" s="266"/>
      <c r="AJ132" s="266"/>
      <c r="AK132" s="266"/>
      <c r="AL132" s="266"/>
      <c r="AM132" s="266"/>
      <c r="AN132" s="266"/>
      <c r="AO132" s="266"/>
      <c r="AP132" s="266"/>
      <c r="AQ132" s="266"/>
      <c r="AR132" s="266"/>
      <c r="AS132" s="266"/>
      <c r="AT132" s="266"/>
      <c r="AU132" s="266"/>
      <c r="AV132" s="266"/>
      <c r="AW132" s="266"/>
      <c r="AX132" s="266"/>
      <c r="AY132" s="266"/>
      <c r="AZ132" s="266"/>
      <c r="BA132" s="266"/>
      <c r="BB132" s="266"/>
      <c r="BC132" s="266"/>
      <c r="BD132" s="266"/>
      <c r="BE132" s="266"/>
      <c r="BF132" s="266"/>
      <c r="BG132" s="266"/>
      <c r="BH132" s="266"/>
      <c r="BI132" s="266"/>
      <c r="BJ132" s="266"/>
      <c r="BK132" s="266"/>
      <c r="BL132" s="266"/>
      <c r="BM132" s="266"/>
      <c r="BN132" s="266"/>
      <c r="BO132" s="266"/>
      <c r="BP132" s="266"/>
      <c r="BQ132" s="266"/>
      <c r="BR132" s="266"/>
      <c r="BS132" s="266"/>
    </row>
    <row r="133" spans="1:71" ht="12.75" x14ac:dyDescent="0.2">
      <c r="A133" s="268"/>
      <c r="B133" s="266"/>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c r="AH133" s="266"/>
      <c r="AI133" s="266"/>
      <c r="AJ133" s="266"/>
      <c r="AK133" s="266"/>
      <c r="AL133" s="266"/>
      <c r="AM133" s="266"/>
      <c r="AN133" s="266"/>
      <c r="AO133" s="266"/>
      <c r="AP133" s="266"/>
      <c r="AQ133" s="225"/>
      <c r="AR133" s="225"/>
      <c r="AS133" s="225"/>
      <c r="BH133" s="266"/>
      <c r="BI133" s="266"/>
      <c r="BJ133" s="266"/>
      <c r="BK133" s="266"/>
      <c r="BL133" s="266"/>
      <c r="BM133" s="266"/>
      <c r="BN133" s="266"/>
      <c r="BO133" s="266"/>
      <c r="BP133" s="266"/>
      <c r="BQ133" s="266"/>
      <c r="BR133" s="266"/>
      <c r="BS133" s="266"/>
    </row>
    <row r="134" spans="1:71" x14ac:dyDescent="0.2">
      <c r="A134" s="311" t="s">
        <v>584</v>
      </c>
      <c r="C134" s="271" t="s">
        <v>585</v>
      </c>
      <c r="D134" s="271"/>
      <c r="E134" s="271"/>
      <c r="F134" s="271"/>
      <c r="G134" s="271"/>
      <c r="H134" s="271"/>
      <c r="I134" s="271"/>
      <c r="J134" s="271"/>
      <c r="K134" s="271"/>
      <c r="L134" s="271"/>
      <c r="M134" s="271"/>
      <c r="N134" s="271"/>
      <c r="O134" s="271"/>
      <c r="P134" s="271"/>
      <c r="Q134" s="271"/>
      <c r="R134" s="271"/>
      <c r="S134" s="271"/>
      <c r="T134" s="271"/>
      <c r="U134" s="271"/>
      <c r="V134" s="271"/>
      <c r="W134" s="271"/>
      <c r="X134" s="271"/>
      <c r="Y134" s="271"/>
      <c r="Z134" s="271"/>
      <c r="AA134" s="271"/>
      <c r="AB134" s="271"/>
      <c r="AC134" s="271"/>
      <c r="AD134" s="271"/>
      <c r="AE134" s="271"/>
      <c r="AF134" s="271"/>
      <c r="AG134" s="271"/>
      <c r="AH134" s="271"/>
      <c r="AI134" s="271"/>
      <c r="AJ134" s="271"/>
      <c r="AK134" s="271"/>
      <c r="AL134" s="271"/>
      <c r="AM134" s="271"/>
      <c r="AN134" s="271"/>
      <c r="AO134" s="271"/>
      <c r="AP134" s="271"/>
      <c r="AQ134" s="225"/>
      <c r="AR134" s="225"/>
      <c r="AS134" s="225"/>
      <c r="BH134" s="271"/>
      <c r="BI134" s="271"/>
      <c r="BJ134" s="271"/>
      <c r="BK134" s="271"/>
      <c r="BL134" s="271"/>
      <c r="BM134" s="271"/>
      <c r="BN134" s="271"/>
      <c r="BO134" s="271"/>
      <c r="BP134" s="271"/>
      <c r="BQ134" s="271"/>
      <c r="BR134" s="271"/>
      <c r="BS134" s="271"/>
    </row>
    <row r="135" spans="1:71" ht="12.75" x14ac:dyDescent="0.2">
      <c r="A135" s="311"/>
      <c r="B135" s="323">
        <v>2016</v>
      </c>
      <c r="C135" s="323">
        <f>B135+1</f>
        <v>2017</v>
      </c>
      <c r="D135" s="323">
        <f t="shared" ref="D135:AY135" si="38">C135+1</f>
        <v>2018</v>
      </c>
      <c r="E135" s="323">
        <f t="shared" si="38"/>
        <v>2019</v>
      </c>
      <c r="F135" s="323">
        <f t="shared" si="38"/>
        <v>2020</v>
      </c>
      <c r="G135" s="323">
        <f t="shared" si="38"/>
        <v>2021</v>
      </c>
      <c r="H135" s="323">
        <f t="shared" si="38"/>
        <v>2022</v>
      </c>
      <c r="I135" s="323">
        <f t="shared" si="38"/>
        <v>2023</v>
      </c>
      <c r="J135" s="323">
        <f t="shared" si="38"/>
        <v>2024</v>
      </c>
      <c r="K135" s="323">
        <f t="shared" si="38"/>
        <v>2025</v>
      </c>
      <c r="L135" s="323">
        <f t="shared" si="38"/>
        <v>2026</v>
      </c>
      <c r="M135" s="323">
        <f t="shared" si="38"/>
        <v>2027</v>
      </c>
      <c r="N135" s="323">
        <f t="shared" si="38"/>
        <v>2028</v>
      </c>
      <c r="O135" s="323">
        <f t="shared" si="38"/>
        <v>2029</v>
      </c>
      <c r="P135" s="323">
        <f t="shared" si="38"/>
        <v>2030</v>
      </c>
      <c r="Q135" s="323">
        <f t="shared" si="38"/>
        <v>2031</v>
      </c>
      <c r="R135" s="323">
        <f t="shared" si="38"/>
        <v>2032</v>
      </c>
      <c r="S135" s="323">
        <f t="shared" si="38"/>
        <v>2033</v>
      </c>
      <c r="T135" s="323">
        <f t="shared" si="38"/>
        <v>2034</v>
      </c>
      <c r="U135" s="323">
        <f t="shared" si="38"/>
        <v>2035</v>
      </c>
      <c r="V135" s="323">
        <f t="shared" si="38"/>
        <v>2036</v>
      </c>
      <c r="W135" s="323">
        <f t="shared" si="38"/>
        <v>2037</v>
      </c>
      <c r="X135" s="323">
        <f t="shared" si="38"/>
        <v>2038</v>
      </c>
      <c r="Y135" s="323">
        <f t="shared" si="38"/>
        <v>2039</v>
      </c>
      <c r="Z135" s="323">
        <f t="shared" si="38"/>
        <v>2040</v>
      </c>
      <c r="AA135" s="323">
        <f t="shared" si="38"/>
        <v>2041</v>
      </c>
      <c r="AB135" s="323">
        <f t="shared" si="38"/>
        <v>2042</v>
      </c>
      <c r="AC135" s="323">
        <f t="shared" si="38"/>
        <v>2043</v>
      </c>
      <c r="AD135" s="323">
        <f t="shared" si="38"/>
        <v>2044</v>
      </c>
      <c r="AE135" s="323">
        <f t="shared" si="38"/>
        <v>2045</v>
      </c>
      <c r="AF135" s="323">
        <f t="shared" si="38"/>
        <v>2046</v>
      </c>
      <c r="AG135" s="323">
        <f t="shared" si="38"/>
        <v>2047</v>
      </c>
      <c r="AH135" s="323">
        <f t="shared" si="38"/>
        <v>2048</v>
      </c>
      <c r="AI135" s="323">
        <f t="shared" si="38"/>
        <v>2049</v>
      </c>
      <c r="AJ135" s="323">
        <f t="shared" si="38"/>
        <v>2050</v>
      </c>
      <c r="AK135" s="323">
        <f t="shared" si="38"/>
        <v>2051</v>
      </c>
      <c r="AL135" s="323">
        <f t="shared" si="38"/>
        <v>2052</v>
      </c>
      <c r="AM135" s="323">
        <f t="shared" si="38"/>
        <v>2053</v>
      </c>
      <c r="AN135" s="323">
        <f t="shared" si="38"/>
        <v>2054</v>
      </c>
      <c r="AO135" s="323">
        <f t="shared" si="38"/>
        <v>2055</v>
      </c>
      <c r="AP135" s="323">
        <f t="shared" si="38"/>
        <v>2056</v>
      </c>
      <c r="AQ135" s="323">
        <f t="shared" si="38"/>
        <v>2057</v>
      </c>
      <c r="AR135" s="323">
        <f t="shared" si="38"/>
        <v>2058</v>
      </c>
      <c r="AS135" s="323">
        <f t="shared" si="38"/>
        <v>2059</v>
      </c>
      <c r="AT135" s="323">
        <f t="shared" si="38"/>
        <v>2060</v>
      </c>
      <c r="AU135" s="323">
        <f t="shared" si="38"/>
        <v>2061</v>
      </c>
      <c r="AV135" s="323">
        <f t="shared" si="38"/>
        <v>2062</v>
      </c>
      <c r="AW135" s="323">
        <f t="shared" si="38"/>
        <v>2063</v>
      </c>
      <c r="AX135" s="323">
        <f t="shared" si="38"/>
        <v>2064</v>
      </c>
      <c r="AY135" s="323">
        <f t="shared" si="38"/>
        <v>2065</v>
      </c>
    </row>
    <row r="136" spans="1:71" ht="12.75" x14ac:dyDescent="0.2">
      <c r="A136" s="311" t="s">
        <v>586</v>
      </c>
      <c r="B136" s="323"/>
      <c r="C136" s="324">
        <v>5.8000000000000003E-2</v>
      </c>
      <c r="D136" s="324">
        <v>5.5E-2</v>
      </c>
      <c r="E136" s="325">
        <f t="shared" ref="E136:AY136" si="39">D136</f>
        <v>5.5E-2</v>
      </c>
      <c r="F136" s="325">
        <f t="shared" si="39"/>
        <v>5.5E-2</v>
      </c>
      <c r="G136" s="325">
        <f t="shared" si="39"/>
        <v>5.5E-2</v>
      </c>
      <c r="H136" s="325">
        <f t="shared" si="39"/>
        <v>5.5E-2</v>
      </c>
      <c r="I136" s="325">
        <f t="shared" si="39"/>
        <v>5.5E-2</v>
      </c>
      <c r="J136" s="325">
        <f t="shared" si="39"/>
        <v>5.5E-2</v>
      </c>
      <c r="K136" s="325">
        <f t="shared" si="39"/>
        <v>5.5E-2</v>
      </c>
      <c r="L136" s="325">
        <f t="shared" si="39"/>
        <v>5.5E-2</v>
      </c>
      <c r="M136" s="325">
        <f t="shared" si="39"/>
        <v>5.5E-2</v>
      </c>
      <c r="N136" s="325">
        <f t="shared" si="39"/>
        <v>5.5E-2</v>
      </c>
      <c r="O136" s="325">
        <f t="shared" si="39"/>
        <v>5.5E-2</v>
      </c>
      <c r="P136" s="325">
        <f t="shared" si="39"/>
        <v>5.5E-2</v>
      </c>
      <c r="Q136" s="325">
        <f t="shared" si="39"/>
        <v>5.5E-2</v>
      </c>
      <c r="R136" s="325">
        <f t="shared" si="39"/>
        <v>5.5E-2</v>
      </c>
      <c r="S136" s="325">
        <f t="shared" si="39"/>
        <v>5.5E-2</v>
      </c>
      <c r="T136" s="325">
        <f t="shared" si="39"/>
        <v>5.5E-2</v>
      </c>
      <c r="U136" s="325">
        <f t="shared" si="39"/>
        <v>5.5E-2</v>
      </c>
      <c r="V136" s="325">
        <f t="shared" si="39"/>
        <v>5.5E-2</v>
      </c>
      <c r="W136" s="325">
        <f t="shared" si="39"/>
        <v>5.5E-2</v>
      </c>
      <c r="X136" s="325">
        <f t="shared" si="39"/>
        <v>5.5E-2</v>
      </c>
      <c r="Y136" s="325">
        <f t="shared" si="39"/>
        <v>5.5E-2</v>
      </c>
      <c r="Z136" s="325">
        <f t="shared" si="39"/>
        <v>5.5E-2</v>
      </c>
      <c r="AA136" s="325">
        <f t="shared" si="39"/>
        <v>5.5E-2</v>
      </c>
      <c r="AB136" s="325">
        <f t="shared" si="39"/>
        <v>5.5E-2</v>
      </c>
      <c r="AC136" s="325">
        <f t="shared" si="39"/>
        <v>5.5E-2</v>
      </c>
      <c r="AD136" s="325">
        <f t="shared" si="39"/>
        <v>5.5E-2</v>
      </c>
      <c r="AE136" s="325">
        <f t="shared" si="39"/>
        <v>5.5E-2</v>
      </c>
      <c r="AF136" s="325">
        <f t="shared" si="39"/>
        <v>5.5E-2</v>
      </c>
      <c r="AG136" s="325">
        <f t="shared" si="39"/>
        <v>5.5E-2</v>
      </c>
      <c r="AH136" s="325">
        <f t="shared" si="39"/>
        <v>5.5E-2</v>
      </c>
      <c r="AI136" s="325">
        <f t="shared" si="39"/>
        <v>5.5E-2</v>
      </c>
      <c r="AJ136" s="325">
        <f t="shared" si="39"/>
        <v>5.5E-2</v>
      </c>
      <c r="AK136" s="325">
        <f t="shared" si="39"/>
        <v>5.5E-2</v>
      </c>
      <c r="AL136" s="325">
        <f t="shared" si="39"/>
        <v>5.5E-2</v>
      </c>
      <c r="AM136" s="325">
        <f t="shared" si="39"/>
        <v>5.5E-2</v>
      </c>
      <c r="AN136" s="325">
        <f t="shared" si="39"/>
        <v>5.5E-2</v>
      </c>
      <c r="AO136" s="325">
        <f t="shared" si="39"/>
        <v>5.5E-2</v>
      </c>
      <c r="AP136" s="325">
        <f t="shared" si="39"/>
        <v>5.5E-2</v>
      </c>
      <c r="AQ136" s="325">
        <f t="shared" si="39"/>
        <v>5.5E-2</v>
      </c>
      <c r="AR136" s="325">
        <f t="shared" si="39"/>
        <v>5.5E-2</v>
      </c>
      <c r="AS136" s="325">
        <f t="shared" si="39"/>
        <v>5.5E-2</v>
      </c>
      <c r="AT136" s="325">
        <f t="shared" si="39"/>
        <v>5.5E-2</v>
      </c>
      <c r="AU136" s="325">
        <f t="shared" si="39"/>
        <v>5.5E-2</v>
      </c>
      <c r="AV136" s="325">
        <f t="shared" si="39"/>
        <v>5.5E-2</v>
      </c>
      <c r="AW136" s="325">
        <f t="shared" si="39"/>
        <v>5.5E-2</v>
      </c>
      <c r="AX136" s="325">
        <f t="shared" si="39"/>
        <v>5.5E-2</v>
      </c>
      <c r="AY136" s="325">
        <f t="shared" si="39"/>
        <v>5.5E-2</v>
      </c>
    </row>
    <row r="137" spans="1:71" s="225" customFormat="1" ht="15" x14ac:dyDescent="0.2">
      <c r="A137" s="311" t="s">
        <v>587</v>
      </c>
      <c r="B137" s="326"/>
      <c r="C137" s="286">
        <f>(1+B137)*(1+C136)-1</f>
        <v>5.8000000000000052E-2</v>
      </c>
      <c r="D137" s="286">
        <f t="shared" ref="D137:AY137" si="40">(1+C137)*(1+D136)-1</f>
        <v>0.11619000000000002</v>
      </c>
      <c r="E137" s="286">
        <f t="shared" si="40"/>
        <v>0.17758045</v>
      </c>
      <c r="F137" s="286">
        <f t="shared" si="40"/>
        <v>0.24234737475000001</v>
      </c>
      <c r="G137" s="286">
        <f t="shared" si="40"/>
        <v>0.31067648036124984</v>
      </c>
      <c r="H137" s="286">
        <f t="shared" si="40"/>
        <v>0.38276368678111861</v>
      </c>
      <c r="I137" s="286">
        <f t="shared" si="40"/>
        <v>0.45881568955408003</v>
      </c>
      <c r="J137" s="286">
        <f t="shared" si="40"/>
        <v>0.53905055247955436</v>
      </c>
      <c r="K137" s="286">
        <f t="shared" si="40"/>
        <v>0.62369833286592979</v>
      </c>
      <c r="L137" s="286">
        <f t="shared" si="40"/>
        <v>0.71300174117355586</v>
      </c>
      <c r="M137" s="286">
        <f t="shared" si="40"/>
        <v>0.80721683693810142</v>
      </c>
      <c r="N137" s="286">
        <f t="shared" si="40"/>
        <v>0.90661376296969687</v>
      </c>
      <c r="O137" s="286">
        <f t="shared" si="40"/>
        <v>1.0114775199330301</v>
      </c>
      <c r="P137" s="286">
        <f t="shared" si="40"/>
        <v>1.1221087835293466</v>
      </c>
      <c r="Q137" s="286">
        <f t="shared" si="40"/>
        <v>1.2388247666234604</v>
      </c>
      <c r="R137" s="286">
        <f t="shared" si="40"/>
        <v>1.3619601287877505</v>
      </c>
      <c r="S137" s="286">
        <f t="shared" si="40"/>
        <v>1.4918679358710767</v>
      </c>
      <c r="T137" s="286">
        <f t="shared" si="40"/>
        <v>1.6289206723439857</v>
      </c>
      <c r="U137" s="286">
        <f t="shared" si="40"/>
        <v>1.7735113093229047</v>
      </c>
      <c r="V137" s="286">
        <f t="shared" si="40"/>
        <v>1.9260544313356642</v>
      </c>
      <c r="W137" s="286">
        <f t="shared" si="40"/>
        <v>2.0869874250591254</v>
      </c>
      <c r="X137" s="286">
        <f t="shared" si="40"/>
        <v>2.2567717334373771</v>
      </c>
      <c r="Y137" s="286">
        <f t="shared" si="40"/>
        <v>2.4358941787764326</v>
      </c>
      <c r="Z137" s="286">
        <f t="shared" si="40"/>
        <v>2.6248683586091359</v>
      </c>
      <c r="AA137" s="286">
        <f t="shared" si="40"/>
        <v>2.8242361183326383</v>
      </c>
      <c r="AB137" s="286">
        <f t="shared" si="40"/>
        <v>3.0345691048409336</v>
      </c>
      <c r="AC137" s="286">
        <f t="shared" si="40"/>
        <v>3.2564704056071845</v>
      </c>
      <c r="AD137" s="286">
        <f t="shared" si="40"/>
        <v>3.4905762779155793</v>
      </c>
      <c r="AE137" s="286">
        <f t="shared" si="40"/>
        <v>3.7375579732009356</v>
      </c>
      <c r="AF137" s="286">
        <f t="shared" si="40"/>
        <v>3.9981236617269866</v>
      </c>
      <c r="AG137" s="286">
        <f t="shared" si="40"/>
        <v>4.2730204631219708</v>
      </c>
      <c r="AH137" s="286">
        <f t="shared" si="40"/>
        <v>4.563036588593679</v>
      </c>
      <c r="AI137" s="286">
        <f t="shared" si="40"/>
        <v>4.8690036009663311</v>
      </c>
      <c r="AJ137" s="286">
        <f t="shared" si="40"/>
        <v>5.1917987990194794</v>
      </c>
      <c r="AK137" s="286">
        <f t="shared" si="40"/>
        <v>5.5323477329655502</v>
      </c>
      <c r="AL137" s="286">
        <f t="shared" si="40"/>
        <v>5.8916268582786548</v>
      </c>
      <c r="AM137" s="286">
        <f t="shared" si="40"/>
        <v>6.2706663354839804</v>
      </c>
      <c r="AN137" s="286">
        <f t="shared" si="40"/>
        <v>6.6705529839355986</v>
      </c>
      <c r="AO137" s="286">
        <f t="shared" si="40"/>
        <v>7.0924333980520569</v>
      </c>
      <c r="AP137" s="286">
        <f t="shared" si="40"/>
        <v>7.5375172349449198</v>
      </c>
      <c r="AQ137" s="286">
        <f t="shared" si="40"/>
        <v>8.0070806828668903</v>
      </c>
      <c r="AR137" s="286">
        <f t="shared" si="40"/>
        <v>8.5024701204245687</v>
      </c>
      <c r="AS137" s="286">
        <f t="shared" si="40"/>
        <v>9.0251059770479198</v>
      </c>
      <c r="AT137" s="286">
        <f t="shared" si="40"/>
        <v>9.5764868057855548</v>
      </c>
      <c r="AU137" s="286">
        <f t="shared" si="40"/>
        <v>10.15819358010376</v>
      </c>
      <c r="AV137" s="286">
        <f t="shared" si="40"/>
        <v>10.771894227009465</v>
      </c>
      <c r="AW137" s="286">
        <f>(1+AV137)*(1+AW136)-1</f>
        <v>11.419348409494985</v>
      </c>
      <c r="AX137" s="286">
        <f t="shared" si="40"/>
        <v>12.102412572017208</v>
      </c>
      <c r="AY137" s="286">
        <f t="shared" si="40"/>
        <v>12.823045263478154</v>
      </c>
    </row>
    <row r="138" spans="1:71" s="225" customFormat="1" x14ac:dyDescent="0.2">
      <c r="A138" s="273"/>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85"/>
    </row>
    <row r="139" spans="1:71" ht="12.75" x14ac:dyDescent="0.2">
      <c r="A139" s="268"/>
      <c r="B139" s="323">
        <v>2016</v>
      </c>
      <c r="C139" s="323">
        <f>B139+1</f>
        <v>2017</v>
      </c>
      <c r="D139" s="323">
        <f t="shared" ref="D139:AY140" si="41">C139+1</f>
        <v>2018</v>
      </c>
      <c r="E139" s="323">
        <f t="shared" si="41"/>
        <v>2019</v>
      </c>
      <c r="F139" s="323">
        <f t="shared" si="41"/>
        <v>2020</v>
      </c>
      <c r="G139" s="323">
        <f t="shared" si="41"/>
        <v>2021</v>
      </c>
      <c r="H139" s="323">
        <f t="shared" si="41"/>
        <v>2022</v>
      </c>
      <c r="I139" s="323">
        <f t="shared" si="41"/>
        <v>2023</v>
      </c>
      <c r="J139" s="323">
        <f t="shared" si="41"/>
        <v>2024</v>
      </c>
      <c r="K139" s="323">
        <f t="shared" si="41"/>
        <v>2025</v>
      </c>
      <c r="L139" s="323">
        <f t="shared" si="41"/>
        <v>2026</v>
      </c>
      <c r="M139" s="323">
        <f t="shared" si="41"/>
        <v>2027</v>
      </c>
      <c r="N139" s="323">
        <f t="shared" si="41"/>
        <v>2028</v>
      </c>
      <c r="O139" s="323">
        <f t="shared" si="41"/>
        <v>2029</v>
      </c>
      <c r="P139" s="323">
        <f t="shared" si="41"/>
        <v>2030</v>
      </c>
      <c r="Q139" s="323">
        <f t="shared" si="41"/>
        <v>2031</v>
      </c>
      <c r="R139" s="323">
        <f t="shared" si="41"/>
        <v>2032</v>
      </c>
      <c r="S139" s="323">
        <f t="shared" si="41"/>
        <v>2033</v>
      </c>
      <c r="T139" s="323">
        <f t="shared" si="41"/>
        <v>2034</v>
      </c>
      <c r="U139" s="323">
        <f t="shared" si="41"/>
        <v>2035</v>
      </c>
      <c r="V139" s="323">
        <f t="shared" si="41"/>
        <v>2036</v>
      </c>
      <c r="W139" s="323">
        <f t="shared" si="41"/>
        <v>2037</v>
      </c>
      <c r="X139" s="323">
        <f t="shared" si="41"/>
        <v>2038</v>
      </c>
      <c r="Y139" s="323">
        <f t="shared" si="41"/>
        <v>2039</v>
      </c>
      <c r="Z139" s="323">
        <f t="shared" si="41"/>
        <v>2040</v>
      </c>
      <c r="AA139" s="323">
        <f t="shared" si="41"/>
        <v>2041</v>
      </c>
      <c r="AB139" s="323">
        <f t="shared" si="41"/>
        <v>2042</v>
      </c>
      <c r="AC139" s="323">
        <f t="shared" si="41"/>
        <v>2043</v>
      </c>
      <c r="AD139" s="323">
        <f t="shared" si="41"/>
        <v>2044</v>
      </c>
      <c r="AE139" s="323">
        <f t="shared" si="41"/>
        <v>2045</v>
      </c>
      <c r="AF139" s="323">
        <f t="shared" si="41"/>
        <v>2046</v>
      </c>
      <c r="AG139" s="323">
        <f t="shared" si="41"/>
        <v>2047</v>
      </c>
      <c r="AH139" s="323">
        <f t="shared" si="41"/>
        <v>2048</v>
      </c>
      <c r="AI139" s="323">
        <f t="shared" si="41"/>
        <v>2049</v>
      </c>
      <c r="AJ139" s="323">
        <f t="shared" si="41"/>
        <v>2050</v>
      </c>
      <c r="AK139" s="323">
        <f t="shared" si="41"/>
        <v>2051</v>
      </c>
      <c r="AL139" s="323">
        <f t="shared" si="41"/>
        <v>2052</v>
      </c>
      <c r="AM139" s="323">
        <f t="shared" si="41"/>
        <v>2053</v>
      </c>
      <c r="AN139" s="323">
        <f t="shared" si="41"/>
        <v>2054</v>
      </c>
      <c r="AO139" s="323">
        <f t="shared" si="41"/>
        <v>2055</v>
      </c>
      <c r="AP139" s="323">
        <f t="shared" si="41"/>
        <v>2056</v>
      </c>
      <c r="AQ139" s="323">
        <f t="shared" si="41"/>
        <v>2057</v>
      </c>
      <c r="AR139" s="323">
        <f t="shared" si="41"/>
        <v>2058</v>
      </c>
      <c r="AS139" s="323">
        <f t="shared" si="41"/>
        <v>2059</v>
      </c>
      <c r="AT139" s="323">
        <f t="shared" si="41"/>
        <v>2060</v>
      </c>
      <c r="AU139" s="323">
        <f t="shared" si="41"/>
        <v>2061</v>
      </c>
      <c r="AV139" s="323">
        <f t="shared" si="41"/>
        <v>2062</v>
      </c>
      <c r="AW139" s="323">
        <f t="shared" si="41"/>
        <v>2063</v>
      </c>
      <c r="AX139" s="323">
        <f t="shared" si="41"/>
        <v>2064</v>
      </c>
      <c r="AY139" s="323">
        <f t="shared" si="41"/>
        <v>2065</v>
      </c>
      <c r="AZ139" s="266"/>
      <c r="BA139" s="266"/>
      <c r="BB139" s="266"/>
      <c r="BC139" s="266"/>
      <c r="BD139" s="266"/>
      <c r="BE139" s="266"/>
      <c r="BF139" s="266"/>
      <c r="BG139" s="266"/>
      <c r="BH139" s="266"/>
      <c r="BI139" s="266"/>
      <c r="BJ139" s="266"/>
      <c r="BK139" s="266"/>
      <c r="BL139" s="266"/>
      <c r="BM139" s="266"/>
      <c r="BN139" s="266"/>
      <c r="BO139" s="266"/>
      <c r="BP139" s="266"/>
      <c r="BQ139" s="266"/>
      <c r="BR139" s="266"/>
      <c r="BS139" s="266"/>
    </row>
    <row r="140" spans="1:71" x14ac:dyDescent="0.2">
      <c r="A140" s="268"/>
      <c r="B140" s="328">
        <f>1</f>
        <v>1</v>
      </c>
      <c r="C140" s="328">
        <f t="shared" ref="C140" si="42">B140+1</f>
        <v>2</v>
      </c>
      <c r="D140" s="328">
        <f t="shared" si="41"/>
        <v>3</v>
      </c>
      <c r="E140" s="328">
        <f>D140+1</f>
        <v>4</v>
      </c>
      <c r="F140" s="328">
        <f t="shared" si="41"/>
        <v>5</v>
      </c>
      <c r="G140" s="328">
        <f t="shared" si="41"/>
        <v>6</v>
      </c>
      <c r="H140" s="328">
        <f t="shared" si="41"/>
        <v>7</v>
      </c>
      <c r="I140" s="328">
        <f t="shared" si="41"/>
        <v>8</v>
      </c>
      <c r="J140" s="328">
        <f t="shared" si="41"/>
        <v>9</v>
      </c>
      <c r="K140" s="328">
        <f t="shared" si="41"/>
        <v>10</v>
      </c>
      <c r="L140" s="328">
        <f t="shared" si="41"/>
        <v>11</v>
      </c>
      <c r="M140" s="328">
        <f t="shared" si="41"/>
        <v>12</v>
      </c>
      <c r="N140" s="328">
        <f t="shared" si="41"/>
        <v>13</v>
      </c>
      <c r="O140" s="328">
        <f t="shared" si="41"/>
        <v>14</v>
      </c>
      <c r="P140" s="328">
        <f t="shared" si="41"/>
        <v>15</v>
      </c>
      <c r="Q140" s="328">
        <f t="shared" si="41"/>
        <v>16</v>
      </c>
      <c r="R140" s="328">
        <f t="shared" si="41"/>
        <v>17</v>
      </c>
      <c r="S140" s="328">
        <f t="shared" si="41"/>
        <v>18</v>
      </c>
      <c r="T140" s="328">
        <f t="shared" si="41"/>
        <v>19</v>
      </c>
      <c r="U140" s="328">
        <f t="shared" si="41"/>
        <v>20</v>
      </c>
      <c r="V140" s="328">
        <f t="shared" si="41"/>
        <v>21</v>
      </c>
      <c r="W140" s="328">
        <f t="shared" si="41"/>
        <v>22</v>
      </c>
      <c r="X140" s="328">
        <f t="shared" si="41"/>
        <v>23</v>
      </c>
      <c r="Y140" s="328">
        <f t="shared" si="41"/>
        <v>24</v>
      </c>
      <c r="Z140" s="328">
        <f t="shared" si="41"/>
        <v>25</v>
      </c>
      <c r="AA140" s="328">
        <f t="shared" si="41"/>
        <v>26</v>
      </c>
      <c r="AB140" s="328">
        <f t="shared" si="41"/>
        <v>27</v>
      </c>
      <c r="AC140" s="328">
        <f t="shared" si="41"/>
        <v>28</v>
      </c>
      <c r="AD140" s="328">
        <f t="shared" si="41"/>
        <v>29</v>
      </c>
      <c r="AE140" s="328">
        <f t="shared" si="41"/>
        <v>30</v>
      </c>
      <c r="AF140" s="328">
        <f t="shared" si="41"/>
        <v>31</v>
      </c>
      <c r="AG140" s="328">
        <f t="shared" si="41"/>
        <v>32</v>
      </c>
      <c r="AH140" s="328">
        <f t="shared" si="41"/>
        <v>33</v>
      </c>
      <c r="AI140" s="328">
        <f t="shared" si="41"/>
        <v>34</v>
      </c>
      <c r="AJ140" s="328">
        <f t="shared" si="41"/>
        <v>35</v>
      </c>
      <c r="AK140" s="328">
        <f t="shared" si="41"/>
        <v>36</v>
      </c>
      <c r="AL140" s="328">
        <f t="shared" si="41"/>
        <v>37</v>
      </c>
      <c r="AM140" s="328">
        <f t="shared" si="41"/>
        <v>38</v>
      </c>
      <c r="AN140" s="328">
        <f t="shared" si="41"/>
        <v>39</v>
      </c>
      <c r="AO140" s="328">
        <f t="shared" si="41"/>
        <v>40</v>
      </c>
      <c r="AP140" s="328">
        <f>AO140+1</f>
        <v>41</v>
      </c>
      <c r="AQ140" s="328">
        <f t="shared" si="41"/>
        <v>42</v>
      </c>
      <c r="AR140" s="328">
        <f t="shared" si="41"/>
        <v>43</v>
      </c>
      <c r="AS140" s="328">
        <f t="shared" si="41"/>
        <v>44</v>
      </c>
      <c r="AT140" s="328">
        <f t="shared" si="41"/>
        <v>45</v>
      </c>
      <c r="AU140" s="328">
        <f t="shared" si="41"/>
        <v>46</v>
      </c>
      <c r="AV140" s="328">
        <f t="shared" si="41"/>
        <v>47</v>
      </c>
      <c r="AW140" s="328">
        <f t="shared" si="41"/>
        <v>48</v>
      </c>
      <c r="AX140" s="328">
        <f t="shared" si="41"/>
        <v>49</v>
      </c>
      <c r="AY140" s="328">
        <f t="shared" si="41"/>
        <v>50</v>
      </c>
      <c r="AZ140" s="266"/>
      <c r="BA140" s="266"/>
      <c r="BB140" s="266"/>
      <c r="BC140" s="266"/>
      <c r="BD140" s="266"/>
      <c r="BE140" s="266"/>
      <c r="BF140" s="266"/>
      <c r="BG140" s="266"/>
      <c r="BH140" s="266"/>
      <c r="BI140" s="266"/>
      <c r="BJ140" s="266"/>
      <c r="BK140" s="266"/>
      <c r="BL140" s="266"/>
      <c r="BM140" s="266"/>
      <c r="BN140" s="266"/>
      <c r="BO140" s="266"/>
      <c r="BP140" s="266"/>
      <c r="BQ140" s="266"/>
      <c r="BR140" s="266"/>
      <c r="BS140" s="266"/>
    </row>
    <row r="141" spans="1:71" ht="15" x14ac:dyDescent="0.2">
      <c r="A141" s="268"/>
      <c r="B141" s="329">
        <v>0.5</v>
      </c>
      <c r="C141" s="329">
        <f>AVERAGE(B140:C140)</f>
        <v>1.5</v>
      </c>
      <c r="D141" s="329">
        <f>AVERAGE(C140:D140)</f>
        <v>2.5</v>
      </c>
      <c r="E141" s="329">
        <f>AVERAGE(D140:E140)</f>
        <v>3.5</v>
      </c>
      <c r="F141" s="329">
        <f t="shared" ref="F141:AO141" si="43">AVERAGE(E140:F140)</f>
        <v>4.5</v>
      </c>
      <c r="G141" s="329">
        <f t="shared" si="43"/>
        <v>5.5</v>
      </c>
      <c r="H141" s="329">
        <f t="shared" si="43"/>
        <v>6.5</v>
      </c>
      <c r="I141" s="329">
        <f t="shared" si="43"/>
        <v>7.5</v>
      </c>
      <c r="J141" s="329">
        <f t="shared" si="43"/>
        <v>8.5</v>
      </c>
      <c r="K141" s="329">
        <f t="shared" si="43"/>
        <v>9.5</v>
      </c>
      <c r="L141" s="329">
        <f t="shared" si="43"/>
        <v>10.5</v>
      </c>
      <c r="M141" s="329">
        <f t="shared" si="43"/>
        <v>11.5</v>
      </c>
      <c r="N141" s="329">
        <f t="shared" si="43"/>
        <v>12.5</v>
      </c>
      <c r="O141" s="329">
        <f t="shared" si="43"/>
        <v>13.5</v>
      </c>
      <c r="P141" s="329">
        <f t="shared" si="43"/>
        <v>14.5</v>
      </c>
      <c r="Q141" s="329">
        <f t="shared" si="43"/>
        <v>15.5</v>
      </c>
      <c r="R141" s="329">
        <f t="shared" si="43"/>
        <v>16.5</v>
      </c>
      <c r="S141" s="329">
        <f t="shared" si="43"/>
        <v>17.5</v>
      </c>
      <c r="T141" s="329">
        <f t="shared" si="43"/>
        <v>18.5</v>
      </c>
      <c r="U141" s="329">
        <f t="shared" si="43"/>
        <v>19.5</v>
      </c>
      <c r="V141" s="329">
        <f t="shared" si="43"/>
        <v>20.5</v>
      </c>
      <c r="W141" s="329">
        <f t="shared" si="43"/>
        <v>21.5</v>
      </c>
      <c r="X141" s="329">
        <f t="shared" si="43"/>
        <v>22.5</v>
      </c>
      <c r="Y141" s="329">
        <f t="shared" si="43"/>
        <v>23.5</v>
      </c>
      <c r="Z141" s="329">
        <f t="shared" si="43"/>
        <v>24.5</v>
      </c>
      <c r="AA141" s="329">
        <f t="shared" si="43"/>
        <v>25.5</v>
      </c>
      <c r="AB141" s="329">
        <f t="shared" si="43"/>
        <v>26.5</v>
      </c>
      <c r="AC141" s="329">
        <f t="shared" si="43"/>
        <v>27.5</v>
      </c>
      <c r="AD141" s="329">
        <f t="shared" si="43"/>
        <v>28.5</v>
      </c>
      <c r="AE141" s="329">
        <f t="shared" si="43"/>
        <v>29.5</v>
      </c>
      <c r="AF141" s="329">
        <f t="shared" si="43"/>
        <v>30.5</v>
      </c>
      <c r="AG141" s="329">
        <f t="shared" si="43"/>
        <v>31.5</v>
      </c>
      <c r="AH141" s="329">
        <f t="shared" si="43"/>
        <v>32.5</v>
      </c>
      <c r="AI141" s="329">
        <f t="shared" si="43"/>
        <v>33.5</v>
      </c>
      <c r="AJ141" s="329">
        <f t="shared" si="43"/>
        <v>34.5</v>
      </c>
      <c r="AK141" s="329">
        <f t="shared" si="43"/>
        <v>35.5</v>
      </c>
      <c r="AL141" s="329">
        <f t="shared" si="43"/>
        <v>36.5</v>
      </c>
      <c r="AM141" s="329">
        <f t="shared" si="43"/>
        <v>37.5</v>
      </c>
      <c r="AN141" s="329">
        <f t="shared" si="43"/>
        <v>38.5</v>
      </c>
      <c r="AO141" s="329">
        <f t="shared" si="43"/>
        <v>39.5</v>
      </c>
      <c r="AP141" s="329">
        <f>AVERAGE(AO140:AP140)</f>
        <v>40.5</v>
      </c>
      <c r="AQ141" s="329">
        <f t="shared" ref="AQ141:AY141" si="44">AVERAGE(AP140:AQ140)</f>
        <v>41.5</v>
      </c>
      <c r="AR141" s="329">
        <f t="shared" si="44"/>
        <v>42.5</v>
      </c>
      <c r="AS141" s="329">
        <f t="shared" si="44"/>
        <v>43.5</v>
      </c>
      <c r="AT141" s="329">
        <f t="shared" si="44"/>
        <v>44.5</v>
      </c>
      <c r="AU141" s="329">
        <f t="shared" si="44"/>
        <v>45.5</v>
      </c>
      <c r="AV141" s="329">
        <f t="shared" si="44"/>
        <v>46.5</v>
      </c>
      <c r="AW141" s="329">
        <f t="shared" si="44"/>
        <v>47.5</v>
      </c>
      <c r="AX141" s="329">
        <f t="shared" si="44"/>
        <v>48.5</v>
      </c>
      <c r="AY141" s="329">
        <f t="shared" si="44"/>
        <v>49.5</v>
      </c>
      <c r="AZ141" s="266"/>
      <c r="BA141" s="266"/>
      <c r="BB141" s="266"/>
      <c r="BC141" s="266"/>
      <c r="BD141" s="266"/>
      <c r="BE141" s="266"/>
      <c r="BF141" s="266"/>
      <c r="BG141" s="266"/>
      <c r="BH141" s="266"/>
      <c r="BI141" s="266"/>
      <c r="BJ141" s="266"/>
      <c r="BK141" s="266"/>
      <c r="BL141" s="266"/>
      <c r="BM141" s="266"/>
      <c r="BN141" s="266"/>
      <c r="BO141" s="266"/>
      <c r="BP141" s="266"/>
      <c r="BQ141" s="266"/>
      <c r="BR141" s="266"/>
      <c r="BS141" s="266"/>
    </row>
    <row r="142" spans="1:71" ht="12.75" x14ac:dyDescent="0.2">
      <c r="A142" s="268"/>
      <c r="B142" s="266"/>
      <c r="C142" s="266"/>
      <c r="D142" s="266"/>
      <c r="E142" s="266"/>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c r="AE142" s="266"/>
      <c r="AF142" s="266"/>
      <c r="AG142" s="266"/>
      <c r="AH142" s="266"/>
      <c r="AI142" s="266"/>
      <c r="AJ142" s="266"/>
      <c r="AK142" s="266"/>
      <c r="AL142" s="266"/>
      <c r="AM142" s="266"/>
      <c r="AN142" s="266"/>
      <c r="AO142" s="266"/>
      <c r="AP142" s="266"/>
      <c r="AR142" s="266"/>
      <c r="AS142" s="266"/>
      <c r="AT142" s="266"/>
      <c r="AU142" s="266"/>
      <c r="AV142" s="266"/>
      <c r="AW142" s="266"/>
      <c r="AX142" s="266"/>
      <c r="AY142" s="266"/>
      <c r="AZ142" s="266"/>
      <c r="BA142" s="266"/>
      <c r="BB142" s="266"/>
      <c r="BC142" s="266"/>
      <c r="BD142" s="266"/>
      <c r="BE142" s="266"/>
      <c r="BF142" s="266"/>
      <c r="BG142" s="266"/>
      <c r="BH142" s="266"/>
      <c r="BI142" s="266"/>
      <c r="BJ142" s="266"/>
      <c r="BK142" s="266"/>
      <c r="BL142" s="266"/>
      <c r="BM142" s="266"/>
      <c r="BN142" s="266"/>
      <c r="BO142" s="266"/>
      <c r="BP142" s="266"/>
      <c r="BQ142" s="266"/>
      <c r="BR142" s="266"/>
      <c r="BS142" s="266"/>
    </row>
    <row r="143" spans="1:71" ht="12.75" x14ac:dyDescent="0.2">
      <c r="A143" s="268"/>
      <c r="B143" s="266"/>
      <c r="C143" s="266"/>
      <c r="D143" s="266"/>
      <c r="E143" s="266"/>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c r="AE143" s="266"/>
      <c r="AF143" s="266"/>
      <c r="AG143" s="266"/>
      <c r="AH143" s="266"/>
      <c r="AI143" s="266"/>
      <c r="AJ143" s="266"/>
      <c r="AK143" s="266"/>
      <c r="AL143" s="266"/>
      <c r="AM143" s="266"/>
      <c r="AN143" s="266"/>
      <c r="AO143" s="266"/>
      <c r="AP143" s="266"/>
      <c r="AQ143" s="266"/>
      <c r="AR143" s="266"/>
      <c r="AS143" s="266"/>
      <c r="AT143" s="266"/>
      <c r="AU143" s="266"/>
      <c r="AV143" s="266"/>
      <c r="AW143" s="266"/>
      <c r="AX143" s="266"/>
      <c r="AY143" s="266"/>
      <c r="AZ143" s="266"/>
      <c r="BA143" s="266"/>
      <c r="BB143" s="266"/>
      <c r="BC143" s="266"/>
      <c r="BD143" s="266"/>
      <c r="BE143" s="266"/>
      <c r="BF143" s="266"/>
      <c r="BG143" s="266"/>
      <c r="BH143" s="266"/>
      <c r="BI143" s="266"/>
      <c r="BJ143" s="266"/>
      <c r="BK143" s="266"/>
      <c r="BL143" s="266"/>
      <c r="BM143" s="266"/>
      <c r="BN143" s="266"/>
      <c r="BO143" s="266"/>
      <c r="BP143" s="266"/>
      <c r="BQ143" s="266"/>
      <c r="BR143" s="266"/>
      <c r="BS143" s="266"/>
    </row>
    <row r="144" spans="1:71" ht="12.75" x14ac:dyDescent="0.2">
      <c r="A144" s="268"/>
      <c r="B144" s="266"/>
      <c r="C144" s="266"/>
      <c r="D144" s="266"/>
      <c r="E144" s="266"/>
      <c r="F144" s="266"/>
      <c r="G144" s="266"/>
      <c r="H144" s="266"/>
      <c r="I144" s="266"/>
      <c r="J144" s="266"/>
      <c r="K144" s="266"/>
      <c r="L144" s="266"/>
      <c r="M144" s="266"/>
      <c r="N144" s="266"/>
      <c r="O144" s="266"/>
      <c r="P144" s="266"/>
      <c r="Q144" s="266"/>
      <c r="R144" s="266"/>
      <c r="S144" s="266"/>
      <c r="T144" s="266"/>
      <c r="U144" s="266"/>
      <c r="V144" s="266"/>
      <c r="W144" s="266"/>
      <c r="X144" s="266"/>
      <c r="Y144" s="266"/>
      <c r="Z144" s="266"/>
      <c r="AA144" s="266"/>
      <c r="AB144" s="266"/>
      <c r="AC144" s="266"/>
      <c r="AD144" s="266"/>
      <c r="AE144" s="266"/>
      <c r="AF144" s="266"/>
      <c r="AG144" s="266"/>
      <c r="AH144" s="266"/>
      <c r="AI144" s="266"/>
      <c r="AJ144" s="266"/>
      <c r="AK144" s="266"/>
      <c r="AL144" s="266"/>
      <c r="AM144" s="266"/>
      <c r="AN144" s="266"/>
      <c r="AO144" s="266"/>
      <c r="AP144" s="266"/>
      <c r="AQ144" s="266"/>
      <c r="AR144" s="266"/>
      <c r="AS144" s="266"/>
      <c r="AT144" s="266"/>
      <c r="AU144" s="266"/>
      <c r="AV144" s="266"/>
      <c r="AW144" s="266"/>
      <c r="AX144" s="266"/>
      <c r="AY144" s="266"/>
      <c r="AZ144" s="266"/>
      <c r="BA144" s="266"/>
      <c r="BB144" s="266"/>
      <c r="BC144" s="266"/>
      <c r="BD144" s="266"/>
      <c r="BE144" s="266"/>
      <c r="BF144" s="266"/>
      <c r="BG144" s="266"/>
      <c r="BH144" s="266"/>
      <c r="BI144" s="266"/>
      <c r="BJ144" s="266"/>
      <c r="BK144" s="266"/>
      <c r="BL144" s="266"/>
      <c r="BM144" s="266"/>
      <c r="BN144" s="266"/>
      <c r="BO144" s="266"/>
      <c r="BP144" s="266"/>
      <c r="BQ144" s="266"/>
      <c r="BR144" s="266"/>
      <c r="BS144" s="266"/>
    </row>
    <row r="145" spans="1:71" ht="12.75" x14ac:dyDescent="0.2">
      <c r="A145" s="268"/>
      <c r="B145" s="266"/>
      <c r="C145" s="266"/>
      <c r="D145" s="266"/>
      <c r="E145" s="266"/>
      <c r="F145" s="266"/>
      <c r="G145" s="266"/>
      <c r="H145" s="266"/>
      <c r="I145" s="266"/>
      <c r="J145" s="266"/>
      <c r="K145" s="266"/>
      <c r="L145" s="266"/>
      <c r="M145" s="266"/>
      <c r="N145" s="266"/>
      <c r="O145" s="266"/>
      <c r="P145" s="266"/>
      <c r="Q145" s="266"/>
      <c r="R145" s="266"/>
      <c r="S145" s="266"/>
      <c r="T145" s="266"/>
      <c r="U145" s="266"/>
      <c r="V145" s="266"/>
      <c r="W145" s="266"/>
      <c r="X145" s="266"/>
      <c r="Y145" s="266"/>
      <c r="Z145" s="266"/>
      <c r="AA145" s="266"/>
      <c r="AB145" s="266"/>
      <c r="AC145" s="266"/>
      <c r="AD145" s="266"/>
      <c r="AE145" s="266"/>
      <c r="AF145" s="266"/>
      <c r="AG145" s="266"/>
      <c r="AH145" s="266"/>
      <c r="AI145" s="266"/>
      <c r="AJ145" s="266"/>
      <c r="AK145" s="266"/>
      <c r="AL145" s="266"/>
      <c r="AM145" s="266"/>
      <c r="AN145" s="266"/>
      <c r="AO145" s="266"/>
      <c r="AP145" s="266"/>
      <c r="AQ145" s="266"/>
      <c r="AR145" s="266"/>
      <c r="AS145" s="266"/>
      <c r="AT145" s="266"/>
      <c r="AU145" s="266"/>
      <c r="AV145" s="266"/>
      <c r="AW145" s="266"/>
      <c r="AX145" s="266"/>
      <c r="AY145" s="266"/>
      <c r="AZ145" s="266"/>
      <c r="BA145" s="266"/>
      <c r="BB145" s="266"/>
      <c r="BC145" s="266"/>
      <c r="BD145" s="266"/>
      <c r="BE145" s="266"/>
      <c r="BF145" s="266"/>
      <c r="BG145" s="266"/>
      <c r="BH145" s="266"/>
      <c r="BI145" s="266"/>
      <c r="BJ145" s="266"/>
      <c r="BK145" s="266"/>
      <c r="BL145" s="266"/>
      <c r="BM145" s="266"/>
      <c r="BN145" s="266"/>
      <c r="BO145" s="266"/>
      <c r="BP145" s="266"/>
      <c r="BQ145" s="266"/>
      <c r="BR145" s="266"/>
      <c r="BS145" s="266"/>
    </row>
    <row r="146" spans="1:71" ht="12.75" x14ac:dyDescent="0.2">
      <c r="A146" s="268"/>
      <c r="B146" s="266"/>
      <c r="C146" s="266"/>
      <c r="D146" s="266"/>
      <c r="E146" s="266"/>
      <c r="F146" s="266"/>
      <c r="G146" s="266"/>
      <c r="H146" s="266"/>
      <c r="I146" s="266"/>
      <c r="J146" s="266"/>
      <c r="K146" s="266"/>
      <c r="L146" s="266"/>
      <c r="M146" s="266"/>
      <c r="N146" s="266"/>
      <c r="O146" s="266"/>
      <c r="P146" s="266"/>
      <c r="Q146" s="266"/>
      <c r="R146" s="266"/>
      <c r="S146" s="266"/>
      <c r="T146" s="266"/>
      <c r="U146" s="266"/>
      <c r="V146" s="266"/>
      <c r="W146" s="266"/>
      <c r="X146" s="266"/>
      <c r="Y146" s="266"/>
      <c r="Z146" s="266"/>
      <c r="AA146" s="266"/>
      <c r="AB146" s="266"/>
      <c r="AC146" s="266"/>
      <c r="AD146" s="266"/>
      <c r="AE146" s="266"/>
      <c r="AF146" s="266"/>
      <c r="AG146" s="266"/>
      <c r="AH146" s="266"/>
      <c r="AI146" s="266"/>
      <c r="AJ146" s="266"/>
      <c r="AK146" s="266"/>
      <c r="AL146" s="266"/>
      <c r="AM146" s="266"/>
      <c r="AN146" s="266"/>
      <c r="AO146" s="266"/>
      <c r="AP146" s="266"/>
      <c r="AQ146" s="266"/>
      <c r="AR146" s="266"/>
      <c r="AS146" s="266"/>
      <c r="AT146" s="266"/>
      <c r="AU146" s="266"/>
      <c r="AV146" s="266"/>
      <c r="AW146" s="266"/>
      <c r="AX146" s="266"/>
      <c r="AY146" s="266"/>
      <c r="AZ146" s="266"/>
      <c r="BA146" s="266"/>
      <c r="BB146" s="266"/>
      <c r="BC146" s="266"/>
      <c r="BD146" s="266"/>
      <c r="BE146" s="266"/>
      <c r="BF146" s="266"/>
      <c r="BG146" s="266"/>
      <c r="BH146" s="266"/>
      <c r="BI146" s="266"/>
      <c r="BJ146" s="266"/>
      <c r="BK146" s="266"/>
      <c r="BL146" s="266"/>
      <c r="BM146" s="266"/>
      <c r="BN146" s="266"/>
      <c r="BO146" s="266"/>
      <c r="BP146" s="266"/>
      <c r="BQ146" s="266"/>
      <c r="BR146" s="266"/>
      <c r="BS146" s="266"/>
    </row>
    <row r="147" spans="1:71" ht="12.75" x14ac:dyDescent="0.2">
      <c r="A147" s="268"/>
      <c r="B147" s="266"/>
      <c r="C147" s="266"/>
      <c r="D147" s="266"/>
      <c r="E147" s="266"/>
      <c r="F147" s="266"/>
      <c r="G147" s="266"/>
      <c r="H147" s="266"/>
      <c r="I147" s="266"/>
      <c r="J147" s="266"/>
      <c r="K147" s="266"/>
      <c r="L147" s="266"/>
      <c r="M147" s="266"/>
      <c r="N147" s="266"/>
      <c r="O147" s="266"/>
      <c r="P147" s="266"/>
      <c r="Q147" s="266"/>
      <c r="R147" s="266"/>
      <c r="S147" s="266"/>
      <c r="T147" s="266"/>
      <c r="U147" s="266"/>
      <c r="V147" s="266"/>
      <c r="W147" s="266"/>
      <c r="X147" s="266"/>
      <c r="Y147" s="266"/>
      <c r="Z147" s="266"/>
      <c r="AA147" s="266"/>
      <c r="AB147" s="266"/>
      <c r="AC147" s="266"/>
      <c r="AD147" s="266"/>
      <c r="AE147" s="266"/>
      <c r="AF147" s="266"/>
      <c r="AG147" s="266"/>
      <c r="AH147" s="266"/>
      <c r="AI147" s="266"/>
      <c r="AJ147" s="266"/>
      <c r="AK147" s="266"/>
      <c r="AL147" s="266"/>
      <c r="AM147" s="266"/>
      <c r="AN147" s="266"/>
      <c r="AO147" s="266"/>
      <c r="AP147" s="266"/>
      <c r="AQ147" s="266"/>
      <c r="AR147" s="266"/>
      <c r="AS147" s="266"/>
      <c r="AT147" s="266"/>
      <c r="AU147" s="266"/>
      <c r="AV147" s="266"/>
      <c r="AW147" s="266"/>
      <c r="AX147" s="266"/>
      <c r="AY147" s="266"/>
      <c r="AZ147" s="266"/>
      <c r="BA147" s="266"/>
      <c r="BB147" s="266"/>
      <c r="BC147" s="266"/>
      <c r="BD147" s="266"/>
      <c r="BE147" s="266"/>
      <c r="BF147" s="266"/>
      <c r="BG147" s="266"/>
      <c r="BH147" s="266"/>
      <c r="BI147" s="266"/>
      <c r="BJ147" s="266"/>
      <c r="BK147" s="266"/>
      <c r="BL147" s="266"/>
      <c r="BM147" s="266"/>
      <c r="BN147" s="266"/>
      <c r="BO147" s="266"/>
      <c r="BP147" s="266"/>
      <c r="BQ147" s="266"/>
      <c r="BR147" s="266"/>
      <c r="BS147" s="266"/>
    </row>
    <row r="148" spans="1:71" ht="12.75" x14ac:dyDescent="0.2">
      <c r="A148" s="268"/>
      <c r="B148" s="266"/>
      <c r="C148" s="266"/>
      <c r="D148" s="266"/>
      <c r="E148" s="266"/>
      <c r="F148" s="266"/>
      <c r="G148" s="266"/>
      <c r="H148" s="266"/>
      <c r="I148" s="266"/>
      <c r="J148" s="266"/>
      <c r="K148" s="266"/>
      <c r="L148" s="266"/>
      <c r="M148" s="266"/>
      <c r="N148" s="266"/>
      <c r="O148" s="266"/>
      <c r="P148" s="266"/>
      <c r="Q148" s="266"/>
      <c r="R148" s="266"/>
      <c r="S148" s="266"/>
      <c r="T148" s="266"/>
      <c r="U148" s="266"/>
      <c r="V148" s="266"/>
      <c r="W148" s="266"/>
      <c r="X148" s="266"/>
      <c r="Y148" s="266"/>
      <c r="Z148" s="266"/>
      <c r="AA148" s="266"/>
      <c r="AB148" s="266"/>
      <c r="AC148" s="266"/>
      <c r="AD148" s="266"/>
      <c r="AE148" s="266"/>
      <c r="AF148" s="266"/>
      <c r="AG148" s="266"/>
      <c r="AH148" s="266"/>
      <c r="AI148" s="266"/>
      <c r="AJ148" s="266"/>
      <c r="AK148" s="266"/>
      <c r="AL148" s="266"/>
      <c r="AM148" s="266"/>
      <c r="AN148" s="266"/>
      <c r="AO148" s="266"/>
      <c r="AP148" s="266"/>
      <c r="AQ148" s="266"/>
      <c r="AR148" s="266"/>
      <c r="AS148" s="266"/>
      <c r="AT148" s="266"/>
      <c r="AU148" s="266"/>
      <c r="AV148" s="266"/>
      <c r="AW148" s="266"/>
      <c r="AX148" s="266"/>
      <c r="AY148" s="266"/>
      <c r="AZ148" s="266"/>
      <c r="BA148" s="266"/>
      <c r="BB148" s="266"/>
      <c r="BC148" s="266"/>
      <c r="BD148" s="266"/>
      <c r="BE148" s="266"/>
      <c r="BF148" s="266"/>
      <c r="BG148" s="266"/>
      <c r="BH148" s="266"/>
      <c r="BI148" s="266"/>
      <c r="BJ148" s="266"/>
      <c r="BK148" s="266"/>
      <c r="BL148" s="266"/>
      <c r="BM148" s="266"/>
      <c r="BN148" s="266"/>
      <c r="BO148" s="266"/>
      <c r="BP148" s="266"/>
      <c r="BQ148" s="266"/>
      <c r="BR148" s="266"/>
      <c r="BS148" s="266"/>
    </row>
    <row r="149" spans="1:71" ht="12.75" x14ac:dyDescent="0.2">
      <c r="A149" s="268"/>
      <c r="B149" s="266"/>
      <c r="C149" s="266"/>
      <c r="D149" s="266"/>
      <c r="E149" s="266"/>
      <c r="F149" s="266"/>
      <c r="G149" s="266"/>
      <c r="H149" s="266"/>
      <c r="I149" s="266"/>
      <c r="J149" s="266"/>
      <c r="K149" s="266"/>
      <c r="L149" s="266"/>
      <c r="M149" s="266"/>
      <c r="N149" s="266"/>
      <c r="O149" s="266"/>
      <c r="P149" s="266"/>
      <c r="Q149" s="266"/>
      <c r="R149" s="266"/>
      <c r="S149" s="266"/>
      <c r="T149" s="266"/>
      <c r="U149" s="266"/>
      <c r="V149" s="266"/>
      <c r="W149" s="266"/>
      <c r="X149" s="266"/>
      <c r="Y149" s="266"/>
      <c r="Z149" s="266"/>
      <c r="AA149" s="266"/>
      <c r="AB149" s="266"/>
      <c r="AC149" s="266"/>
      <c r="AD149" s="266"/>
      <c r="AE149" s="266"/>
      <c r="AF149" s="266"/>
      <c r="AG149" s="266"/>
      <c r="AH149" s="266"/>
      <c r="AI149" s="266"/>
      <c r="AJ149" s="266"/>
      <c r="AK149" s="266"/>
      <c r="AL149" s="266"/>
      <c r="AM149" s="266"/>
      <c r="AN149" s="266"/>
      <c r="AO149" s="266"/>
      <c r="AP149" s="266"/>
      <c r="AQ149" s="266"/>
      <c r="AR149" s="266"/>
      <c r="AS149" s="266"/>
      <c r="AT149" s="266"/>
      <c r="AU149" s="266"/>
      <c r="AV149" s="266"/>
      <c r="AW149" s="266"/>
      <c r="AX149" s="266"/>
      <c r="AY149" s="266"/>
      <c r="AZ149" s="266"/>
      <c r="BA149" s="266"/>
      <c r="BB149" s="266"/>
      <c r="BC149" s="266"/>
      <c r="BD149" s="266"/>
      <c r="BE149" s="266"/>
      <c r="BF149" s="266"/>
      <c r="BG149" s="266"/>
      <c r="BH149" s="266"/>
      <c r="BI149" s="266"/>
      <c r="BJ149" s="266"/>
      <c r="BK149" s="266"/>
      <c r="BL149" s="266"/>
      <c r="BM149" s="266"/>
      <c r="BN149" s="266"/>
      <c r="BO149" s="266"/>
      <c r="BP149" s="266"/>
      <c r="BQ149" s="266"/>
      <c r="BR149" s="266"/>
      <c r="BS149" s="266"/>
    </row>
    <row r="150" spans="1:71" ht="12.75" x14ac:dyDescent="0.2">
      <c r="A150" s="268"/>
      <c r="B150" s="266"/>
      <c r="C150" s="266"/>
      <c r="D150" s="266"/>
      <c r="E150" s="266"/>
      <c r="F150" s="266"/>
      <c r="G150" s="266"/>
      <c r="H150" s="266"/>
      <c r="I150" s="266"/>
      <c r="J150" s="266"/>
      <c r="K150" s="266"/>
      <c r="L150" s="266"/>
      <c r="M150" s="266"/>
      <c r="N150" s="266"/>
      <c r="O150" s="266"/>
      <c r="P150" s="266"/>
      <c r="Q150" s="266"/>
      <c r="R150" s="266"/>
      <c r="S150" s="266"/>
      <c r="T150" s="266"/>
      <c r="U150" s="266"/>
      <c r="V150" s="266"/>
      <c r="W150" s="266"/>
      <c r="X150" s="266"/>
      <c r="Y150" s="266"/>
      <c r="Z150" s="266"/>
      <c r="AA150" s="266"/>
      <c r="AB150" s="266"/>
      <c r="AC150" s="266"/>
      <c r="AD150" s="266"/>
      <c r="AE150" s="266"/>
      <c r="AF150" s="266"/>
      <c r="AG150" s="266"/>
      <c r="AH150" s="266"/>
      <c r="AI150" s="266"/>
      <c r="AJ150" s="266"/>
      <c r="AK150" s="266"/>
      <c r="AL150" s="266"/>
      <c r="AM150" s="266"/>
      <c r="AN150" s="266"/>
      <c r="AO150" s="266"/>
      <c r="AP150" s="266"/>
      <c r="AQ150" s="266"/>
      <c r="AR150" s="266"/>
      <c r="AS150" s="266"/>
      <c r="AT150" s="266"/>
      <c r="AU150" s="266"/>
      <c r="AV150" s="266"/>
      <c r="AW150" s="266"/>
      <c r="AX150" s="266"/>
      <c r="AY150" s="266"/>
      <c r="AZ150" s="266"/>
      <c r="BA150" s="266"/>
      <c r="BB150" s="266"/>
      <c r="BC150" s="266"/>
      <c r="BD150" s="266"/>
      <c r="BE150" s="266"/>
      <c r="BF150" s="266"/>
      <c r="BG150" s="266"/>
      <c r="BH150" s="266"/>
      <c r="BI150" s="266"/>
      <c r="BJ150" s="266"/>
      <c r="BK150" s="266"/>
      <c r="BL150" s="266"/>
      <c r="BM150" s="266"/>
      <c r="BN150" s="266"/>
      <c r="BO150" s="266"/>
      <c r="BP150" s="266"/>
      <c r="BQ150" s="266"/>
      <c r="BR150" s="266"/>
      <c r="BS150" s="266"/>
    </row>
    <row r="151" spans="1:71" ht="12.75" x14ac:dyDescent="0.2">
      <c r="A151" s="268"/>
      <c r="B151" s="266"/>
      <c r="C151" s="266"/>
      <c r="D151" s="266"/>
      <c r="E151" s="266"/>
      <c r="F151" s="266"/>
      <c r="G151" s="266"/>
      <c r="H151" s="266"/>
      <c r="I151" s="266"/>
      <c r="J151" s="266"/>
      <c r="K151" s="266"/>
      <c r="L151" s="266"/>
      <c r="M151" s="266"/>
      <c r="N151" s="266"/>
      <c r="O151" s="266"/>
      <c r="P151" s="266"/>
      <c r="Q151" s="266"/>
      <c r="R151" s="266"/>
      <c r="S151" s="266"/>
      <c r="T151" s="266"/>
      <c r="U151" s="266"/>
      <c r="V151" s="266"/>
      <c r="W151" s="266"/>
      <c r="X151" s="266"/>
      <c r="Y151" s="266"/>
      <c r="Z151" s="266"/>
      <c r="AA151" s="266"/>
      <c r="AB151" s="266"/>
      <c r="AC151" s="266"/>
      <c r="AD151" s="266"/>
      <c r="AE151" s="266"/>
      <c r="AF151" s="266"/>
      <c r="AG151" s="266"/>
      <c r="AH151" s="266"/>
      <c r="AI151" s="266"/>
      <c r="AJ151" s="266"/>
      <c r="AK151" s="266"/>
      <c r="AL151" s="266"/>
      <c r="AM151" s="266"/>
      <c r="AN151" s="266"/>
      <c r="AO151" s="266"/>
      <c r="AP151" s="266"/>
      <c r="AQ151" s="266"/>
      <c r="AR151" s="266"/>
      <c r="AS151" s="266"/>
      <c r="AT151" s="266"/>
      <c r="AU151" s="266"/>
      <c r="AV151" s="266"/>
      <c r="AW151" s="266"/>
      <c r="AX151" s="266"/>
      <c r="AY151" s="266"/>
      <c r="AZ151" s="266"/>
      <c r="BA151" s="266"/>
      <c r="BB151" s="266"/>
      <c r="BC151" s="266"/>
      <c r="BD151" s="266"/>
      <c r="BE151" s="266"/>
      <c r="BF151" s="266"/>
      <c r="BG151" s="266"/>
      <c r="BH151" s="266"/>
      <c r="BI151" s="266"/>
      <c r="BJ151" s="266"/>
      <c r="BK151" s="266"/>
      <c r="BL151" s="266"/>
      <c r="BM151" s="266"/>
      <c r="BN151" s="266"/>
      <c r="BO151" s="266"/>
      <c r="BP151" s="266"/>
      <c r="BQ151" s="266"/>
      <c r="BR151" s="266"/>
      <c r="BS151" s="266"/>
    </row>
    <row r="152" spans="1:71" ht="12.75" x14ac:dyDescent="0.2">
      <c r="A152" s="268"/>
      <c r="B152" s="266"/>
      <c r="C152" s="266"/>
      <c r="D152" s="266"/>
      <c r="E152" s="266"/>
      <c r="F152" s="266"/>
      <c r="G152" s="266"/>
      <c r="H152" s="266"/>
      <c r="I152" s="266"/>
      <c r="J152" s="266"/>
      <c r="K152" s="266"/>
      <c r="L152" s="266"/>
      <c r="M152" s="266"/>
      <c r="N152" s="266"/>
      <c r="O152" s="266"/>
      <c r="P152" s="266"/>
      <c r="Q152" s="266"/>
      <c r="R152" s="266"/>
      <c r="S152" s="266"/>
      <c r="T152" s="266"/>
      <c r="U152" s="266"/>
      <c r="V152" s="266"/>
      <c r="W152" s="266"/>
      <c r="X152" s="266"/>
      <c r="Y152" s="266"/>
      <c r="Z152" s="266"/>
      <c r="AA152" s="266"/>
      <c r="AB152" s="266"/>
      <c r="AC152" s="266"/>
      <c r="AD152" s="266"/>
      <c r="AE152" s="266"/>
      <c r="AF152" s="266"/>
      <c r="AG152" s="266"/>
      <c r="AH152" s="266"/>
      <c r="AI152" s="266"/>
      <c r="AJ152" s="266"/>
      <c r="AK152" s="266"/>
      <c r="AL152" s="266"/>
      <c r="AM152" s="266"/>
      <c r="AN152" s="266"/>
      <c r="AO152" s="266"/>
      <c r="AP152" s="266"/>
      <c r="AQ152" s="266"/>
      <c r="AR152" s="266"/>
      <c r="AS152" s="266"/>
      <c r="AT152" s="266"/>
      <c r="AU152" s="266"/>
      <c r="AV152" s="266"/>
      <c r="AW152" s="266"/>
      <c r="AX152" s="266"/>
      <c r="AY152" s="266"/>
      <c r="AZ152" s="266"/>
      <c r="BA152" s="266"/>
      <c r="BB152" s="266"/>
      <c r="BC152" s="266"/>
      <c r="BD152" s="266"/>
      <c r="BE152" s="266"/>
      <c r="BF152" s="266"/>
      <c r="BG152" s="266"/>
      <c r="BH152" s="266"/>
      <c r="BI152" s="266"/>
      <c r="BJ152" s="266"/>
      <c r="BK152" s="266"/>
      <c r="BL152" s="266"/>
      <c r="BM152" s="266"/>
      <c r="BN152" s="266"/>
      <c r="BO152" s="266"/>
      <c r="BP152" s="266"/>
      <c r="BQ152" s="266"/>
      <c r="BR152" s="266"/>
      <c r="BS152" s="266"/>
    </row>
    <row r="153" spans="1:71" ht="12.75" x14ac:dyDescent="0.2">
      <c r="A153" s="268"/>
      <c r="B153" s="266"/>
      <c r="C153" s="266"/>
      <c r="D153" s="266"/>
      <c r="E153" s="266"/>
      <c r="F153" s="266"/>
      <c r="G153" s="266"/>
      <c r="H153" s="266"/>
      <c r="I153" s="266"/>
      <c r="J153" s="266"/>
      <c r="K153" s="266"/>
      <c r="L153" s="266"/>
      <c r="M153" s="266"/>
      <c r="N153" s="266"/>
      <c r="O153" s="266"/>
      <c r="P153" s="266"/>
      <c r="Q153" s="266"/>
      <c r="R153" s="266"/>
      <c r="S153" s="266"/>
      <c r="T153" s="266"/>
      <c r="U153" s="266"/>
      <c r="V153" s="266"/>
      <c r="W153" s="266"/>
      <c r="X153" s="266"/>
      <c r="Y153" s="266"/>
      <c r="Z153" s="266"/>
      <c r="AA153" s="266"/>
      <c r="AB153" s="266"/>
      <c r="AC153" s="266"/>
      <c r="AD153" s="266"/>
      <c r="AE153" s="266"/>
      <c r="AF153" s="266"/>
      <c r="AG153" s="266"/>
      <c r="AH153" s="266"/>
      <c r="AI153" s="266"/>
      <c r="AJ153" s="266"/>
      <c r="AK153" s="266"/>
      <c r="AL153" s="266"/>
      <c r="AM153" s="266"/>
      <c r="AN153" s="266"/>
      <c r="AO153" s="266"/>
      <c r="AP153" s="266"/>
      <c r="AQ153" s="266"/>
      <c r="AR153" s="266"/>
      <c r="AS153" s="266"/>
      <c r="AT153" s="266"/>
      <c r="AU153" s="266"/>
      <c r="AV153" s="266"/>
      <c r="AW153" s="266"/>
      <c r="AX153" s="266"/>
      <c r="AY153" s="266"/>
      <c r="AZ153" s="266"/>
      <c r="BA153" s="266"/>
      <c r="BB153" s="266"/>
      <c r="BC153" s="266"/>
      <c r="BD153" s="266"/>
      <c r="BE153" s="266"/>
      <c r="BF153" s="266"/>
      <c r="BG153" s="266"/>
      <c r="BH153" s="266"/>
      <c r="BI153" s="266"/>
      <c r="BJ153" s="266"/>
      <c r="BK153" s="266"/>
      <c r="BL153" s="266"/>
      <c r="BM153" s="266"/>
      <c r="BN153" s="266"/>
      <c r="BO153" s="266"/>
      <c r="BP153" s="266"/>
      <c r="BQ153" s="266"/>
      <c r="BR153" s="266"/>
      <c r="BS153" s="266"/>
    </row>
    <row r="154" spans="1:71" ht="12.75" x14ac:dyDescent="0.2">
      <c r="A154" s="268"/>
      <c r="B154" s="266"/>
      <c r="C154" s="266"/>
      <c r="D154" s="266"/>
      <c r="E154" s="266"/>
      <c r="F154" s="266"/>
      <c r="G154" s="266"/>
      <c r="H154" s="266"/>
      <c r="I154" s="266"/>
      <c r="J154" s="266"/>
      <c r="K154" s="266"/>
      <c r="L154" s="266"/>
      <c r="M154" s="266"/>
      <c r="N154" s="266"/>
      <c r="O154" s="266"/>
      <c r="P154" s="266"/>
      <c r="Q154" s="266"/>
      <c r="R154" s="266"/>
      <c r="S154" s="266"/>
      <c r="T154" s="266"/>
      <c r="U154" s="266"/>
      <c r="V154" s="266"/>
      <c r="W154" s="266"/>
      <c r="X154" s="266"/>
      <c r="Y154" s="266"/>
      <c r="Z154" s="266"/>
      <c r="AA154" s="266"/>
      <c r="AB154" s="266"/>
      <c r="AC154" s="266"/>
      <c r="AD154" s="266"/>
      <c r="AE154" s="266"/>
      <c r="AF154" s="266"/>
      <c r="AG154" s="266"/>
      <c r="AH154" s="266"/>
      <c r="AI154" s="266"/>
      <c r="AJ154" s="266"/>
      <c r="AK154" s="266"/>
      <c r="AL154" s="266"/>
      <c r="AM154" s="266"/>
      <c r="AN154" s="266"/>
      <c r="AO154" s="266"/>
      <c r="AP154" s="266"/>
      <c r="AQ154" s="266"/>
      <c r="AR154" s="266"/>
      <c r="AS154" s="266"/>
      <c r="AT154" s="266"/>
      <c r="AU154" s="266"/>
      <c r="AV154" s="266"/>
      <c r="AW154" s="266"/>
      <c r="AX154" s="266"/>
      <c r="AY154" s="266"/>
      <c r="AZ154" s="266"/>
      <c r="BA154" s="266"/>
      <c r="BB154" s="266"/>
      <c r="BC154" s="266"/>
      <c r="BD154" s="266"/>
      <c r="BE154" s="266"/>
      <c r="BF154" s="266"/>
      <c r="BG154" s="266"/>
      <c r="BH154" s="266"/>
      <c r="BI154" s="266"/>
      <c r="BJ154" s="266"/>
      <c r="BK154" s="266"/>
      <c r="BL154" s="266"/>
      <c r="BM154" s="266"/>
      <c r="BN154" s="266"/>
      <c r="BO154" s="266"/>
      <c r="BP154" s="266"/>
      <c r="BQ154" s="266"/>
      <c r="BR154" s="266"/>
      <c r="BS154" s="266"/>
    </row>
    <row r="155" spans="1:71" ht="12.75" x14ac:dyDescent="0.2">
      <c r="A155" s="268"/>
      <c r="B155" s="266"/>
      <c r="C155" s="266"/>
      <c r="D155" s="266"/>
      <c r="E155" s="266"/>
      <c r="F155" s="266"/>
      <c r="G155" s="266"/>
      <c r="H155" s="266"/>
      <c r="I155" s="266"/>
      <c r="J155" s="266"/>
      <c r="K155" s="266"/>
      <c r="L155" s="266"/>
      <c r="M155" s="266"/>
      <c r="N155" s="266"/>
      <c r="O155" s="266"/>
      <c r="P155" s="266"/>
      <c r="Q155" s="266"/>
      <c r="R155" s="266"/>
      <c r="S155" s="266"/>
      <c r="T155" s="266"/>
      <c r="U155" s="266"/>
      <c r="V155" s="266"/>
      <c r="W155" s="266"/>
      <c r="X155" s="266"/>
      <c r="Y155" s="266"/>
      <c r="Z155" s="266"/>
      <c r="AA155" s="266"/>
      <c r="AB155" s="266"/>
      <c r="AC155" s="266"/>
      <c r="AD155" s="266"/>
      <c r="AE155" s="266"/>
      <c r="AF155" s="266"/>
      <c r="AG155" s="266"/>
      <c r="AH155" s="266"/>
      <c r="AI155" s="266"/>
      <c r="AJ155" s="266"/>
      <c r="AK155" s="266"/>
      <c r="AL155" s="266"/>
      <c r="AM155" s="266"/>
      <c r="AN155" s="266"/>
      <c r="AO155" s="266"/>
      <c r="AP155" s="266"/>
      <c r="AQ155" s="266"/>
      <c r="AR155" s="266"/>
      <c r="AS155" s="266"/>
      <c r="AT155" s="266"/>
      <c r="AU155" s="266"/>
      <c r="AV155" s="266"/>
      <c r="AW155" s="266"/>
      <c r="AX155" s="266"/>
      <c r="AY155" s="266"/>
      <c r="AZ155" s="266"/>
      <c r="BA155" s="266"/>
      <c r="BB155" s="266"/>
      <c r="BC155" s="266"/>
      <c r="BD155" s="266"/>
      <c r="BE155" s="266"/>
      <c r="BF155" s="266"/>
      <c r="BG155" s="266"/>
      <c r="BH155" s="266"/>
      <c r="BI155" s="266"/>
      <c r="BJ155" s="266"/>
      <c r="BK155" s="266"/>
      <c r="BL155" s="266"/>
      <c r="BM155" s="266"/>
      <c r="BN155" s="266"/>
      <c r="BO155" s="266"/>
      <c r="BP155" s="266"/>
      <c r="BQ155" s="266"/>
      <c r="BR155" s="266"/>
      <c r="BS155" s="266"/>
    </row>
    <row r="156" spans="1:71" ht="12.75" x14ac:dyDescent="0.2">
      <c r="A156" s="267"/>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c r="AA156" s="264"/>
      <c r="AB156" s="264"/>
      <c r="AC156" s="264"/>
      <c r="AD156" s="264"/>
      <c r="AE156" s="264"/>
      <c r="AF156" s="264"/>
      <c r="AG156" s="264"/>
      <c r="AH156" s="264"/>
      <c r="AI156" s="264"/>
      <c r="AJ156" s="264"/>
      <c r="AK156" s="264"/>
      <c r="AL156" s="264"/>
      <c r="AM156" s="264"/>
      <c r="AN156" s="264"/>
      <c r="AO156" s="264"/>
      <c r="AP156" s="264"/>
      <c r="AQ156" s="265"/>
      <c r="AR156" s="265"/>
      <c r="AS156" s="265"/>
      <c r="AT156" s="264"/>
      <c r="AU156" s="264"/>
      <c r="AV156" s="264"/>
      <c r="AW156" s="264"/>
      <c r="AX156" s="264"/>
      <c r="AY156" s="264"/>
      <c r="AZ156" s="264"/>
      <c r="BA156" s="264"/>
      <c r="BB156" s="264"/>
      <c r="BC156" s="264"/>
      <c r="BD156" s="264"/>
      <c r="BE156" s="264"/>
      <c r="BF156" s="264"/>
      <c r="BG156" s="264"/>
      <c r="BH156" s="264"/>
      <c r="BI156" s="264"/>
      <c r="BJ156" s="264"/>
      <c r="BK156" s="264"/>
      <c r="BL156" s="264"/>
      <c r="BM156" s="264"/>
      <c r="BN156" s="264"/>
      <c r="BO156" s="264"/>
      <c r="BP156" s="264"/>
      <c r="BQ156" s="264"/>
      <c r="BR156" s="264"/>
      <c r="BS156" s="264"/>
    </row>
    <row r="157" spans="1:71" ht="12.75" x14ac:dyDescent="0.2">
      <c r="A157" s="267"/>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4"/>
      <c r="AL157" s="264"/>
      <c r="AM157" s="264"/>
      <c r="AN157" s="264"/>
      <c r="AO157" s="264"/>
      <c r="AP157" s="264"/>
      <c r="AQ157" s="265"/>
      <c r="AR157" s="265"/>
      <c r="AS157" s="265"/>
      <c r="AT157" s="264"/>
      <c r="AU157" s="264"/>
      <c r="AV157" s="264"/>
      <c r="AW157" s="264"/>
      <c r="AX157" s="264"/>
      <c r="AY157" s="264"/>
      <c r="AZ157" s="264"/>
      <c r="BA157" s="264"/>
      <c r="BB157" s="264"/>
      <c r="BC157" s="264"/>
      <c r="BD157" s="264"/>
      <c r="BE157" s="264"/>
      <c r="BF157" s="264"/>
      <c r="BG157" s="264"/>
      <c r="BH157" s="264"/>
      <c r="BI157" s="264"/>
      <c r="BJ157" s="264"/>
      <c r="BK157" s="264"/>
      <c r="BL157" s="264"/>
      <c r="BM157" s="264"/>
      <c r="BN157" s="264"/>
      <c r="BO157" s="264"/>
      <c r="BP157" s="264"/>
      <c r="BQ157" s="264"/>
      <c r="BR157" s="264"/>
      <c r="BS157" s="264"/>
    </row>
    <row r="158" spans="1:71" ht="12.75" x14ac:dyDescent="0.2">
      <c r="A158" s="267"/>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c r="AA158" s="264"/>
      <c r="AB158" s="264"/>
      <c r="AC158" s="264"/>
      <c r="AD158" s="264"/>
      <c r="AE158" s="264"/>
      <c r="AF158" s="264"/>
      <c r="AG158" s="264"/>
      <c r="AH158" s="264"/>
      <c r="AI158" s="264"/>
      <c r="AJ158" s="264"/>
      <c r="AK158" s="264"/>
      <c r="AL158" s="264"/>
      <c r="AM158" s="264"/>
      <c r="AN158" s="264"/>
      <c r="AO158" s="264"/>
      <c r="AP158" s="264"/>
      <c r="AQ158" s="265"/>
      <c r="AR158" s="265"/>
      <c r="AS158" s="265"/>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row>
    <row r="159" spans="1:71" ht="12.75" x14ac:dyDescent="0.2">
      <c r="A159" s="267"/>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K159" s="264"/>
      <c r="AL159" s="264"/>
      <c r="AM159" s="264"/>
      <c r="AN159" s="264"/>
      <c r="AO159" s="264"/>
      <c r="AP159" s="264"/>
      <c r="AQ159" s="265"/>
      <c r="AR159" s="265"/>
      <c r="AS159" s="265"/>
      <c r="AT159" s="264"/>
      <c r="AU159" s="264"/>
      <c r="AV159" s="264"/>
      <c r="AW159" s="264"/>
      <c r="AX159" s="264"/>
      <c r="AY159" s="264"/>
      <c r="AZ159" s="264"/>
      <c r="BA159" s="264"/>
      <c r="BB159" s="264"/>
      <c r="BC159" s="264"/>
      <c r="BD159" s="264"/>
      <c r="BE159" s="264"/>
      <c r="BF159" s="264"/>
      <c r="BG159" s="264"/>
      <c r="BH159" s="264"/>
      <c r="BI159" s="264"/>
      <c r="BJ159" s="264"/>
      <c r="BK159" s="264"/>
      <c r="BL159" s="264"/>
      <c r="BM159" s="264"/>
      <c r="BN159" s="264"/>
      <c r="BO159" s="264"/>
      <c r="BP159" s="264"/>
      <c r="BQ159" s="264"/>
      <c r="BR159" s="264"/>
      <c r="BS159" s="264"/>
    </row>
    <row r="160" spans="1:71" ht="12.75" x14ac:dyDescent="0.2">
      <c r="A160" s="267"/>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5"/>
      <c r="AR160" s="265"/>
      <c r="AS160" s="265"/>
      <c r="AT160" s="264"/>
      <c r="AU160" s="264"/>
      <c r="AV160" s="264"/>
      <c r="AW160" s="264"/>
      <c r="AX160" s="264"/>
      <c r="AY160" s="264"/>
      <c r="AZ160" s="264"/>
      <c r="BA160" s="264"/>
      <c r="BB160" s="264"/>
      <c r="BC160" s="264"/>
      <c r="BD160" s="264"/>
      <c r="BE160" s="264"/>
      <c r="BF160" s="264"/>
      <c r="BG160" s="264"/>
      <c r="BH160" s="264"/>
      <c r="BI160" s="264"/>
      <c r="BJ160" s="264"/>
      <c r="BK160" s="264"/>
      <c r="BL160" s="264"/>
      <c r="BM160" s="264"/>
      <c r="BN160" s="264"/>
      <c r="BO160" s="264"/>
      <c r="BP160" s="264"/>
      <c r="BQ160" s="264"/>
      <c r="BR160" s="264"/>
      <c r="BS160" s="264"/>
    </row>
    <row r="161" spans="1:71" ht="12.75" x14ac:dyDescent="0.2">
      <c r="A161" s="267"/>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c r="AA161" s="264"/>
      <c r="AB161" s="264"/>
      <c r="AC161" s="264"/>
      <c r="AD161" s="264"/>
      <c r="AE161" s="264"/>
      <c r="AF161" s="264"/>
      <c r="AG161" s="264"/>
      <c r="AH161" s="264"/>
      <c r="AI161" s="264"/>
      <c r="AJ161" s="264"/>
      <c r="AK161" s="264"/>
      <c r="AL161" s="264"/>
      <c r="AM161" s="264"/>
      <c r="AN161" s="264"/>
      <c r="AO161" s="264"/>
      <c r="AP161" s="264"/>
      <c r="AQ161" s="265"/>
      <c r="AR161" s="265"/>
      <c r="AS161" s="265"/>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row>
    <row r="162" spans="1:71" ht="12.75" x14ac:dyDescent="0.2">
      <c r="A162" s="267"/>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c r="AA162" s="264"/>
      <c r="AB162" s="264"/>
      <c r="AC162" s="264"/>
      <c r="AD162" s="264"/>
      <c r="AE162" s="264"/>
      <c r="AF162" s="264"/>
      <c r="AG162" s="264"/>
      <c r="AH162" s="264"/>
      <c r="AI162" s="264"/>
      <c r="AJ162" s="264"/>
      <c r="AK162" s="264"/>
      <c r="AL162" s="264"/>
      <c r="AM162" s="264"/>
      <c r="AN162" s="264"/>
      <c r="AO162" s="264"/>
      <c r="AP162" s="264"/>
      <c r="AQ162" s="265"/>
      <c r="AR162" s="265"/>
      <c r="AS162" s="265"/>
      <c r="AT162" s="264"/>
      <c r="AU162" s="264"/>
      <c r="AV162" s="264"/>
      <c r="AW162" s="264"/>
      <c r="AX162" s="264"/>
      <c r="AY162" s="264"/>
      <c r="AZ162" s="264"/>
      <c r="BA162" s="264"/>
      <c r="BB162" s="264"/>
      <c r="BC162" s="264"/>
      <c r="BD162" s="264"/>
      <c r="BE162" s="264"/>
      <c r="BF162" s="264"/>
      <c r="BG162" s="264"/>
      <c r="BH162" s="264"/>
      <c r="BI162" s="264"/>
      <c r="BJ162" s="264"/>
      <c r="BK162" s="264"/>
      <c r="BL162" s="264"/>
      <c r="BM162" s="264"/>
      <c r="BN162" s="264"/>
      <c r="BO162" s="264"/>
      <c r="BP162" s="264"/>
      <c r="BQ162" s="264"/>
      <c r="BR162" s="264"/>
      <c r="BS162" s="264"/>
    </row>
    <row r="163" spans="1:71" ht="12.75" x14ac:dyDescent="0.2">
      <c r="A163" s="267"/>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c r="AM163" s="264"/>
      <c r="AN163" s="264"/>
      <c r="AO163" s="264"/>
      <c r="AP163" s="264"/>
      <c r="AQ163" s="265"/>
      <c r="AR163" s="265"/>
      <c r="AS163" s="265"/>
      <c r="AT163" s="264"/>
      <c r="AU163" s="264"/>
      <c r="AV163" s="264"/>
      <c r="AW163" s="264"/>
      <c r="AX163" s="264"/>
      <c r="AY163" s="264"/>
      <c r="AZ163" s="264"/>
      <c r="BA163" s="264"/>
      <c r="BB163" s="264"/>
      <c r="BC163" s="264"/>
      <c r="BD163" s="264"/>
      <c r="BE163" s="264"/>
      <c r="BF163" s="264"/>
      <c r="BG163" s="264"/>
      <c r="BH163" s="264"/>
      <c r="BI163" s="264"/>
      <c r="BJ163" s="264"/>
      <c r="BK163" s="264"/>
      <c r="BL163" s="264"/>
      <c r="BM163" s="264"/>
      <c r="BN163" s="264"/>
      <c r="BO163" s="264"/>
      <c r="BP163" s="264"/>
      <c r="BQ163" s="264"/>
      <c r="BR163" s="264"/>
      <c r="BS163" s="264"/>
    </row>
    <row r="164" spans="1:71" ht="12.75" x14ac:dyDescent="0.2">
      <c r="A164" s="267"/>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c r="AA164" s="264"/>
      <c r="AB164" s="264"/>
      <c r="AC164" s="264"/>
      <c r="AD164" s="264"/>
      <c r="AE164" s="264"/>
      <c r="AF164" s="264"/>
      <c r="AG164" s="264"/>
      <c r="AH164" s="264"/>
      <c r="AI164" s="264"/>
      <c r="AJ164" s="264"/>
      <c r="AK164" s="264"/>
      <c r="AL164" s="264"/>
      <c r="AM164" s="264"/>
      <c r="AN164" s="264"/>
      <c r="AO164" s="264"/>
      <c r="AP164" s="264"/>
      <c r="AQ164" s="265"/>
      <c r="AR164" s="265"/>
      <c r="AS164" s="265"/>
      <c r="AT164" s="264"/>
      <c r="AU164" s="264"/>
      <c r="AV164" s="264"/>
      <c r="AW164" s="264"/>
      <c r="AX164" s="264"/>
      <c r="AY164" s="264"/>
      <c r="AZ164" s="264"/>
      <c r="BA164" s="264"/>
      <c r="BB164" s="264"/>
      <c r="BC164" s="264"/>
      <c r="BD164" s="264"/>
      <c r="BE164" s="264"/>
      <c r="BF164" s="264"/>
      <c r="BG164" s="264"/>
      <c r="BH164" s="264"/>
      <c r="BI164" s="264"/>
      <c r="BJ164" s="264"/>
      <c r="BK164" s="264"/>
      <c r="BL164" s="264"/>
      <c r="BM164" s="264"/>
      <c r="BN164" s="264"/>
      <c r="BO164" s="264"/>
      <c r="BP164" s="264"/>
      <c r="BQ164" s="264"/>
      <c r="BR164" s="264"/>
      <c r="BS164" s="264"/>
    </row>
    <row r="165" spans="1:71" ht="12.75" x14ac:dyDescent="0.2">
      <c r="A165" s="267"/>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c r="AA165" s="264"/>
      <c r="AB165" s="264"/>
      <c r="AC165" s="264"/>
      <c r="AD165" s="264"/>
      <c r="AE165" s="264"/>
      <c r="AF165" s="264"/>
      <c r="AG165" s="264"/>
      <c r="AH165" s="264"/>
      <c r="AI165" s="264"/>
      <c r="AJ165" s="264"/>
      <c r="AK165" s="264"/>
      <c r="AL165" s="264"/>
      <c r="AM165" s="264"/>
      <c r="AN165" s="264"/>
      <c r="AO165" s="264"/>
      <c r="AP165" s="264"/>
      <c r="AQ165" s="265"/>
      <c r="AR165" s="265"/>
      <c r="AS165" s="265"/>
      <c r="AT165" s="264"/>
      <c r="AU165" s="264"/>
      <c r="AV165" s="264"/>
      <c r="AW165" s="264"/>
      <c r="AX165" s="264"/>
      <c r="AY165" s="264"/>
      <c r="AZ165" s="264"/>
      <c r="BA165" s="264"/>
      <c r="BB165" s="264"/>
      <c r="BC165" s="264"/>
      <c r="BD165" s="264"/>
      <c r="BE165" s="264"/>
      <c r="BF165" s="264"/>
      <c r="BG165" s="264"/>
      <c r="BH165" s="264"/>
      <c r="BI165" s="264"/>
      <c r="BJ165" s="264"/>
      <c r="BK165" s="264"/>
      <c r="BL165" s="264"/>
      <c r="BM165" s="264"/>
      <c r="BN165" s="264"/>
      <c r="BO165" s="264"/>
      <c r="BP165" s="264"/>
      <c r="BQ165" s="264"/>
      <c r="BR165" s="264"/>
      <c r="BS165" s="264"/>
    </row>
    <row r="166" spans="1:71" ht="12.75" x14ac:dyDescent="0.2">
      <c r="A166" s="267"/>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c r="AA166" s="264"/>
      <c r="AB166" s="264"/>
      <c r="AC166" s="264"/>
      <c r="AD166" s="264"/>
      <c r="AE166" s="264"/>
      <c r="AF166" s="264"/>
      <c r="AG166" s="264"/>
      <c r="AH166" s="264"/>
      <c r="AI166" s="264"/>
      <c r="AJ166" s="264"/>
      <c r="AK166" s="264"/>
      <c r="AL166" s="264"/>
      <c r="AM166" s="264"/>
      <c r="AN166" s="264"/>
      <c r="AO166" s="264"/>
      <c r="AP166" s="264"/>
      <c r="AQ166" s="265"/>
      <c r="AR166" s="265"/>
      <c r="AS166" s="265"/>
      <c r="AT166" s="264"/>
      <c r="AU166" s="264"/>
      <c r="AV166" s="264"/>
      <c r="AW166" s="264"/>
      <c r="AX166" s="264"/>
      <c r="AY166" s="264"/>
      <c r="AZ166" s="264"/>
      <c r="BA166" s="264"/>
      <c r="BB166" s="264"/>
      <c r="BC166" s="264"/>
      <c r="BD166" s="264"/>
      <c r="BE166" s="264"/>
      <c r="BF166" s="264"/>
      <c r="BG166" s="264"/>
      <c r="BH166" s="264"/>
      <c r="BI166" s="264"/>
      <c r="BJ166" s="264"/>
      <c r="BK166" s="264"/>
      <c r="BL166" s="264"/>
      <c r="BM166" s="264"/>
      <c r="BN166" s="264"/>
      <c r="BO166" s="264"/>
      <c r="BP166" s="264"/>
      <c r="BQ166" s="264"/>
      <c r="BR166" s="264"/>
      <c r="BS166" s="264"/>
    </row>
    <row r="167" spans="1:71" ht="12.75" x14ac:dyDescent="0.2">
      <c r="A167" s="267"/>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c r="AA167" s="264"/>
      <c r="AB167" s="264"/>
      <c r="AC167" s="264"/>
      <c r="AD167" s="264"/>
      <c r="AE167" s="264"/>
      <c r="AF167" s="264"/>
      <c r="AG167" s="264"/>
      <c r="AH167" s="264"/>
      <c r="AI167" s="264"/>
      <c r="AJ167" s="264"/>
      <c r="AK167" s="264"/>
      <c r="AL167" s="264"/>
      <c r="AM167" s="264"/>
      <c r="AN167" s="264"/>
      <c r="AO167" s="264"/>
      <c r="AP167" s="264"/>
      <c r="AQ167" s="265"/>
      <c r="AR167" s="265"/>
      <c r="AS167" s="265"/>
      <c r="AT167" s="264"/>
      <c r="AU167" s="264"/>
      <c r="AV167" s="264"/>
      <c r="AW167" s="264"/>
      <c r="AX167" s="264"/>
      <c r="AY167" s="264"/>
      <c r="AZ167" s="264"/>
      <c r="BA167" s="264"/>
      <c r="BB167" s="264"/>
      <c r="BC167" s="264"/>
      <c r="BD167" s="264"/>
      <c r="BE167" s="264"/>
      <c r="BF167" s="264"/>
      <c r="BG167" s="264"/>
      <c r="BH167" s="264"/>
      <c r="BI167" s="264"/>
      <c r="BJ167" s="264"/>
      <c r="BK167" s="264"/>
      <c r="BL167" s="264"/>
      <c r="BM167" s="264"/>
      <c r="BN167" s="264"/>
      <c r="BO167" s="264"/>
      <c r="BP167" s="264"/>
      <c r="BQ167" s="264"/>
      <c r="BR167" s="264"/>
      <c r="BS167" s="264"/>
    </row>
    <row r="168" spans="1:71" ht="12.75" x14ac:dyDescent="0.2">
      <c r="A168" s="267"/>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c r="AA168" s="264"/>
      <c r="AB168" s="264"/>
      <c r="AC168" s="264"/>
      <c r="AD168" s="264"/>
      <c r="AE168" s="264"/>
      <c r="AF168" s="264"/>
      <c r="AG168" s="264"/>
      <c r="AH168" s="264"/>
      <c r="AI168" s="264"/>
      <c r="AJ168" s="264"/>
      <c r="AK168" s="264"/>
      <c r="AL168" s="264"/>
      <c r="AM168" s="264"/>
      <c r="AN168" s="264"/>
      <c r="AO168" s="264"/>
      <c r="AP168" s="264"/>
      <c r="AQ168" s="265"/>
      <c r="AR168" s="265"/>
      <c r="AS168" s="265"/>
      <c r="AT168" s="264"/>
      <c r="AU168" s="264"/>
      <c r="AV168" s="264"/>
      <c r="AW168" s="264"/>
      <c r="AX168" s="264"/>
      <c r="AY168" s="264"/>
      <c r="AZ168" s="264"/>
      <c r="BA168" s="264"/>
      <c r="BB168" s="264"/>
      <c r="BC168" s="264"/>
      <c r="BD168" s="264"/>
      <c r="BE168" s="264"/>
      <c r="BF168" s="264"/>
      <c r="BG168" s="264"/>
      <c r="BH168" s="264"/>
      <c r="BI168" s="264"/>
      <c r="BJ168" s="264"/>
      <c r="BK168" s="264"/>
      <c r="BL168" s="264"/>
      <c r="BM168" s="264"/>
      <c r="BN168" s="264"/>
      <c r="BO168" s="264"/>
      <c r="BP168" s="264"/>
      <c r="BQ168" s="264"/>
      <c r="BR168" s="264"/>
      <c r="BS168" s="264"/>
    </row>
    <row r="169" spans="1:71" ht="12.75" x14ac:dyDescent="0.2">
      <c r="A169" s="267"/>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c r="AA169" s="264"/>
      <c r="AB169" s="264"/>
      <c r="AC169" s="264"/>
      <c r="AD169" s="264"/>
      <c r="AE169" s="264"/>
      <c r="AF169" s="264"/>
      <c r="AG169" s="264"/>
      <c r="AH169" s="264"/>
      <c r="AI169" s="264"/>
      <c r="AJ169" s="264"/>
      <c r="AK169" s="264"/>
      <c r="AL169" s="264"/>
      <c r="AM169" s="264"/>
      <c r="AN169" s="264"/>
      <c r="AO169" s="264"/>
      <c r="AP169" s="264"/>
      <c r="AQ169" s="265"/>
      <c r="AR169" s="265"/>
      <c r="AS169" s="265"/>
      <c r="AT169" s="264"/>
      <c r="AU169" s="264"/>
      <c r="AV169" s="264"/>
      <c r="AW169" s="264"/>
      <c r="AX169" s="264"/>
      <c r="AY169" s="264"/>
      <c r="AZ169" s="264"/>
      <c r="BA169" s="264"/>
      <c r="BB169" s="264"/>
      <c r="BC169" s="264"/>
      <c r="BD169" s="264"/>
      <c r="BE169" s="264"/>
      <c r="BF169" s="264"/>
      <c r="BG169" s="264"/>
      <c r="BH169" s="264"/>
      <c r="BI169" s="264"/>
      <c r="BJ169" s="264"/>
      <c r="BK169" s="264"/>
      <c r="BL169" s="264"/>
      <c r="BM169" s="264"/>
      <c r="BN169" s="264"/>
      <c r="BO169" s="264"/>
      <c r="BP169" s="264"/>
      <c r="BQ169" s="264"/>
      <c r="BR169" s="264"/>
      <c r="BS169" s="264"/>
    </row>
    <row r="170" spans="1:71" ht="12.75" x14ac:dyDescent="0.2">
      <c r="A170" s="267"/>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5"/>
      <c r="AR170" s="265"/>
      <c r="AS170" s="265"/>
      <c r="AT170" s="264"/>
      <c r="AU170" s="264"/>
      <c r="AV170" s="264"/>
      <c r="AW170" s="264"/>
      <c r="AX170" s="264"/>
      <c r="AY170" s="264"/>
      <c r="AZ170" s="264"/>
      <c r="BA170" s="264"/>
      <c r="BB170" s="264"/>
      <c r="BC170" s="264"/>
      <c r="BD170" s="264"/>
      <c r="BE170" s="264"/>
      <c r="BF170" s="264"/>
      <c r="BG170" s="264"/>
      <c r="BH170" s="264"/>
      <c r="BI170" s="264"/>
      <c r="BJ170" s="264"/>
      <c r="BK170" s="264"/>
      <c r="BL170" s="264"/>
      <c r="BM170" s="264"/>
      <c r="BN170" s="264"/>
      <c r="BO170" s="264"/>
      <c r="BP170" s="264"/>
      <c r="BQ170" s="264"/>
      <c r="BR170" s="264"/>
      <c r="BS170" s="264"/>
    </row>
    <row r="171" spans="1:71" ht="12.75" x14ac:dyDescent="0.2">
      <c r="A171" s="267"/>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c r="AA171" s="264"/>
      <c r="AB171" s="264"/>
      <c r="AC171" s="264"/>
      <c r="AD171" s="264"/>
      <c r="AE171" s="264"/>
      <c r="AF171" s="264"/>
      <c r="AG171" s="264"/>
      <c r="AH171" s="264"/>
      <c r="AI171" s="264"/>
      <c r="AJ171" s="264"/>
      <c r="AK171" s="264"/>
      <c r="AL171" s="264"/>
      <c r="AM171" s="264"/>
      <c r="AN171" s="264"/>
      <c r="AO171" s="264"/>
      <c r="AP171" s="264"/>
      <c r="AQ171" s="265"/>
      <c r="AR171" s="265"/>
      <c r="AS171" s="265"/>
      <c r="AT171" s="264"/>
      <c r="AU171" s="264"/>
      <c r="AV171" s="264"/>
      <c r="AW171" s="264"/>
      <c r="AX171" s="264"/>
      <c r="AY171" s="264"/>
      <c r="AZ171" s="264"/>
      <c r="BA171" s="264"/>
      <c r="BB171" s="264"/>
      <c r="BC171" s="264"/>
      <c r="BD171" s="264"/>
      <c r="BE171" s="264"/>
      <c r="BF171" s="264"/>
      <c r="BG171" s="264"/>
      <c r="BH171" s="264"/>
      <c r="BI171" s="264"/>
      <c r="BJ171" s="264"/>
      <c r="BK171" s="264"/>
      <c r="BL171" s="264"/>
      <c r="BM171" s="264"/>
      <c r="BN171" s="264"/>
      <c r="BO171" s="264"/>
      <c r="BP171" s="264"/>
      <c r="BQ171" s="264"/>
      <c r="BR171" s="264"/>
      <c r="BS171" s="264"/>
    </row>
    <row r="172" spans="1:71" ht="12.75" x14ac:dyDescent="0.2">
      <c r="A172" s="267"/>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c r="AK172" s="264"/>
      <c r="AL172" s="264"/>
      <c r="AM172" s="264"/>
      <c r="AN172" s="264"/>
      <c r="AO172" s="264"/>
      <c r="AP172" s="264"/>
      <c r="AQ172" s="265"/>
      <c r="AR172" s="265"/>
      <c r="AS172" s="265"/>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row>
    <row r="173" spans="1:71" ht="12.75" x14ac:dyDescent="0.2">
      <c r="A173" s="267"/>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c r="AA173" s="264"/>
      <c r="AB173" s="264"/>
      <c r="AC173" s="264"/>
      <c r="AD173" s="264"/>
      <c r="AE173" s="264"/>
      <c r="AF173" s="264"/>
      <c r="AG173" s="264"/>
      <c r="AH173" s="264"/>
      <c r="AI173" s="264"/>
      <c r="AJ173" s="264"/>
      <c r="AK173" s="264"/>
      <c r="AL173" s="264"/>
      <c r="AM173" s="264"/>
      <c r="AN173" s="264"/>
      <c r="AO173" s="264"/>
      <c r="AP173" s="264"/>
      <c r="AQ173" s="265"/>
      <c r="AR173" s="265"/>
      <c r="AS173" s="265"/>
      <c r="AT173" s="264"/>
      <c r="AU173" s="264"/>
      <c r="AV173" s="264"/>
      <c r="AW173" s="264"/>
      <c r="AX173" s="264"/>
      <c r="AY173" s="264"/>
      <c r="AZ173" s="264"/>
      <c r="BA173" s="264"/>
      <c r="BB173" s="264"/>
      <c r="BC173" s="264"/>
      <c r="BD173" s="264"/>
      <c r="BE173" s="264"/>
      <c r="BF173" s="264"/>
      <c r="BG173" s="264"/>
      <c r="BH173" s="264"/>
      <c r="BI173" s="264"/>
      <c r="BJ173" s="264"/>
      <c r="BK173" s="264"/>
      <c r="BL173" s="264"/>
      <c r="BM173" s="264"/>
      <c r="BN173" s="264"/>
      <c r="BO173" s="264"/>
      <c r="BP173" s="264"/>
      <c r="BQ173" s="264"/>
      <c r="BR173" s="264"/>
      <c r="BS173" s="264"/>
    </row>
    <row r="174" spans="1:71" ht="12.75" x14ac:dyDescent="0.2">
      <c r="A174" s="267"/>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c r="AA174" s="264"/>
      <c r="AB174" s="264"/>
      <c r="AC174" s="264"/>
      <c r="AD174" s="264"/>
      <c r="AE174" s="264"/>
      <c r="AF174" s="264"/>
      <c r="AG174" s="264"/>
      <c r="AH174" s="264"/>
      <c r="AI174" s="264"/>
      <c r="AJ174" s="264"/>
      <c r="AK174" s="264"/>
      <c r="AL174" s="264"/>
      <c r="AM174" s="264"/>
      <c r="AN174" s="264"/>
      <c r="AO174" s="264"/>
      <c r="AP174" s="264"/>
      <c r="AQ174" s="265"/>
      <c r="AR174" s="265"/>
      <c r="AS174" s="265"/>
      <c r="AT174" s="264"/>
      <c r="AU174" s="264"/>
      <c r="AV174" s="264"/>
      <c r="AW174" s="264"/>
      <c r="AX174" s="264"/>
      <c r="AY174" s="264"/>
      <c r="AZ174" s="264"/>
      <c r="BA174" s="264"/>
      <c r="BB174" s="264"/>
      <c r="BC174" s="264"/>
      <c r="BD174" s="264"/>
      <c r="BE174" s="264"/>
      <c r="BF174" s="264"/>
      <c r="BG174" s="264"/>
      <c r="BH174" s="264"/>
      <c r="BI174" s="264"/>
      <c r="BJ174" s="264"/>
      <c r="BK174" s="264"/>
      <c r="BL174" s="264"/>
      <c r="BM174" s="264"/>
      <c r="BN174" s="264"/>
      <c r="BO174" s="264"/>
      <c r="BP174" s="264"/>
      <c r="BQ174" s="264"/>
      <c r="BR174" s="264"/>
      <c r="BS174" s="264"/>
    </row>
    <row r="175" spans="1:71" ht="12.75" x14ac:dyDescent="0.2">
      <c r="A175" s="267"/>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c r="AA175" s="264"/>
      <c r="AB175" s="264"/>
      <c r="AC175" s="264"/>
      <c r="AD175" s="264"/>
      <c r="AE175" s="264"/>
      <c r="AF175" s="264"/>
      <c r="AG175" s="264"/>
      <c r="AH175" s="264"/>
      <c r="AI175" s="264"/>
      <c r="AJ175" s="264"/>
      <c r="AK175" s="264"/>
      <c r="AL175" s="264"/>
      <c r="AM175" s="264"/>
      <c r="AN175" s="264"/>
      <c r="AO175" s="264"/>
      <c r="AP175" s="264"/>
      <c r="AQ175" s="265"/>
      <c r="AR175" s="265"/>
      <c r="AS175" s="265"/>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row>
    <row r="176" spans="1:71" ht="12.75" x14ac:dyDescent="0.2">
      <c r="A176" s="267"/>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c r="AA176" s="264"/>
      <c r="AB176" s="264"/>
      <c r="AC176" s="264"/>
      <c r="AD176" s="264"/>
      <c r="AE176" s="264"/>
      <c r="AF176" s="264"/>
      <c r="AG176" s="264"/>
      <c r="AH176" s="264"/>
      <c r="AI176" s="264"/>
      <c r="AJ176" s="264"/>
      <c r="AK176" s="264"/>
      <c r="AL176" s="264"/>
      <c r="AM176" s="264"/>
      <c r="AN176" s="264"/>
      <c r="AO176" s="264"/>
      <c r="AP176" s="264"/>
      <c r="AQ176" s="265"/>
      <c r="AR176" s="265"/>
      <c r="AS176" s="265"/>
      <c r="AT176" s="264"/>
      <c r="AU176" s="264"/>
      <c r="AV176" s="264"/>
      <c r="AW176" s="264"/>
      <c r="AX176" s="264"/>
      <c r="AY176" s="264"/>
      <c r="AZ176" s="264"/>
      <c r="BA176" s="264"/>
      <c r="BB176" s="264"/>
      <c r="BC176" s="264"/>
      <c r="BD176" s="264"/>
      <c r="BE176" s="264"/>
      <c r="BF176" s="264"/>
      <c r="BG176" s="264"/>
      <c r="BH176" s="264"/>
      <c r="BI176" s="264"/>
      <c r="BJ176" s="264"/>
      <c r="BK176" s="264"/>
      <c r="BL176" s="264"/>
      <c r="BM176" s="264"/>
      <c r="BN176" s="264"/>
      <c r="BO176" s="264"/>
      <c r="BP176" s="264"/>
      <c r="BQ176" s="264"/>
      <c r="BR176" s="264"/>
      <c r="BS176" s="264"/>
    </row>
    <row r="177" spans="1:71" ht="12.75" x14ac:dyDescent="0.2">
      <c r="A177" s="267"/>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c r="AA177" s="264"/>
      <c r="AB177" s="264"/>
      <c r="AC177" s="264"/>
      <c r="AD177" s="264"/>
      <c r="AE177" s="264"/>
      <c r="AF177" s="264"/>
      <c r="AG177" s="264"/>
      <c r="AH177" s="264"/>
      <c r="AI177" s="264"/>
      <c r="AJ177" s="264"/>
      <c r="AK177" s="264"/>
      <c r="AL177" s="264"/>
      <c r="AM177" s="264"/>
      <c r="AN177" s="264"/>
      <c r="AO177" s="264"/>
      <c r="AP177" s="264"/>
      <c r="AQ177" s="265"/>
      <c r="AR177" s="265"/>
      <c r="AS177" s="265"/>
      <c r="AT177" s="264"/>
      <c r="AU177" s="264"/>
      <c r="AV177" s="264"/>
      <c r="AW177" s="264"/>
      <c r="AX177" s="264"/>
      <c r="AY177" s="264"/>
      <c r="AZ177" s="264"/>
      <c r="BA177" s="264"/>
      <c r="BB177" s="264"/>
      <c r="BC177" s="264"/>
      <c r="BD177" s="264"/>
      <c r="BE177" s="264"/>
      <c r="BF177" s="264"/>
      <c r="BG177" s="264"/>
      <c r="BH177" s="264"/>
      <c r="BI177" s="264"/>
      <c r="BJ177" s="264"/>
      <c r="BK177" s="264"/>
      <c r="BL177" s="264"/>
      <c r="BM177" s="264"/>
      <c r="BN177" s="264"/>
      <c r="BO177" s="264"/>
      <c r="BP177" s="264"/>
      <c r="BQ177" s="264"/>
      <c r="BR177" s="264"/>
      <c r="BS177" s="264"/>
    </row>
    <row r="178" spans="1:71" ht="12.75" x14ac:dyDescent="0.2">
      <c r="A178" s="267"/>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c r="AA178" s="264"/>
      <c r="AB178" s="264"/>
      <c r="AC178" s="264"/>
      <c r="AD178" s="264"/>
      <c r="AE178" s="264"/>
      <c r="AF178" s="264"/>
      <c r="AG178" s="264"/>
      <c r="AH178" s="264"/>
      <c r="AI178" s="264"/>
      <c r="AJ178" s="264"/>
      <c r="AK178" s="264"/>
      <c r="AL178" s="264"/>
      <c r="AM178" s="264"/>
      <c r="AN178" s="264"/>
      <c r="AO178" s="264"/>
      <c r="AP178" s="264"/>
      <c r="AQ178" s="265"/>
      <c r="AR178" s="265"/>
      <c r="AS178" s="265"/>
      <c r="AT178" s="264"/>
      <c r="AU178" s="264"/>
      <c r="AV178" s="264"/>
      <c r="AW178" s="264"/>
      <c r="AX178" s="264"/>
      <c r="AY178" s="264"/>
      <c r="AZ178" s="264"/>
      <c r="BA178" s="264"/>
      <c r="BB178" s="264"/>
      <c r="BC178" s="264"/>
      <c r="BD178" s="264"/>
      <c r="BE178" s="264"/>
      <c r="BF178" s="264"/>
      <c r="BG178" s="264"/>
      <c r="BH178" s="264"/>
      <c r="BI178" s="264"/>
      <c r="BJ178" s="264"/>
      <c r="BK178" s="264"/>
      <c r="BL178" s="264"/>
      <c r="BM178" s="264"/>
      <c r="BN178" s="264"/>
      <c r="BO178" s="264"/>
      <c r="BP178" s="264"/>
      <c r="BQ178" s="264"/>
      <c r="BR178" s="264"/>
      <c r="BS178" s="264"/>
    </row>
    <row r="179" spans="1:71" ht="12.75" x14ac:dyDescent="0.2">
      <c r="A179" s="267"/>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c r="AA179" s="264"/>
      <c r="AB179" s="264"/>
      <c r="AC179" s="264"/>
      <c r="AD179" s="264"/>
      <c r="AE179" s="264"/>
      <c r="AF179" s="264"/>
      <c r="AG179" s="264"/>
      <c r="AH179" s="264"/>
      <c r="AI179" s="264"/>
      <c r="AJ179" s="264"/>
      <c r="AK179" s="264"/>
      <c r="AL179" s="264"/>
      <c r="AM179" s="264"/>
      <c r="AN179" s="264"/>
      <c r="AO179" s="264"/>
      <c r="AP179" s="264"/>
      <c r="AQ179" s="265"/>
      <c r="AR179" s="265"/>
      <c r="AS179" s="265"/>
      <c r="AT179" s="264"/>
      <c r="AU179" s="264"/>
      <c r="AV179" s="264"/>
      <c r="AW179" s="264"/>
      <c r="AX179" s="264"/>
      <c r="AY179" s="264"/>
      <c r="AZ179" s="264"/>
      <c r="BA179" s="264"/>
      <c r="BB179" s="264"/>
      <c r="BC179" s="264"/>
      <c r="BD179" s="264"/>
      <c r="BE179" s="264"/>
      <c r="BF179" s="264"/>
      <c r="BG179" s="264"/>
      <c r="BH179" s="264"/>
      <c r="BI179" s="264"/>
      <c r="BJ179" s="264"/>
      <c r="BK179" s="264"/>
      <c r="BL179" s="264"/>
      <c r="BM179" s="264"/>
      <c r="BN179" s="264"/>
      <c r="BO179" s="264"/>
      <c r="BP179" s="264"/>
      <c r="BQ179" s="264"/>
      <c r="BR179" s="264"/>
      <c r="BS179" s="264"/>
    </row>
    <row r="180" spans="1:71" ht="12.75" x14ac:dyDescent="0.2">
      <c r="A180" s="267"/>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c r="AA180" s="264"/>
      <c r="AB180" s="264"/>
      <c r="AC180" s="264"/>
      <c r="AD180" s="264"/>
      <c r="AE180" s="264"/>
      <c r="AF180" s="264"/>
      <c r="AG180" s="264"/>
      <c r="AH180" s="264"/>
      <c r="AI180" s="264"/>
      <c r="AJ180" s="264"/>
      <c r="AK180" s="264"/>
      <c r="AL180" s="264"/>
      <c r="AM180" s="264"/>
      <c r="AN180" s="264"/>
      <c r="AO180" s="264"/>
      <c r="AP180" s="264"/>
      <c r="AQ180" s="265"/>
      <c r="AR180" s="265"/>
      <c r="AS180" s="265"/>
      <c r="AT180" s="264"/>
      <c r="AU180" s="264"/>
      <c r="AV180" s="264"/>
      <c r="AW180" s="264"/>
      <c r="AX180" s="264"/>
      <c r="AY180" s="264"/>
      <c r="AZ180" s="264"/>
      <c r="BA180" s="264"/>
      <c r="BB180" s="264"/>
      <c r="BC180" s="264"/>
      <c r="BD180" s="264"/>
      <c r="BE180" s="264"/>
      <c r="BF180" s="264"/>
      <c r="BG180" s="264"/>
      <c r="BH180" s="264"/>
      <c r="BI180" s="264"/>
      <c r="BJ180" s="264"/>
      <c r="BK180" s="264"/>
      <c r="BL180" s="264"/>
      <c r="BM180" s="264"/>
      <c r="BN180" s="264"/>
      <c r="BO180" s="264"/>
      <c r="BP180" s="264"/>
      <c r="BQ180" s="264"/>
      <c r="BR180" s="264"/>
      <c r="BS180" s="264"/>
    </row>
    <row r="181" spans="1:71" ht="12.75" x14ac:dyDescent="0.2">
      <c r="A181" s="267"/>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c r="AA181" s="264"/>
      <c r="AB181" s="264"/>
      <c r="AC181" s="264"/>
      <c r="AD181" s="264"/>
      <c r="AE181" s="264"/>
      <c r="AF181" s="264"/>
      <c r="AG181" s="264"/>
      <c r="AH181" s="264"/>
      <c r="AI181" s="264"/>
      <c r="AJ181" s="264"/>
      <c r="AK181" s="264"/>
      <c r="AL181" s="264"/>
      <c r="AM181" s="264"/>
      <c r="AN181" s="264"/>
      <c r="AO181" s="264"/>
      <c r="AP181" s="264"/>
      <c r="AQ181" s="265"/>
      <c r="AR181" s="265"/>
      <c r="AS181" s="265"/>
      <c r="AT181" s="264"/>
      <c r="AU181" s="264"/>
      <c r="AV181" s="264"/>
      <c r="AW181" s="264"/>
      <c r="AX181" s="264"/>
      <c r="AY181" s="264"/>
      <c r="AZ181" s="264"/>
      <c r="BA181" s="264"/>
      <c r="BB181" s="264"/>
      <c r="BC181" s="264"/>
      <c r="BD181" s="264"/>
      <c r="BE181" s="264"/>
      <c r="BF181" s="264"/>
      <c r="BG181" s="264"/>
      <c r="BH181" s="264"/>
      <c r="BI181" s="264"/>
      <c r="BJ181" s="264"/>
      <c r="BK181" s="264"/>
      <c r="BL181" s="264"/>
      <c r="BM181" s="264"/>
      <c r="BN181" s="264"/>
      <c r="BO181" s="264"/>
      <c r="BP181" s="264"/>
      <c r="BQ181" s="264"/>
      <c r="BR181" s="264"/>
      <c r="BS181" s="264"/>
    </row>
    <row r="182" spans="1:71" ht="12.75" x14ac:dyDescent="0.2">
      <c r="A182" s="267"/>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c r="AA182" s="264"/>
      <c r="AB182" s="264"/>
      <c r="AC182" s="264"/>
      <c r="AD182" s="264"/>
      <c r="AE182" s="264"/>
      <c r="AF182" s="264"/>
      <c r="AG182" s="264"/>
      <c r="AH182" s="264"/>
      <c r="AI182" s="264"/>
      <c r="AJ182" s="264"/>
      <c r="AK182" s="264"/>
      <c r="AL182" s="264"/>
      <c r="AM182" s="264"/>
      <c r="AN182" s="264"/>
      <c r="AO182" s="264"/>
      <c r="AP182" s="264"/>
      <c r="AQ182" s="265"/>
      <c r="AR182" s="265"/>
      <c r="AS182" s="265"/>
      <c r="AT182" s="264"/>
      <c r="AU182" s="264"/>
      <c r="AV182" s="264"/>
      <c r="AW182" s="264"/>
      <c r="AX182" s="264"/>
      <c r="AY182" s="264"/>
      <c r="AZ182" s="264"/>
      <c r="BA182" s="264"/>
      <c r="BB182" s="264"/>
      <c r="BC182" s="264"/>
      <c r="BD182" s="264"/>
      <c r="BE182" s="264"/>
      <c r="BF182" s="264"/>
      <c r="BG182" s="264"/>
      <c r="BH182" s="264"/>
      <c r="BI182" s="264"/>
      <c r="BJ182" s="264"/>
      <c r="BK182" s="264"/>
      <c r="BL182" s="264"/>
      <c r="BM182" s="264"/>
      <c r="BN182" s="264"/>
      <c r="BO182" s="264"/>
      <c r="BP182" s="264"/>
      <c r="BQ182" s="264"/>
      <c r="BR182" s="264"/>
      <c r="BS182" s="264"/>
    </row>
    <row r="183" spans="1:71" ht="12.75" x14ac:dyDescent="0.2">
      <c r="A183" s="267"/>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c r="AA183" s="264"/>
      <c r="AB183" s="264"/>
      <c r="AC183" s="264"/>
      <c r="AD183" s="264"/>
      <c r="AE183" s="264"/>
      <c r="AF183" s="264"/>
      <c r="AG183" s="264"/>
      <c r="AH183" s="264"/>
      <c r="AI183" s="264"/>
      <c r="AJ183" s="264"/>
      <c r="AK183" s="264"/>
      <c r="AL183" s="264"/>
      <c r="AM183" s="264"/>
      <c r="AN183" s="264"/>
      <c r="AO183" s="264"/>
      <c r="AP183" s="264"/>
      <c r="AQ183" s="265"/>
      <c r="AR183" s="265"/>
      <c r="AS183" s="265"/>
      <c r="AT183" s="264"/>
      <c r="AU183" s="264"/>
      <c r="AV183" s="264"/>
      <c r="AW183" s="264"/>
      <c r="AX183" s="264"/>
      <c r="AY183" s="264"/>
      <c r="AZ183" s="264"/>
      <c r="BA183" s="264"/>
      <c r="BB183" s="264"/>
      <c r="BC183" s="264"/>
      <c r="BD183" s="264"/>
      <c r="BE183" s="264"/>
      <c r="BF183" s="264"/>
      <c r="BG183" s="264"/>
      <c r="BH183" s="264"/>
      <c r="BI183" s="264"/>
      <c r="BJ183" s="264"/>
      <c r="BK183" s="264"/>
      <c r="BL183" s="264"/>
      <c r="BM183" s="264"/>
      <c r="BN183" s="264"/>
      <c r="BO183" s="264"/>
      <c r="BP183" s="264"/>
      <c r="BQ183" s="264"/>
      <c r="BR183" s="264"/>
      <c r="BS183" s="264"/>
    </row>
    <row r="184" spans="1:71" ht="12.75" x14ac:dyDescent="0.2">
      <c r="A184" s="267"/>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c r="AA184" s="264"/>
      <c r="AB184" s="264"/>
      <c r="AC184" s="264"/>
      <c r="AD184" s="264"/>
      <c r="AE184" s="264"/>
      <c r="AF184" s="264"/>
      <c r="AG184" s="264"/>
      <c r="AH184" s="264"/>
      <c r="AI184" s="264"/>
      <c r="AJ184" s="264"/>
      <c r="AK184" s="264"/>
      <c r="AL184" s="264"/>
      <c r="AM184" s="264"/>
      <c r="AN184" s="264"/>
      <c r="AO184" s="264"/>
      <c r="AP184" s="264"/>
      <c r="AQ184" s="265"/>
      <c r="AR184" s="265"/>
      <c r="AS184" s="265"/>
      <c r="AT184" s="264"/>
      <c r="AU184" s="264"/>
      <c r="AV184" s="264"/>
      <c r="AW184" s="264"/>
      <c r="AX184" s="264"/>
      <c r="AY184" s="264"/>
      <c r="AZ184" s="264"/>
      <c r="BA184" s="264"/>
      <c r="BB184" s="264"/>
      <c r="BC184" s="264"/>
      <c r="BD184" s="264"/>
      <c r="BE184" s="264"/>
      <c r="BF184" s="264"/>
      <c r="BG184" s="264"/>
      <c r="BH184" s="264"/>
      <c r="BI184" s="264"/>
      <c r="BJ184" s="264"/>
      <c r="BK184" s="264"/>
      <c r="BL184" s="264"/>
      <c r="BM184" s="264"/>
      <c r="BN184" s="264"/>
      <c r="BO184" s="264"/>
      <c r="BP184" s="264"/>
      <c r="BQ184" s="264"/>
      <c r="BR184" s="264"/>
      <c r="BS184" s="264"/>
    </row>
    <row r="185" spans="1:71" ht="12.75" x14ac:dyDescent="0.2">
      <c r="A185" s="267"/>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c r="AA185" s="264"/>
      <c r="AB185" s="264"/>
      <c r="AC185" s="264"/>
      <c r="AD185" s="264"/>
      <c r="AE185" s="264"/>
      <c r="AF185" s="264"/>
      <c r="AG185" s="264"/>
      <c r="AH185" s="264"/>
      <c r="AI185" s="264"/>
      <c r="AJ185" s="264"/>
      <c r="AK185" s="264"/>
      <c r="AL185" s="264"/>
      <c r="AM185" s="264"/>
      <c r="AN185" s="264"/>
      <c r="AO185" s="264"/>
      <c r="AP185" s="264"/>
      <c r="AQ185" s="265"/>
      <c r="AR185" s="265"/>
      <c r="AS185" s="265"/>
      <c r="AT185" s="264"/>
      <c r="AU185" s="264"/>
      <c r="AV185" s="264"/>
      <c r="AW185" s="264"/>
      <c r="AX185" s="264"/>
      <c r="AY185" s="264"/>
      <c r="AZ185" s="264"/>
      <c r="BA185" s="264"/>
      <c r="BB185" s="264"/>
      <c r="BC185" s="264"/>
      <c r="BD185" s="264"/>
      <c r="BE185" s="264"/>
      <c r="BF185" s="264"/>
      <c r="BG185" s="264"/>
      <c r="BH185" s="264"/>
      <c r="BI185" s="264"/>
      <c r="BJ185" s="264"/>
      <c r="BK185" s="264"/>
      <c r="BL185" s="264"/>
      <c r="BM185" s="264"/>
      <c r="BN185" s="264"/>
      <c r="BO185" s="264"/>
      <c r="BP185" s="264"/>
      <c r="BQ185" s="264"/>
      <c r="BR185" s="264"/>
      <c r="BS185" s="264"/>
    </row>
    <row r="186" spans="1:71" ht="12.75" x14ac:dyDescent="0.2">
      <c r="A186" s="267"/>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c r="AK186" s="264"/>
      <c r="AL186" s="264"/>
      <c r="AM186" s="264"/>
      <c r="AN186" s="264"/>
      <c r="AO186" s="264"/>
      <c r="AP186" s="264"/>
      <c r="AQ186" s="265"/>
      <c r="AR186" s="265"/>
      <c r="AS186" s="265"/>
      <c r="AT186" s="264"/>
      <c r="AU186" s="264"/>
      <c r="AV186" s="264"/>
      <c r="AW186" s="264"/>
      <c r="AX186" s="264"/>
      <c r="AY186" s="264"/>
      <c r="AZ186" s="264"/>
      <c r="BA186" s="264"/>
      <c r="BB186" s="264"/>
      <c r="BC186" s="264"/>
      <c r="BD186" s="264"/>
      <c r="BE186" s="264"/>
      <c r="BF186" s="264"/>
      <c r="BG186" s="264"/>
      <c r="BH186" s="264"/>
      <c r="BI186" s="264"/>
      <c r="BJ186" s="264"/>
      <c r="BK186" s="264"/>
      <c r="BL186" s="264"/>
      <c r="BM186" s="264"/>
      <c r="BN186" s="264"/>
      <c r="BO186" s="264"/>
      <c r="BP186" s="264"/>
      <c r="BQ186" s="264"/>
      <c r="BR186" s="264"/>
      <c r="BS186" s="264"/>
    </row>
    <row r="187" spans="1:71" ht="12.75" x14ac:dyDescent="0.2">
      <c r="A187" s="267"/>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c r="AK187" s="264"/>
      <c r="AL187" s="264"/>
      <c r="AM187" s="264"/>
      <c r="AN187" s="264"/>
      <c r="AO187" s="264"/>
      <c r="AP187" s="264"/>
      <c r="AQ187" s="265"/>
      <c r="AR187" s="265"/>
      <c r="AS187" s="265"/>
      <c r="AT187" s="264"/>
      <c r="AU187" s="264"/>
      <c r="AV187" s="264"/>
      <c r="AW187" s="264"/>
      <c r="AX187" s="264"/>
      <c r="AY187" s="264"/>
      <c r="AZ187" s="264"/>
      <c r="BA187" s="264"/>
      <c r="BB187" s="264"/>
      <c r="BC187" s="264"/>
      <c r="BD187" s="264"/>
      <c r="BE187" s="264"/>
      <c r="BF187" s="264"/>
      <c r="BG187" s="264"/>
      <c r="BH187" s="264"/>
      <c r="BI187" s="264"/>
      <c r="BJ187" s="264"/>
      <c r="BK187" s="264"/>
      <c r="BL187" s="264"/>
      <c r="BM187" s="264"/>
      <c r="BN187" s="264"/>
      <c r="BO187" s="264"/>
      <c r="BP187" s="264"/>
      <c r="BQ187" s="264"/>
      <c r="BR187" s="264"/>
      <c r="BS187" s="264"/>
    </row>
    <row r="188" spans="1:71" ht="12.75" x14ac:dyDescent="0.2">
      <c r="A188" s="267"/>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c r="AK188" s="264"/>
      <c r="AL188" s="264"/>
      <c r="AM188" s="264"/>
      <c r="AN188" s="264"/>
      <c r="AO188" s="264"/>
      <c r="AP188" s="264"/>
      <c r="AQ188" s="265"/>
      <c r="AR188" s="265"/>
      <c r="AS188" s="265"/>
      <c r="AT188" s="264"/>
      <c r="AU188" s="264"/>
      <c r="AV188" s="264"/>
      <c r="AW188" s="264"/>
      <c r="AX188" s="264"/>
      <c r="AY188" s="264"/>
      <c r="AZ188" s="264"/>
      <c r="BA188" s="264"/>
      <c r="BB188" s="264"/>
      <c r="BC188" s="264"/>
      <c r="BD188" s="264"/>
      <c r="BE188" s="264"/>
      <c r="BF188" s="264"/>
      <c r="BG188" s="264"/>
      <c r="BH188" s="264"/>
      <c r="BI188" s="264"/>
      <c r="BJ188" s="264"/>
      <c r="BK188" s="264"/>
      <c r="BL188" s="264"/>
      <c r="BM188" s="264"/>
      <c r="BN188" s="264"/>
      <c r="BO188" s="264"/>
      <c r="BP188" s="264"/>
      <c r="BQ188" s="264"/>
      <c r="BR188" s="264"/>
      <c r="BS188" s="264"/>
    </row>
    <row r="189" spans="1:71" ht="12.75" x14ac:dyDescent="0.2">
      <c r="A189" s="267"/>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c r="AK189" s="264"/>
      <c r="AL189" s="264"/>
      <c r="AM189" s="264"/>
      <c r="AN189" s="264"/>
      <c r="AO189" s="264"/>
      <c r="AP189" s="264"/>
      <c r="AQ189" s="265"/>
      <c r="AR189" s="265"/>
      <c r="AS189" s="265"/>
      <c r="AT189" s="264"/>
      <c r="AU189" s="264"/>
      <c r="AV189" s="264"/>
      <c r="AW189" s="264"/>
      <c r="AX189" s="264"/>
      <c r="AY189" s="264"/>
      <c r="AZ189" s="264"/>
      <c r="BA189" s="264"/>
      <c r="BB189" s="264"/>
      <c r="BC189" s="264"/>
      <c r="BD189" s="264"/>
      <c r="BE189" s="264"/>
      <c r="BF189" s="264"/>
      <c r="BG189" s="264"/>
      <c r="BH189" s="264"/>
      <c r="BI189" s="264"/>
      <c r="BJ189" s="264"/>
      <c r="BK189" s="264"/>
      <c r="BL189" s="264"/>
      <c r="BM189" s="264"/>
      <c r="BN189" s="264"/>
      <c r="BO189" s="264"/>
      <c r="BP189" s="264"/>
      <c r="BQ189" s="264"/>
      <c r="BR189" s="264"/>
      <c r="BS189" s="264"/>
    </row>
    <row r="190" spans="1:71" ht="12.75" x14ac:dyDescent="0.2">
      <c r="A190" s="267"/>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c r="AK190" s="264"/>
      <c r="AL190" s="264"/>
      <c r="AM190" s="264"/>
      <c r="AN190" s="264"/>
      <c r="AO190" s="264"/>
      <c r="AP190" s="264"/>
      <c r="AQ190" s="265"/>
      <c r="AR190" s="265"/>
      <c r="AS190" s="265"/>
      <c r="AT190" s="264"/>
      <c r="AU190" s="264"/>
      <c r="AV190" s="264"/>
      <c r="AW190" s="264"/>
      <c r="AX190" s="264"/>
      <c r="AY190" s="264"/>
      <c r="AZ190" s="264"/>
      <c r="BA190" s="264"/>
      <c r="BB190" s="264"/>
      <c r="BC190" s="264"/>
      <c r="BD190" s="264"/>
      <c r="BE190" s="264"/>
      <c r="BF190" s="264"/>
      <c r="BG190" s="264"/>
      <c r="BH190" s="264"/>
      <c r="BI190" s="264"/>
      <c r="BJ190" s="264"/>
      <c r="BK190" s="264"/>
      <c r="BL190" s="264"/>
      <c r="BM190" s="264"/>
      <c r="BN190" s="264"/>
      <c r="BO190" s="264"/>
      <c r="BP190" s="264"/>
      <c r="BQ190" s="264"/>
      <c r="BR190" s="264"/>
      <c r="BS190" s="264"/>
    </row>
    <row r="191" spans="1:71" ht="12.75" x14ac:dyDescent="0.2">
      <c r="A191" s="267"/>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c r="AA191" s="264"/>
      <c r="AB191" s="264"/>
      <c r="AC191" s="264"/>
      <c r="AD191" s="264"/>
      <c r="AE191" s="264"/>
      <c r="AF191" s="264"/>
      <c r="AG191" s="264"/>
      <c r="AH191" s="264"/>
      <c r="AI191" s="264"/>
      <c r="AJ191" s="264"/>
      <c r="AK191" s="264"/>
      <c r="AL191" s="264"/>
      <c r="AM191" s="264"/>
      <c r="AN191" s="264"/>
      <c r="AO191" s="264"/>
      <c r="AP191" s="264"/>
      <c r="AQ191" s="265"/>
      <c r="AR191" s="265"/>
      <c r="AS191" s="265"/>
      <c r="AT191" s="264"/>
      <c r="AU191" s="264"/>
      <c r="AV191" s="264"/>
      <c r="AW191" s="264"/>
      <c r="AX191" s="264"/>
      <c r="AY191" s="264"/>
      <c r="AZ191" s="264"/>
      <c r="BA191" s="264"/>
      <c r="BB191" s="264"/>
      <c r="BC191" s="264"/>
      <c r="BD191" s="264"/>
      <c r="BE191" s="264"/>
      <c r="BF191" s="264"/>
      <c r="BG191" s="264"/>
      <c r="BH191" s="264"/>
      <c r="BI191" s="264"/>
      <c r="BJ191" s="264"/>
      <c r="BK191" s="264"/>
      <c r="BL191" s="264"/>
      <c r="BM191" s="264"/>
      <c r="BN191" s="264"/>
      <c r="BO191" s="264"/>
      <c r="BP191" s="264"/>
      <c r="BQ191" s="264"/>
      <c r="BR191" s="264"/>
      <c r="BS191" s="264"/>
    </row>
    <row r="192" spans="1:71" ht="12.75" x14ac:dyDescent="0.2">
      <c r="A192" s="267"/>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c r="AA192" s="264"/>
      <c r="AB192" s="264"/>
      <c r="AC192" s="264"/>
      <c r="AD192" s="264"/>
      <c r="AE192" s="264"/>
      <c r="AF192" s="264"/>
      <c r="AG192" s="264"/>
      <c r="AH192" s="264"/>
      <c r="AI192" s="264"/>
      <c r="AJ192" s="264"/>
      <c r="AK192" s="264"/>
      <c r="AL192" s="264"/>
      <c r="AM192" s="264"/>
      <c r="AN192" s="264"/>
      <c r="AO192" s="264"/>
      <c r="AP192" s="264"/>
      <c r="AQ192" s="265"/>
      <c r="AR192" s="265"/>
      <c r="AS192" s="265"/>
      <c r="AT192" s="264"/>
      <c r="AU192" s="264"/>
      <c r="AV192" s="264"/>
      <c r="AW192" s="264"/>
      <c r="AX192" s="264"/>
      <c r="AY192" s="264"/>
      <c r="AZ192" s="264"/>
      <c r="BA192" s="264"/>
      <c r="BB192" s="264"/>
      <c r="BC192" s="264"/>
      <c r="BD192" s="264"/>
      <c r="BE192" s="264"/>
      <c r="BF192" s="264"/>
      <c r="BG192" s="264"/>
      <c r="BH192" s="264"/>
      <c r="BI192" s="264"/>
      <c r="BJ192" s="264"/>
      <c r="BK192" s="264"/>
      <c r="BL192" s="264"/>
      <c r="BM192" s="264"/>
      <c r="BN192" s="264"/>
      <c r="BO192" s="264"/>
      <c r="BP192" s="264"/>
      <c r="BQ192" s="264"/>
      <c r="BR192" s="264"/>
      <c r="BS192" s="264"/>
    </row>
    <row r="193" spans="1:71" ht="12.75" x14ac:dyDescent="0.2">
      <c r="A193" s="267"/>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c r="AA193" s="264"/>
      <c r="AB193" s="264"/>
      <c r="AC193" s="264"/>
      <c r="AD193" s="264"/>
      <c r="AE193" s="264"/>
      <c r="AF193" s="264"/>
      <c r="AG193" s="264"/>
      <c r="AH193" s="264"/>
      <c r="AI193" s="264"/>
      <c r="AJ193" s="264"/>
      <c r="AK193" s="264"/>
      <c r="AL193" s="264"/>
      <c r="AM193" s="264"/>
      <c r="AN193" s="264"/>
      <c r="AO193" s="264"/>
      <c r="AP193" s="264"/>
      <c r="AQ193" s="265"/>
      <c r="AR193" s="265"/>
      <c r="AS193" s="265"/>
      <c r="AT193" s="264"/>
      <c r="AU193" s="264"/>
      <c r="AV193" s="264"/>
      <c r="AW193" s="264"/>
      <c r="AX193" s="264"/>
      <c r="AY193" s="264"/>
      <c r="AZ193" s="264"/>
      <c r="BA193" s="264"/>
      <c r="BB193" s="264"/>
      <c r="BC193" s="264"/>
      <c r="BD193" s="264"/>
      <c r="BE193" s="264"/>
      <c r="BF193" s="264"/>
      <c r="BG193" s="264"/>
      <c r="BH193" s="264"/>
      <c r="BI193" s="264"/>
      <c r="BJ193" s="264"/>
      <c r="BK193" s="264"/>
      <c r="BL193" s="264"/>
      <c r="BM193" s="264"/>
      <c r="BN193" s="264"/>
      <c r="BO193" s="264"/>
      <c r="BP193" s="264"/>
      <c r="BQ193" s="264"/>
      <c r="BR193" s="264"/>
      <c r="BS193" s="264"/>
    </row>
    <row r="194" spans="1:71" ht="12.75" x14ac:dyDescent="0.2">
      <c r="A194" s="267"/>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c r="AA194" s="264"/>
      <c r="AB194" s="264"/>
      <c r="AC194" s="264"/>
      <c r="AD194" s="264"/>
      <c r="AE194" s="264"/>
      <c r="AF194" s="264"/>
      <c r="AG194" s="264"/>
      <c r="AH194" s="264"/>
      <c r="AI194" s="264"/>
      <c r="AJ194" s="264"/>
      <c r="AK194" s="264"/>
      <c r="AL194" s="264"/>
      <c r="AM194" s="264"/>
      <c r="AN194" s="264"/>
      <c r="AO194" s="264"/>
      <c r="AP194" s="264"/>
      <c r="AQ194" s="265"/>
      <c r="AR194" s="265"/>
      <c r="AS194" s="265"/>
      <c r="AT194" s="264"/>
      <c r="AU194" s="264"/>
      <c r="AV194" s="264"/>
      <c r="AW194" s="264"/>
      <c r="AX194" s="264"/>
      <c r="AY194" s="264"/>
      <c r="AZ194" s="264"/>
      <c r="BA194" s="264"/>
      <c r="BB194" s="264"/>
      <c r="BC194" s="264"/>
      <c r="BD194" s="264"/>
      <c r="BE194" s="264"/>
      <c r="BF194" s="264"/>
      <c r="BG194" s="264"/>
      <c r="BH194" s="264"/>
      <c r="BI194" s="264"/>
      <c r="BJ194" s="264"/>
      <c r="BK194" s="264"/>
      <c r="BL194" s="264"/>
      <c r="BM194" s="264"/>
      <c r="BN194" s="264"/>
      <c r="BO194" s="264"/>
      <c r="BP194" s="264"/>
      <c r="BQ194" s="264"/>
      <c r="BR194" s="264"/>
      <c r="BS194" s="264"/>
    </row>
    <row r="195" spans="1:71" ht="12.75" x14ac:dyDescent="0.2">
      <c r="A195" s="267"/>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c r="AA195" s="264"/>
      <c r="AB195" s="264"/>
      <c r="AC195" s="264"/>
      <c r="AD195" s="264"/>
      <c r="AE195" s="264"/>
      <c r="AF195" s="264"/>
      <c r="AG195" s="264"/>
      <c r="AH195" s="264"/>
      <c r="AI195" s="264"/>
      <c r="AJ195" s="264"/>
      <c r="AK195" s="264"/>
      <c r="AL195" s="264"/>
      <c r="AM195" s="264"/>
      <c r="AN195" s="264"/>
      <c r="AO195" s="264"/>
      <c r="AP195" s="264"/>
      <c r="AQ195" s="265"/>
      <c r="AR195" s="265"/>
      <c r="AS195" s="265"/>
      <c r="AT195" s="264"/>
      <c r="AU195" s="264"/>
      <c r="AV195" s="264"/>
      <c r="AW195" s="264"/>
      <c r="AX195" s="264"/>
      <c r="AY195" s="264"/>
      <c r="AZ195" s="264"/>
      <c r="BA195" s="264"/>
      <c r="BB195" s="264"/>
      <c r="BC195" s="264"/>
      <c r="BD195" s="264"/>
      <c r="BE195" s="264"/>
      <c r="BF195" s="264"/>
      <c r="BG195" s="264"/>
      <c r="BH195" s="264"/>
      <c r="BI195" s="264"/>
      <c r="BJ195" s="264"/>
      <c r="BK195" s="264"/>
      <c r="BL195" s="264"/>
      <c r="BM195" s="264"/>
      <c r="BN195" s="264"/>
      <c r="BO195" s="264"/>
      <c r="BP195" s="264"/>
      <c r="BQ195" s="264"/>
      <c r="BR195" s="264"/>
      <c r="BS195" s="264"/>
    </row>
    <row r="196" spans="1:71" ht="12.75" x14ac:dyDescent="0.2">
      <c r="A196" s="267"/>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c r="AA196" s="264"/>
      <c r="AB196" s="264"/>
      <c r="AC196" s="264"/>
      <c r="AD196" s="264"/>
      <c r="AE196" s="264"/>
      <c r="AF196" s="264"/>
      <c r="AG196" s="264"/>
      <c r="AH196" s="264"/>
      <c r="AI196" s="264"/>
      <c r="AJ196" s="264"/>
      <c r="AK196" s="264"/>
      <c r="AL196" s="264"/>
      <c r="AM196" s="264"/>
      <c r="AN196" s="264"/>
      <c r="AO196" s="264"/>
      <c r="AP196" s="264"/>
      <c r="AQ196" s="265"/>
      <c r="AR196" s="265"/>
      <c r="AS196" s="265"/>
      <c r="AT196" s="264"/>
      <c r="AU196" s="264"/>
      <c r="AV196" s="264"/>
      <c r="AW196" s="264"/>
      <c r="AX196" s="264"/>
      <c r="AY196" s="264"/>
      <c r="AZ196" s="264"/>
      <c r="BA196" s="264"/>
      <c r="BB196" s="264"/>
      <c r="BC196" s="264"/>
      <c r="BD196" s="264"/>
      <c r="BE196" s="264"/>
      <c r="BF196" s="264"/>
      <c r="BG196" s="264"/>
      <c r="BH196" s="264"/>
      <c r="BI196" s="264"/>
      <c r="BJ196" s="264"/>
      <c r="BK196" s="264"/>
      <c r="BL196" s="264"/>
      <c r="BM196" s="264"/>
      <c r="BN196" s="264"/>
      <c r="BO196" s="264"/>
      <c r="BP196" s="264"/>
      <c r="BQ196" s="264"/>
      <c r="BR196" s="264"/>
      <c r="BS196" s="264"/>
    </row>
    <row r="197" spans="1:71" ht="12.75" x14ac:dyDescent="0.2">
      <c r="A197" s="267"/>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c r="AA197" s="264"/>
      <c r="AB197" s="264"/>
      <c r="AC197" s="264"/>
      <c r="AD197" s="264"/>
      <c r="AE197" s="264"/>
      <c r="AF197" s="264"/>
      <c r="AG197" s="264"/>
      <c r="AH197" s="264"/>
      <c r="AI197" s="264"/>
      <c r="AJ197" s="264"/>
      <c r="AK197" s="264"/>
      <c r="AL197" s="264"/>
      <c r="AM197" s="264"/>
      <c r="AN197" s="264"/>
      <c r="AO197" s="264"/>
      <c r="AP197" s="264"/>
      <c r="AQ197" s="265"/>
      <c r="AR197" s="265"/>
      <c r="AS197" s="265"/>
      <c r="AT197" s="264"/>
      <c r="AU197" s="264"/>
      <c r="AV197" s="264"/>
      <c r="AW197" s="264"/>
      <c r="AX197" s="264"/>
      <c r="AY197" s="264"/>
      <c r="AZ197" s="264"/>
      <c r="BA197" s="264"/>
      <c r="BB197" s="264"/>
      <c r="BC197" s="264"/>
      <c r="BD197" s="264"/>
      <c r="BE197" s="264"/>
      <c r="BF197" s="264"/>
      <c r="BG197" s="264"/>
      <c r="BH197" s="264"/>
      <c r="BI197" s="264"/>
      <c r="BJ197" s="264"/>
      <c r="BK197" s="264"/>
      <c r="BL197" s="264"/>
      <c r="BM197" s="264"/>
      <c r="BN197" s="264"/>
      <c r="BO197" s="264"/>
      <c r="BP197" s="264"/>
      <c r="BQ197" s="264"/>
      <c r="BR197" s="264"/>
      <c r="BS197" s="264"/>
    </row>
    <row r="198" spans="1:71" ht="12.75" x14ac:dyDescent="0.2">
      <c r="A198" s="267"/>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c r="AA198" s="264"/>
      <c r="AB198" s="264"/>
      <c r="AC198" s="264"/>
      <c r="AD198" s="264"/>
      <c r="AE198" s="264"/>
      <c r="AF198" s="264"/>
      <c r="AG198" s="264"/>
      <c r="AH198" s="264"/>
      <c r="AI198" s="264"/>
      <c r="AJ198" s="264"/>
      <c r="AK198" s="264"/>
      <c r="AL198" s="264"/>
      <c r="AM198" s="264"/>
      <c r="AN198" s="264"/>
      <c r="AO198" s="264"/>
      <c r="AP198" s="264"/>
      <c r="AQ198" s="265"/>
      <c r="AR198" s="265"/>
      <c r="AS198" s="265"/>
      <c r="AT198" s="264"/>
      <c r="AU198" s="264"/>
      <c r="AV198" s="264"/>
      <c r="AW198" s="264"/>
      <c r="AX198" s="264"/>
      <c r="AY198" s="264"/>
      <c r="AZ198" s="264"/>
      <c r="BA198" s="264"/>
      <c r="BB198" s="264"/>
      <c r="BC198" s="264"/>
      <c r="BD198" s="264"/>
      <c r="BE198" s="264"/>
      <c r="BF198" s="264"/>
      <c r="BG198" s="264"/>
      <c r="BH198" s="264"/>
      <c r="BI198" s="264"/>
      <c r="BJ198" s="264"/>
      <c r="BK198" s="264"/>
      <c r="BL198" s="264"/>
      <c r="BM198" s="264"/>
      <c r="BN198" s="264"/>
      <c r="BO198" s="264"/>
      <c r="BP198" s="264"/>
      <c r="BQ198" s="264"/>
      <c r="BR198" s="264"/>
      <c r="BS198" s="264"/>
    </row>
    <row r="199" spans="1:71" ht="12.75" x14ac:dyDescent="0.2">
      <c r="A199" s="267"/>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64"/>
      <c r="AL199" s="264"/>
      <c r="AM199" s="264"/>
      <c r="AN199" s="264"/>
      <c r="AO199" s="264"/>
      <c r="AP199" s="264"/>
      <c r="AQ199" s="265"/>
      <c r="AR199" s="265"/>
      <c r="AS199" s="265"/>
      <c r="AT199" s="264"/>
      <c r="AU199" s="264"/>
      <c r="AV199" s="264"/>
      <c r="AW199" s="264"/>
      <c r="AX199" s="264"/>
      <c r="AY199" s="264"/>
      <c r="AZ199" s="264"/>
      <c r="BA199" s="264"/>
      <c r="BB199" s="264"/>
      <c r="BC199" s="264"/>
      <c r="BD199" s="264"/>
      <c r="BE199" s="264"/>
      <c r="BF199" s="264"/>
      <c r="BG199" s="264"/>
      <c r="BH199" s="264"/>
      <c r="BI199" s="264"/>
      <c r="BJ199" s="264"/>
      <c r="BK199" s="264"/>
      <c r="BL199" s="264"/>
      <c r="BM199" s="264"/>
      <c r="BN199" s="264"/>
      <c r="BO199" s="264"/>
      <c r="BP199" s="264"/>
      <c r="BQ199" s="264"/>
      <c r="BR199" s="264"/>
      <c r="BS199" s="264"/>
    </row>
    <row r="200" spans="1:71" ht="12.75" x14ac:dyDescent="0.2">
      <c r="A200" s="267"/>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5"/>
      <c r="AR200" s="265"/>
      <c r="AS200" s="265"/>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row>
    <row r="201" spans="1:71" ht="12.75" x14ac:dyDescent="0.2">
      <c r="A201" s="267"/>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264"/>
      <c r="AL201" s="264"/>
      <c r="AM201" s="264"/>
      <c r="AN201" s="264"/>
      <c r="AO201" s="264"/>
      <c r="AP201" s="264"/>
      <c r="AQ201" s="265"/>
      <c r="AR201" s="265"/>
      <c r="AS201" s="265"/>
      <c r="AT201" s="264"/>
      <c r="AU201" s="264"/>
      <c r="AV201" s="264"/>
      <c r="AW201" s="264"/>
      <c r="AX201" s="264"/>
      <c r="AY201" s="264"/>
      <c r="AZ201" s="264"/>
      <c r="BA201" s="264"/>
      <c r="BB201" s="264"/>
      <c r="BC201" s="264"/>
      <c r="BD201" s="264"/>
      <c r="BE201" s="264"/>
      <c r="BF201" s="264"/>
      <c r="BG201" s="264"/>
      <c r="BH201" s="264"/>
      <c r="BI201" s="264"/>
      <c r="BJ201" s="264"/>
      <c r="BK201" s="264"/>
      <c r="BL201" s="264"/>
      <c r="BM201" s="264"/>
      <c r="BN201" s="264"/>
      <c r="BO201" s="264"/>
      <c r="BP201" s="264"/>
      <c r="BQ201" s="264"/>
      <c r="BR201" s="264"/>
      <c r="BS201" s="264"/>
    </row>
    <row r="202" spans="1:71" ht="12.75" x14ac:dyDescent="0.2">
      <c r="A202" s="267"/>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264"/>
      <c r="AL202" s="264"/>
      <c r="AM202" s="264"/>
      <c r="AN202" s="264"/>
      <c r="AO202" s="264"/>
      <c r="AP202" s="264"/>
      <c r="AQ202" s="265"/>
      <c r="AR202" s="265"/>
      <c r="AS202" s="265"/>
      <c r="AT202" s="264"/>
      <c r="AU202" s="264"/>
      <c r="AV202" s="264"/>
      <c r="AW202" s="264"/>
      <c r="AX202" s="264"/>
      <c r="AY202" s="264"/>
      <c r="AZ202" s="264"/>
      <c r="BA202" s="264"/>
      <c r="BB202" s="264"/>
      <c r="BC202" s="264"/>
      <c r="BD202" s="264"/>
      <c r="BE202" s="264"/>
      <c r="BF202" s="264"/>
      <c r="BG202" s="264"/>
      <c r="BH202" s="264"/>
      <c r="BI202" s="264"/>
      <c r="BJ202" s="264"/>
      <c r="BK202" s="264"/>
      <c r="BL202" s="264"/>
      <c r="BM202" s="264"/>
      <c r="BN202" s="264"/>
      <c r="BO202" s="264"/>
      <c r="BP202" s="264"/>
      <c r="BQ202" s="264"/>
      <c r="BR202" s="264"/>
      <c r="BS202" s="264"/>
    </row>
    <row r="203" spans="1:71" ht="12.75" x14ac:dyDescent="0.2">
      <c r="A203" s="267"/>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5"/>
      <c r="AR203" s="265"/>
      <c r="AS203" s="265"/>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row>
    <row r="204" spans="1:71" ht="12.75" x14ac:dyDescent="0.2">
      <c r="A204" s="267"/>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4"/>
      <c r="AI204" s="264"/>
      <c r="AJ204" s="264"/>
      <c r="AK204" s="264"/>
      <c r="AL204" s="264"/>
      <c r="AM204" s="264"/>
      <c r="AN204" s="264"/>
      <c r="AO204" s="264"/>
      <c r="AP204" s="264"/>
      <c r="AQ204" s="265"/>
      <c r="AR204" s="265"/>
      <c r="AS204" s="265"/>
      <c r="AT204" s="264"/>
      <c r="AU204" s="264"/>
      <c r="AV204" s="264"/>
      <c r="AW204" s="264"/>
      <c r="AX204" s="264"/>
      <c r="AY204" s="264"/>
      <c r="AZ204" s="264"/>
      <c r="BA204" s="264"/>
      <c r="BB204" s="264"/>
      <c r="BC204" s="264"/>
      <c r="BD204" s="264"/>
      <c r="BE204" s="264"/>
      <c r="BF204" s="264"/>
      <c r="BG204" s="264"/>
      <c r="BH204" s="264"/>
      <c r="BI204" s="264"/>
      <c r="BJ204" s="264"/>
      <c r="BK204" s="264"/>
      <c r="BL204" s="264"/>
      <c r="BM204" s="264"/>
      <c r="BN204" s="264"/>
      <c r="BO204" s="264"/>
      <c r="BP204" s="264"/>
      <c r="BQ204" s="264"/>
      <c r="BR204" s="264"/>
      <c r="BS204" s="264"/>
    </row>
    <row r="205" spans="1:71" ht="12.75" x14ac:dyDescent="0.2">
      <c r="A205" s="267"/>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5"/>
      <c r="AR205" s="265"/>
      <c r="AS205" s="265"/>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row>
    <row r="206" spans="1:71" ht="12.75" x14ac:dyDescent="0.2">
      <c r="A206" s="267"/>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c r="AA206" s="264"/>
      <c r="AB206" s="264"/>
      <c r="AC206" s="264"/>
      <c r="AD206" s="264"/>
      <c r="AE206" s="264"/>
      <c r="AF206" s="264"/>
      <c r="AG206" s="264"/>
      <c r="AH206" s="264"/>
      <c r="AI206" s="264"/>
      <c r="AJ206" s="264"/>
      <c r="AK206" s="264"/>
      <c r="AL206" s="264"/>
      <c r="AM206" s="264"/>
      <c r="AN206" s="264"/>
      <c r="AO206" s="264"/>
      <c r="AP206" s="264"/>
      <c r="AQ206" s="265"/>
      <c r="AR206" s="265"/>
      <c r="AS206" s="265"/>
      <c r="AT206" s="264"/>
      <c r="AU206" s="264"/>
      <c r="AV206" s="264"/>
      <c r="AW206" s="264"/>
      <c r="AX206" s="264"/>
      <c r="AY206" s="264"/>
      <c r="AZ206" s="264"/>
      <c r="BA206" s="264"/>
      <c r="BB206" s="264"/>
      <c r="BC206" s="264"/>
      <c r="BD206" s="264"/>
      <c r="BE206" s="264"/>
      <c r="BF206" s="264"/>
      <c r="BG206" s="264"/>
      <c r="BH206" s="264"/>
      <c r="BI206" s="264"/>
      <c r="BJ206" s="264"/>
      <c r="BK206" s="264"/>
      <c r="BL206" s="264"/>
      <c r="BM206" s="264"/>
      <c r="BN206" s="264"/>
      <c r="BO206" s="264"/>
      <c r="BP206" s="264"/>
      <c r="BQ206" s="264"/>
      <c r="BR206" s="264"/>
      <c r="BS206" s="264"/>
    </row>
    <row r="207" spans="1:71" ht="12.75" x14ac:dyDescent="0.2">
      <c r="A207" s="267"/>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5"/>
      <c r="AR207" s="265"/>
      <c r="AS207" s="265"/>
      <c r="AT207" s="264"/>
      <c r="AU207" s="264"/>
      <c r="AV207" s="264"/>
      <c r="AW207" s="264"/>
      <c r="AX207" s="264"/>
      <c r="AY207" s="264"/>
      <c r="AZ207" s="264"/>
      <c r="BA207" s="264"/>
      <c r="BB207" s="264"/>
      <c r="BC207" s="264"/>
      <c r="BD207" s="264"/>
      <c r="BE207" s="264"/>
      <c r="BF207" s="264"/>
      <c r="BG207" s="264"/>
      <c r="BH207" s="264"/>
      <c r="BI207" s="264"/>
      <c r="BJ207" s="264"/>
      <c r="BK207" s="264"/>
      <c r="BL207" s="264"/>
      <c r="BM207" s="264"/>
      <c r="BN207" s="264"/>
      <c r="BO207" s="264"/>
      <c r="BP207" s="264"/>
      <c r="BQ207" s="264"/>
      <c r="BR207" s="264"/>
      <c r="BS207" s="264"/>
    </row>
    <row r="208" spans="1:71" ht="12.75" x14ac:dyDescent="0.2">
      <c r="A208" s="267"/>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c r="AA208" s="264"/>
      <c r="AB208" s="264"/>
      <c r="AC208" s="264"/>
      <c r="AD208" s="264"/>
      <c r="AE208" s="264"/>
      <c r="AF208" s="264"/>
      <c r="AG208" s="264"/>
      <c r="AH208" s="264"/>
      <c r="AI208" s="264"/>
      <c r="AJ208" s="264"/>
      <c r="AK208" s="264"/>
      <c r="AL208" s="264"/>
      <c r="AM208" s="264"/>
      <c r="AN208" s="264"/>
      <c r="AO208" s="264"/>
      <c r="AP208" s="264"/>
      <c r="AQ208" s="265"/>
      <c r="AR208" s="265"/>
      <c r="AS208" s="265"/>
      <c r="AT208" s="264"/>
      <c r="AU208" s="264"/>
      <c r="AV208" s="264"/>
      <c r="AW208" s="264"/>
      <c r="AX208" s="264"/>
      <c r="AY208" s="264"/>
      <c r="AZ208" s="264"/>
      <c r="BA208" s="264"/>
      <c r="BB208" s="264"/>
      <c r="BC208" s="264"/>
      <c r="BD208" s="264"/>
      <c r="BE208" s="264"/>
      <c r="BF208" s="264"/>
      <c r="BG208" s="264"/>
      <c r="BH208" s="264"/>
      <c r="BI208" s="264"/>
      <c r="BJ208" s="264"/>
      <c r="BK208" s="264"/>
      <c r="BL208" s="264"/>
      <c r="BM208" s="264"/>
      <c r="BN208" s="264"/>
      <c r="BO208" s="264"/>
      <c r="BP208" s="264"/>
      <c r="BQ208" s="264"/>
      <c r="BR208" s="264"/>
      <c r="BS208" s="26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70" zoomScaleSheetLayoutView="70" workbookViewId="0">
      <selection activeCell="H40" sqref="G1:H1048576"/>
    </sheetView>
  </sheetViews>
  <sheetFormatPr defaultRowHeight="15.75" x14ac:dyDescent="0.25"/>
  <cols>
    <col min="1" max="1" width="9.140625" style="71"/>
    <col min="2" max="2" width="37.7109375" style="71" customWidth="1"/>
    <col min="3" max="6" width="15.28515625" style="71" customWidth="1"/>
    <col min="7" max="8" width="15.285156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75" t="str">
        <f>'2. паспорт  ТП'!A4:S4</f>
        <v>Год раскрытия информации: 2017 год</v>
      </c>
      <c r="B5" s="375"/>
      <c r="C5" s="375"/>
      <c r="D5" s="375"/>
      <c r="E5" s="375"/>
      <c r="F5" s="375"/>
      <c r="G5" s="375"/>
      <c r="H5" s="375"/>
      <c r="I5" s="375"/>
      <c r="J5" s="375"/>
      <c r="K5" s="375"/>
      <c r="L5" s="375"/>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ht="18.75" x14ac:dyDescent="0.3">
      <c r="K6" s="15"/>
    </row>
    <row r="7" spans="1:44" ht="18.75" x14ac:dyDescent="0.25">
      <c r="A7" s="379" t="s">
        <v>9</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row>
    <row r="10" spans="1:44" x14ac:dyDescent="0.25">
      <c r="A10" s="376" t="s">
        <v>8</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4" t="str">
        <f>'1. паспорт местоположение'!A12:C12</f>
        <v>G_4196</v>
      </c>
      <c r="B12" s="384"/>
      <c r="C12" s="384"/>
      <c r="D12" s="384"/>
      <c r="E12" s="384"/>
      <c r="F12" s="384"/>
      <c r="G12" s="384"/>
      <c r="H12" s="384"/>
      <c r="I12" s="384"/>
      <c r="J12" s="384"/>
      <c r="K12" s="384"/>
      <c r="L12" s="384"/>
    </row>
    <row r="13" spans="1:44" x14ac:dyDescent="0.25">
      <c r="A13" s="376" t="s">
        <v>7</v>
      </c>
      <c r="B13" s="376"/>
      <c r="C13" s="376"/>
      <c r="D13" s="376"/>
      <c r="E13" s="376"/>
      <c r="F13" s="376"/>
      <c r="G13" s="376"/>
      <c r="H13" s="376"/>
      <c r="I13" s="376"/>
      <c r="J13" s="376"/>
      <c r="K13" s="376"/>
      <c r="L13" s="376"/>
    </row>
    <row r="14" spans="1:44" ht="18.75" x14ac:dyDescent="0.25">
      <c r="A14" s="388"/>
      <c r="B14" s="388"/>
      <c r="C14" s="388"/>
      <c r="D14" s="388"/>
      <c r="E14" s="388"/>
      <c r="F14" s="388"/>
      <c r="G14" s="388"/>
      <c r="H14" s="388"/>
      <c r="I14" s="388"/>
      <c r="J14" s="388"/>
      <c r="K14" s="388"/>
      <c r="L14" s="388"/>
    </row>
    <row r="15" spans="1:44" x14ac:dyDescent="0.25">
      <c r="A15" s="384" t="str">
        <f>'1. паспорт местоположение'!A15</f>
        <v>Строительство КТПн 10/0,4 кВ, 4-х КЛ 10 кВ и 2-х КЛ 1 кВ от КТПн по ул Артиллерийская в г. Калининграде</v>
      </c>
      <c r="B15" s="384"/>
      <c r="C15" s="384"/>
      <c r="D15" s="384"/>
      <c r="E15" s="384"/>
      <c r="F15" s="384"/>
      <c r="G15" s="384"/>
      <c r="H15" s="384"/>
      <c r="I15" s="384"/>
      <c r="J15" s="384"/>
      <c r="K15" s="384"/>
      <c r="L15" s="384"/>
    </row>
    <row r="16" spans="1:44" x14ac:dyDescent="0.25">
      <c r="A16" s="376" t="s">
        <v>6</v>
      </c>
      <c r="B16" s="376"/>
      <c r="C16" s="376"/>
      <c r="D16" s="376"/>
      <c r="E16" s="376"/>
      <c r="F16" s="376"/>
      <c r="G16" s="376"/>
      <c r="H16" s="376"/>
      <c r="I16" s="376"/>
      <c r="J16" s="376"/>
      <c r="K16" s="376"/>
      <c r="L16" s="376"/>
    </row>
    <row r="17" spans="1:12" ht="15.75" customHeight="1" x14ac:dyDescent="0.25">
      <c r="L17" s="107"/>
    </row>
    <row r="18" spans="1:12" x14ac:dyDescent="0.25">
      <c r="K18" s="106"/>
    </row>
    <row r="19" spans="1:12" ht="15.75" customHeight="1" x14ac:dyDescent="0.25">
      <c r="A19" s="452" t="s">
        <v>506</v>
      </c>
      <c r="B19" s="452"/>
      <c r="C19" s="452"/>
      <c r="D19" s="452"/>
      <c r="E19" s="452"/>
      <c r="F19" s="452"/>
      <c r="G19" s="452"/>
      <c r="H19" s="452"/>
      <c r="I19" s="452"/>
      <c r="J19" s="452"/>
      <c r="K19" s="452"/>
      <c r="L19" s="452"/>
    </row>
    <row r="20" spans="1:12" x14ac:dyDescent="0.25">
      <c r="A20" s="75"/>
      <c r="B20" s="75"/>
      <c r="C20" s="105"/>
      <c r="D20" s="105"/>
      <c r="E20" s="105"/>
      <c r="F20" s="105"/>
      <c r="G20" s="105"/>
      <c r="H20" s="105"/>
      <c r="I20" s="105"/>
      <c r="J20" s="105"/>
      <c r="K20" s="105"/>
      <c r="L20" s="105"/>
    </row>
    <row r="21" spans="1:12" ht="28.5" customHeight="1" x14ac:dyDescent="0.25">
      <c r="A21" s="442" t="s">
        <v>225</v>
      </c>
      <c r="B21" s="442" t="s">
        <v>224</v>
      </c>
      <c r="C21" s="448" t="s">
        <v>438</v>
      </c>
      <c r="D21" s="448"/>
      <c r="E21" s="448"/>
      <c r="F21" s="448"/>
      <c r="G21" s="448"/>
      <c r="H21" s="448"/>
      <c r="I21" s="443" t="s">
        <v>223</v>
      </c>
      <c r="J21" s="445" t="s">
        <v>440</v>
      </c>
      <c r="K21" s="442" t="s">
        <v>222</v>
      </c>
      <c r="L21" s="444" t="s">
        <v>439</v>
      </c>
    </row>
    <row r="22" spans="1:12" ht="58.5" customHeight="1" x14ac:dyDescent="0.25">
      <c r="A22" s="442"/>
      <c r="B22" s="442"/>
      <c r="C22" s="449" t="s">
        <v>2</v>
      </c>
      <c r="D22" s="449"/>
      <c r="E22" s="450" t="s">
        <v>11</v>
      </c>
      <c r="F22" s="451"/>
      <c r="G22" s="450" t="s">
        <v>712</v>
      </c>
      <c r="H22" s="451"/>
      <c r="I22" s="443"/>
      <c r="J22" s="446"/>
      <c r="K22" s="442"/>
      <c r="L22" s="444"/>
    </row>
    <row r="23" spans="1:12" ht="31.5" x14ac:dyDescent="0.25">
      <c r="A23" s="442"/>
      <c r="B23" s="442"/>
      <c r="C23" s="104" t="s">
        <v>221</v>
      </c>
      <c r="D23" s="104" t="s">
        <v>220</v>
      </c>
      <c r="E23" s="104" t="s">
        <v>221</v>
      </c>
      <c r="F23" s="104" t="s">
        <v>220</v>
      </c>
      <c r="G23" s="104" t="s">
        <v>221</v>
      </c>
      <c r="H23" s="104" t="s">
        <v>220</v>
      </c>
      <c r="I23" s="443"/>
      <c r="J23" s="447"/>
      <c r="K23" s="442"/>
      <c r="L23" s="444"/>
    </row>
    <row r="24" spans="1:12" x14ac:dyDescent="0.25">
      <c r="A24" s="82">
        <v>1</v>
      </c>
      <c r="B24" s="82">
        <v>2</v>
      </c>
      <c r="C24" s="104">
        <v>3</v>
      </c>
      <c r="D24" s="104">
        <v>4</v>
      </c>
      <c r="E24" s="104">
        <v>5</v>
      </c>
      <c r="F24" s="104">
        <v>6</v>
      </c>
      <c r="G24" s="104">
        <v>7</v>
      </c>
      <c r="H24" s="104">
        <v>8</v>
      </c>
      <c r="I24" s="104">
        <v>9</v>
      </c>
      <c r="J24" s="104">
        <v>10</v>
      </c>
      <c r="K24" s="104">
        <v>11</v>
      </c>
      <c r="L24" s="104">
        <v>12</v>
      </c>
    </row>
    <row r="25" spans="1:12" x14ac:dyDescent="0.25">
      <c r="A25" s="99">
        <v>1</v>
      </c>
      <c r="B25" s="100" t="s">
        <v>219</v>
      </c>
      <c r="C25" s="100"/>
      <c r="D25" s="102"/>
      <c r="E25" s="102"/>
      <c r="F25" s="102"/>
      <c r="G25" s="102"/>
      <c r="H25" s="102"/>
      <c r="I25" s="102"/>
      <c r="J25" s="102"/>
      <c r="K25" s="96"/>
      <c r="L25" s="116"/>
    </row>
    <row r="26" spans="1:12" ht="21.75" customHeight="1" x14ac:dyDescent="0.25">
      <c r="A26" s="99" t="s">
        <v>218</v>
      </c>
      <c r="B26" s="103" t="s">
        <v>445</v>
      </c>
      <c r="C26" s="97">
        <v>0</v>
      </c>
      <c r="D26" s="366">
        <v>0</v>
      </c>
      <c r="E26" s="366"/>
      <c r="F26" s="369">
        <v>42254</v>
      </c>
      <c r="G26" s="366"/>
      <c r="H26" s="369">
        <v>42254</v>
      </c>
      <c r="I26" s="366">
        <v>100</v>
      </c>
      <c r="J26" s="366"/>
      <c r="K26" s="96"/>
      <c r="L26" s="96"/>
    </row>
    <row r="27" spans="1:12" s="78" customFormat="1" ht="39" customHeight="1" x14ac:dyDescent="0.25">
      <c r="A27" s="99" t="s">
        <v>217</v>
      </c>
      <c r="B27" s="103" t="s">
        <v>447</v>
      </c>
      <c r="C27" s="97">
        <v>0</v>
      </c>
      <c r="D27" s="366">
        <v>0</v>
      </c>
      <c r="E27" s="366" t="s">
        <v>542</v>
      </c>
      <c r="F27" s="366" t="s">
        <v>542</v>
      </c>
      <c r="G27" s="366" t="s">
        <v>542</v>
      </c>
      <c r="H27" s="366" t="s">
        <v>542</v>
      </c>
      <c r="I27" s="366" t="s">
        <v>542</v>
      </c>
      <c r="J27" s="366" t="s">
        <v>542</v>
      </c>
      <c r="K27" s="96"/>
      <c r="L27" s="96"/>
    </row>
    <row r="28" spans="1:12" s="78" customFormat="1" ht="70.5" customHeight="1" x14ac:dyDescent="0.25">
      <c r="A28" s="99" t="s">
        <v>446</v>
      </c>
      <c r="B28" s="103" t="s">
        <v>451</v>
      </c>
      <c r="C28" s="97">
        <v>0</v>
      </c>
      <c r="D28" s="366">
        <v>0</v>
      </c>
      <c r="E28" s="366" t="s">
        <v>542</v>
      </c>
      <c r="F28" s="366" t="s">
        <v>542</v>
      </c>
      <c r="G28" s="366" t="s">
        <v>542</v>
      </c>
      <c r="H28" s="366" t="s">
        <v>542</v>
      </c>
      <c r="I28" s="366" t="s">
        <v>542</v>
      </c>
      <c r="J28" s="366" t="s">
        <v>542</v>
      </c>
      <c r="K28" s="96"/>
      <c r="L28" s="96"/>
    </row>
    <row r="29" spans="1:12" s="78" customFormat="1" ht="54" customHeight="1" x14ac:dyDescent="0.25">
      <c r="A29" s="99" t="s">
        <v>216</v>
      </c>
      <c r="B29" s="103" t="s">
        <v>450</v>
      </c>
      <c r="C29" s="97">
        <v>0</v>
      </c>
      <c r="D29" s="366">
        <v>0</v>
      </c>
      <c r="E29" s="366" t="s">
        <v>542</v>
      </c>
      <c r="F29" s="366" t="s">
        <v>542</v>
      </c>
      <c r="G29" s="366" t="s">
        <v>542</v>
      </c>
      <c r="H29" s="366" t="s">
        <v>542</v>
      </c>
      <c r="I29" s="366" t="s">
        <v>542</v>
      </c>
      <c r="J29" s="366" t="s">
        <v>542</v>
      </c>
      <c r="K29" s="96"/>
      <c r="L29" s="96"/>
    </row>
    <row r="30" spans="1:12" s="78" customFormat="1" ht="42" customHeight="1" x14ac:dyDescent="0.25">
      <c r="A30" s="99" t="s">
        <v>215</v>
      </c>
      <c r="B30" s="103" t="s">
        <v>452</v>
      </c>
      <c r="C30" s="97">
        <v>0</v>
      </c>
      <c r="D30" s="366">
        <v>0</v>
      </c>
      <c r="E30" s="366" t="s">
        <v>542</v>
      </c>
      <c r="F30" s="366" t="s">
        <v>542</v>
      </c>
      <c r="G30" s="366" t="s">
        <v>542</v>
      </c>
      <c r="H30" s="366" t="s">
        <v>542</v>
      </c>
      <c r="I30" s="366" t="s">
        <v>542</v>
      </c>
      <c r="J30" s="366" t="s">
        <v>542</v>
      </c>
      <c r="K30" s="96"/>
      <c r="L30" s="96"/>
    </row>
    <row r="31" spans="1:12" s="78" customFormat="1" ht="37.5" customHeight="1" x14ac:dyDescent="0.25">
      <c r="A31" s="99" t="s">
        <v>214</v>
      </c>
      <c r="B31" s="98" t="s">
        <v>448</v>
      </c>
      <c r="C31" s="97">
        <v>0</v>
      </c>
      <c r="D31" s="366">
        <v>0</v>
      </c>
      <c r="E31" s="369">
        <v>42424</v>
      </c>
      <c r="F31" s="369">
        <v>42424</v>
      </c>
      <c r="G31" s="369">
        <v>42424</v>
      </c>
      <c r="H31" s="369">
        <v>42424</v>
      </c>
      <c r="I31" s="366">
        <v>100</v>
      </c>
      <c r="J31" s="366"/>
      <c r="K31" s="96"/>
      <c r="L31" s="96"/>
    </row>
    <row r="32" spans="1:12" s="78" customFormat="1" ht="31.5" x14ac:dyDescent="0.25">
      <c r="A32" s="99" t="s">
        <v>212</v>
      </c>
      <c r="B32" s="98" t="s">
        <v>453</v>
      </c>
      <c r="C32" s="97">
        <v>0</v>
      </c>
      <c r="D32" s="366">
        <v>0</v>
      </c>
      <c r="E32" s="369">
        <v>42681</v>
      </c>
      <c r="F32" s="369">
        <v>42681</v>
      </c>
      <c r="G32" s="369">
        <v>42681</v>
      </c>
      <c r="H32" s="369">
        <v>42681</v>
      </c>
      <c r="I32" s="366">
        <v>100</v>
      </c>
      <c r="J32" s="366"/>
      <c r="K32" s="96"/>
      <c r="L32" s="96"/>
    </row>
    <row r="33" spans="1:12" s="78" customFormat="1" ht="37.5" customHeight="1" x14ac:dyDescent="0.25">
      <c r="A33" s="99" t="s">
        <v>464</v>
      </c>
      <c r="B33" s="98" t="s">
        <v>377</v>
      </c>
      <c r="C33" s="97">
        <v>0</v>
      </c>
      <c r="D33" s="366">
        <v>0</v>
      </c>
      <c r="E33" s="366" t="s">
        <v>542</v>
      </c>
      <c r="F33" s="366" t="s">
        <v>542</v>
      </c>
      <c r="G33" s="366" t="s">
        <v>542</v>
      </c>
      <c r="H33" s="366" t="s">
        <v>542</v>
      </c>
      <c r="I33" s="366" t="s">
        <v>542</v>
      </c>
      <c r="J33" s="366" t="s">
        <v>542</v>
      </c>
      <c r="K33" s="96"/>
      <c r="L33" s="96"/>
    </row>
    <row r="34" spans="1:12" s="78" customFormat="1" ht="47.25" customHeight="1" x14ac:dyDescent="0.25">
      <c r="A34" s="99" t="s">
        <v>465</v>
      </c>
      <c r="B34" s="98" t="s">
        <v>457</v>
      </c>
      <c r="C34" s="97">
        <v>0</v>
      </c>
      <c r="D34" s="366">
        <v>0</v>
      </c>
      <c r="E34" s="366" t="s">
        <v>542</v>
      </c>
      <c r="F34" s="366" t="s">
        <v>542</v>
      </c>
      <c r="G34" s="366" t="s">
        <v>542</v>
      </c>
      <c r="H34" s="366" t="s">
        <v>542</v>
      </c>
      <c r="I34" s="366" t="s">
        <v>542</v>
      </c>
      <c r="J34" s="366" t="s">
        <v>542</v>
      </c>
      <c r="K34" s="101"/>
      <c r="L34" s="96"/>
    </row>
    <row r="35" spans="1:12" s="78" customFormat="1" ht="49.5" customHeight="1" x14ac:dyDescent="0.25">
      <c r="A35" s="99" t="s">
        <v>466</v>
      </c>
      <c r="B35" s="98" t="s">
        <v>213</v>
      </c>
      <c r="C35" s="97">
        <v>0</v>
      </c>
      <c r="D35" s="366">
        <v>0</v>
      </c>
      <c r="E35" s="369">
        <v>42682</v>
      </c>
      <c r="F35" s="369">
        <v>42682</v>
      </c>
      <c r="G35" s="369">
        <v>42682</v>
      </c>
      <c r="H35" s="369">
        <v>42682</v>
      </c>
      <c r="I35" s="366">
        <v>100</v>
      </c>
      <c r="J35" s="366"/>
      <c r="K35" s="101"/>
      <c r="L35" s="96"/>
    </row>
    <row r="36" spans="1:12" ht="37.5" customHeight="1" x14ac:dyDescent="0.25">
      <c r="A36" s="99" t="s">
        <v>467</v>
      </c>
      <c r="B36" s="98" t="s">
        <v>449</v>
      </c>
      <c r="C36" s="97">
        <v>0</v>
      </c>
      <c r="D36" s="367">
        <v>0</v>
      </c>
      <c r="E36" s="366" t="s">
        <v>542</v>
      </c>
      <c r="F36" s="366" t="s">
        <v>542</v>
      </c>
      <c r="G36" s="366" t="s">
        <v>542</v>
      </c>
      <c r="H36" s="366" t="s">
        <v>542</v>
      </c>
      <c r="I36" s="366" t="s">
        <v>542</v>
      </c>
      <c r="J36" s="366" t="s">
        <v>542</v>
      </c>
      <c r="K36" s="96"/>
      <c r="L36" s="96"/>
    </row>
    <row r="37" spans="1:12" x14ac:dyDescent="0.25">
      <c r="A37" s="99" t="s">
        <v>468</v>
      </c>
      <c r="B37" s="98" t="s">
        <v>211</v>
      </c>
      <c r="C37" s="97">
        <v>0</v>
      </c>
      <c r="D37" s="367">
        <v>0</v>
      </c>
      <c r="E37" s="369">
        <v>42682</v>
      </c>
      <c r="F37" s="369">
        <v>42682</v>
      </c>
      <c r="G37" s="369">
        <v>42682</v>
      </c>
      <c r="H37" s="369">
        <v>42682</v>
      </c>
      <c r="I37" s="366">
        <v>100</v>
      </c>
      <c r="J37" s="368"/>
      <c r="K37" s="96"/>
      <c r="L37" s="96"/>
    </row>
    <row r="38" spans="1:12" x14ac:dyDescent="0.25">
      <c r="A38" s="99" t="s">
        <v>469</v>
      </c>
      <c r="B38" s="100" t="s">
        <v>210</v>
      </c>
      <c r="C38" s="97"/>
      <c r="D38" s="367"/>
      <c r="E38" s="367"/>
      <c r="F38" s="367"/>
      <c r="G38" s="367"/>
      <c r="H38" s="367"/>
      <c r="I38" s="367"/>
      <c r="J38" s="367"/>
      <c r="K38" s="96"/>
      <c r="L38" s="96"/>
    </row>
    <row r="39" spans="1:12" ht="63" x14ac:dyDescent="0.25">
      <c r="A39" s="99">
        <v>2</v>
      </c>
      <c r="B39" s="98" t="s">
        <v>454</v>
      </c>
      <c r="C39" s="97">
        <v>0</v>
      </c>
      <c r="D39" s="367">
        <v>0</v>
      </c>
      <c r="E39" s="370">
        <v>42761</v>
      </c>
      <c r="F39" s="370">
        <v>42761</v>
      </c>
      <c r="G39" s="370">
        <v>42761</v>
      </c>
      <c r="H39" s="370">
        <v>42761</v>
      </c>
      <c r="I39" s="367">
        <v>100</v>
      </c>
      <c r="J39" s="367">
        <v>100</v>
      </c>
      <c r="K39" s="96"/>
      <c r="L39" s="96"/>
    </row>
    <row r="40" spans="1:12" ht="33.75" customHeight="1" x14ac:dyDescent="0.25">
      <c r="A40" s="99" t="s">
        <v>209</v>
      </c>
      <c r="B40" s="98" t="s">
        <v>456</v>
      </c>
      <c r="C40" s="97">
        <v>0</v>
      </c>
      <c r="D40" s="367">
        <v>0</v>
      </c>
      <c r="E40" s="370">
        <v>42705</v>
      </c>
      <c r="F40" s="370">
        <v>42735</v>
      </c>
      <c r="G40" s="370">
        <v>42705</v>
      </c>
      <c r="H40" s="370">
        <v>42735</v>
      </c>
      <c r="I40" s="367">
        <v>100</v>
      </c>
      <c r="J40" s="367"/>
      <c r="K40" s="96"/>
      <c r="L40" s="96"/>
    </row>
    <row r="41" spans="1:12" ht="63" customHeight="1" x14ac:dyDescent="0.25">
      <c r="A41" s="99" t="s">
        <v>208</v>
      </c>
      <c r="B41" s="100" t="s">
        <v>537</v>
      </c>
      <c r="C41" s="97"/>
      <c r="D41" s="367"/>
      <c r="E41" s="367"/>
      <c r="F41" s="367"/>
      <c r="G41" s="367"/>
      <c r="H41" s="367"/>
      <c r="I41" s="367"/>
      <c r="J41" s="367"/>
      <c r="K41" s="96"/>
      <c r="L41" s="96"/>
    </row>
    <row r="42" spans="1:12" ht="58.5" customHeight="1" x14ac:dyDescent="0.25">
      <c r="A42" s="99">
        <v>3</v>
      </c>
      <c r="B42" s="98" t="s">
        <v>455</v>
      </c>
      <c r="C42" s="97">
        <v>0</v>
      </c>
      <c r="D42" s="367">
        <v>0</v>
      </c>
      <c r="E42" s="370">
        <v>42705</v>
      </c>
      <c r="F42" s="370">
        <v>42735</v>
      </c>
      <c r="G42" s="370">
        <v>42705</v>
      </c>
      <c r="H42" s="370">
        <v>42735</v>
      </c>
      <c r="I42" s="367">
        <v>100</v>
      </c>
      <c r="J42" s="367"/>
      <c r="K42" s="96"/>
      <c r="L42" s="96"/>
    </row>
    <row r="43" spans="1:12" ht="34.5" customHeight="1" x14ac:dyDescent="0.25">
      <c r="A43" s="99" t="s">
        <v>207</v>
      </c>
      <c r="B43" s="98" t="s">
        <v>205</v>
      </c>
      <c r="C43" s="97">
        <v>0</v>
      </c>
      <c r="D43" s="367">
        <v>0</v>
      </c>
      <c r="E43" s="370">
        <v>42705</v>
      </c>
      <c r="F43" s="370">
        <v>42735</v>
      </c>
      <c r="G43" s="370">
        <v>42705</v>
      </c>
      <c r="H43" s="370">
        <v>42735</v>
      </c>
      <c r="I43" s="367">
        <v>100</v>
      </c>
      <c r="J43" s="367"/>
      <c r="K43" s="96"/>
      <c r="L43" s="96"/>
    </row>
    <row r="44" spans="1:12" ht="24.75" customHeight="1" x14ac:dyDescent="0.25">
      <c r="A44" s="99" t="s">
        <v>206</v>
      </c>
      <c r="B44" s="98" t="s">
        <v>203</v>
      </c>
      <c r="C44" s="97">
        <v>0</v>
      </c>
      <c r="D44" s="367">
        <v>0</v>
      </c>
      <c r="E44" s="370">
        <v>42705</v>
      </c>
      <c r="F44" s="370">
        <v>42735</v>
      </c>
      <c r="G44" s="370">
        <v>42705</v>
      </c>
      <c r="H44" s="370">
        <v>42735</v>
      </c>
      <c r="I44" s="367">
        <v>100</v>
      </c>
      <c r="J44" s="367"/>
      <c r="K44" s="96"/>
      <c r="L44" s="96"/>
    </row>
    <row r="45" spans="1:12" ht="90.75" customHeight="1" x14ac:dyDescent="0.25">
      <c r="A45" s="99" t="s">
        <v>204</v>
      </c>
      <c r="B45" s="98" t="s">
        <v>460</v>
      </c>
      <c r="C45" s="97">
        <v>0</v>
      </c>
      <c r="D45" s="367">
        <v>0</v>
      </c>
      <c r="E45" s="366" t="s">
        <v>542</v>
      </c>
      <c r="F45" s="366" t="s">
        <v>542</v>
      </c>
      <c r="G45" s="366" t="s">
        <v>542</v>
      </c>
      <c r="H45" s="366" t="s">
        <v>542</v>
      </c>
      <c r="I45" s="366" t="s">
        <v>542</v>
      </c>
      <c r="J45" s="366" t="s">
        <v>542</v>
      </c>
      <c r="K45" s="96"/>
      <c r="L45" s="96"/>
    </row>
    <row r="46" spans="1:12" ht="167.25" customHeight="1" x14ac:dyDescent="0.25">
      <c r="A46" s="99" t="s">
        <v>202</v>
      </c>
      <c r="B46" s="98" t="s">
        <v>458</v>
      </c>
      <c r="C46" s="97">
        <v>0</v>
      </c>
      <c r="D46" s="367">
        <v>0</v>
      </c>
      <c r="E46" s="366" t="s">
        <v>542</v>
      </c>
      <c r="F46" s="366" t="s">
        <v>542</v>
      </c>
      <c r="G46" s="366" t="s">
        <v>542</v>
      </c>
      <c r="H46" s="366" t="s">
        <v>542</v>
      </c>
      <c r="I46" s="366" t="s">
        <v>542</v>
      </c>
      <c r="J46" s="366" t="s">
        <v>542</v>
      </c>
      <c r="K46" s="96"/>
      <c r="L46" s="96"/>
    </row>
    <row r="47" spans="1:12" ht="30.75" customHeight="1" x14ac:dyDescent="0.25">
      <c r="A47" s="99" t="s">
        <v>200</v>
      </c>
      <c r="B47" s="98" t="s">
        <v>201</v>
      </c>
      <c r="C47" s="97">
        <v>0</v>
      </c>
      <c r="D47" s="367">
        <v>0</v>
      </c>
      <c r="E47" s="367"/>
      <c r="F47" s="367"/>
      <c r="G47" s="367"/>
      <c r="H47" s="367"/>
      <c r="I47" s="367"/>
      <c r="J47" s="367"/>
      <c r="K47" s="96"/>
      <c r="L47" s="96"/>
    </row>
    <row r="48" spans="1:12" ht="37.5" customHeight="1" x14ac:dyDescent="0.25">
      <c r="A48" s="99" t="s">
        <v>470</v>
      </c>
      <c r="B48" s="100" t="s">
        <v>199</v>
      </c>
      <c r="C48" s="97"/>
      <c r="D48" s="367"/>
      <c r="E48" s="367"/>
      <c r="F48" s="367"/>
      <c r="G48" s="367"/>
      <c r="H48" s="367"/>
      <c r="I48" s="367"/>
      <c r="J48" s="367"/>
      <c r="K48" s="96"/>
      <c r="L48" s="96"/>
    </row>
    <row r="49" spans="1:12" ht="35.25" customHeight="1" x14ac:dyDescent="0.25">
      <c r="A49" s="99">
        <v>4</v>
      </c>
      <c r="B49" s="98" t="s">
        <v>197</v>
      </c>
      <c r="C49" s="97">
        <v>0</v>
      </c>
      <c r="D49" s="367">
        <v>0</v>
      </c>
      <c r="E49" s="367"/>
      <c r="F49" s="367"/>
      <c r="G49" s="367"/>
      <c r="H49" s="367"/>
      <c r="I49" s="367"/>
      <c r="J49" s="367"/>
      <c r="K49" s="96"/>
      <c r="L49" s="96"/>
    </row>
    <row r="50" spans="1:12" ht="86.25" customHeight="1" x14ac:dyDescent="0.25">
      <c r="A50" s="99" t="s">
        <v>198</v>
      </c>
      <c r="B50" s="98" t="s">
        <v>459</v>
      </c>
      <c r="C50" s="97">
        <v>0</v>
      </c>
      <c r="D50" s="367">
        <v>0</v>
      </c>
      <c r="E50" s="367"/>
      <c r="F50" s="367"/>
      <c r="G50" s="367"/>
      <c r="H50" s="367"/>
      <c r="I50" s="367"/>
      <c r="J50" s="367"/>
      <c r="K50" s="96"/>
      <c r="L50" s="96"/>
    </row>
    <row r="51" spans="1:12" ht="77.25" customHeight="1" x14ac:dyDescent="0.25">
      <c r="A51" s="99" t="s">
        <v>196</v>
      </c>
      <c r="B51" s="98" t="s">
        <v>461</v>
      </c>
      <c r="C51" s="97">
        <v>0</v>
      </c>
      <c r="D51" s="367">
        <v>0</v>
      </c>
      <c r="E51" s="367"/>
      <c r="F51" s="367"/>
      <c r="G51" s="367"/>
      <c r="H51" s="367"/>
      <c r="I51" s="367"/>
      <c r="J51" s="367"/>
      <c r="K51" s="96"/>
      <c r="L51" s="96"/>
    </row>
    <row r="52" spans="1:12" ht="71.25" customHeight="1" x14ac:dyDescent="0.25">
      <c r="A52" s="99" t="s">
        <v>194</v>
      </c>
      <c r="B52" s="98" t="s">
        <v>195</v>
      </c>
      <c r="C52" s="97">
        <v>0</v>
      </c>
      <c r="D52" s="367">
        <v>0</v>
      </c>
      <c r="E52" s="367"/>
      <c r="F52" s="367"/>
      <c r="G52" s="367"/>
      <c r="H52" s="367"/>
      <c r="I52" s="367"/>
      <c r="J52" s="367"/>
      <c r="K52" s="96"/>
      <c r="L52" s="96"/>
    </row>
    <row r="53" spans="1:12" ht="48" customHeight="1" x14ac:dyDescent="0.25">
      <c r="A53" s="99" t="s">
        <v>192</v>
      </c>
      <c r="B53" s="162" t="s">
        <v>462</v>
      </c>
      <c r="C53" s="97">
        <v>0</v>
      </c>
      <c r="D53" s="367">
        <v>0</v>
      </c>
      <c r="E53" s="367"/>
      <c r="F53" s="367"/>
      <c r="G53" s="367"/>
      <c r="H53" s="367"/>
      <c r="I53" s="367"/>
      <c r="J53" s="367"/>
      <c r="K53" s="96"/>
      <c r="L53" s="96"/>
    </row>
    <row r="54" spans="1:12" ht="46.5" customHeight="1" x14ac:dyDescent="0.25">
      <c r="A54" s="99" t="s">
        <v>463</v>
      </c>
      <c r="B54" s="98" t="s">
        <v>193</v>
      </c>
      <c r="C54" s="97">
        <v>0</v>
      </c>
      <c r="D54" s="367">
        <v>0</v>
      </c>
      <c r="E54" s="367"/>
      <c r="F54" s="367"/>
      <c r="G54" s="367"/>
      <c r="H54" s="367"/>
      <c r="I54" s="367"/>
      <c r="J54" s="367"/>
      <c r="K54" s="96"/>
      <c r="L54" s="9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2017-05-05T13:36:34Z</dcterms:modified>
</cp:coreProperties>
</file>