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state="hidden" r:id="rId10"/>
    <sheet name="6.2. Паспорт фин осв ввод факт1" sheetId="27" r:id="rId11"/>
    <sheet name="7. Паспорт отчет о закупке" sheetId="5" r:id="rId12"/>
    <sheet name="8. Общие сведения"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сведения'!$A$1:$B$106</definedName>
  </definedNames>
  <calcPr calcId="152511"/>
</workbook>
</file>

<file path=xl/calcChain.xml><?xml version="1.0" encoding="utf-8"?>
<calcChain xmlns="http://schemas.openxmlformats.org/spreadsheetml/2006/main">
  <c r="B35" i="23" l="1"/>
  <c r="F52" i="27"/>
  <c r="AC64" i="27"/>
  <c r="AB64" i="27"/>
  <c r="AC63" i="27"/>
  <c r="AB63" i="27"/>
  <c r="AC62" i="27"/>
  <c r="AB62" i="27"/>
  <c r="AC61" i="27"/>
  <c r="AB61" i="27"/>
  <c r="AC60" i="27"/>
  <c r="AB60" i="27"/>
  <c r="AC59" i="27"/>
  <c r="AB59" i="27"/>
  <c r="AC58" i="27"/>
  <c r="AB58" i="27"/>
  <c r="AC57" i="27"/>
  <c r="AB57" i="27"/>
  <c r="AC56" i="27"/>
  <c r="AB56" i="27"/>
  <c r="AC55" i="27"/>
  <c r="AB55" i="27"/>
  <c r="AC54" i="27"/>
  <c r="AB54" i="27"/>
  <c r="AC53" i="27"/>
  <c r="AB53"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J34" i="27"/>
  <c r="G34" i="27"/>
  <c r="AB33" i="27"/>
  <c r="J33" i="27"/>
  <c r="AC33" i="27" s="1"/>
  <c r="AC32" i="27"/>
  <c r="AB32" i="27"/>
  <c r="J32" i="27"/>
  <c r="AC31" i="27"/>
  <c r="AB31" i="27"/>
  <c r="J31" i="27"/>
  <c r="AB30" i="27"/>
  <c r="J30" i="27"/>
  <c r="AC30" i="27" s="1"/>
  <c r="G30" i="27"/>
  <c r="AC29" i="27"/>
  <c r="AB29" i="27"/>
  <c r="K29" i="27"/>
  <c r="E29" i="27"/>
  <c r="F29" i="27" s="1"/>
  <c r="AC28" i="27"/>
  <c r="AB28" i="27"/>
  <c r="E28" i="27"/>
  <c r="F28" i="27" s="1"/>
  <c r="AC27" i="27"/>
  <c r="AB27" i="27"/>
  <c r="F27" i="27"/>
  <c r="AC26" i="27"/>
  <c r="AB26" i="27"/>
  <c r="F26" i="27"/>
  <c r="AC25" i="27"/>
  <c r="AB25" i="27"/>
  <c r="F25" i="27"/>
  <c r="AB24" i="27"/>
  <c r="R24" i="27"/>
  <c r="N24" i="27"/>
  <c r="J24" i="27"/>
  <c r="G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A4" i="27"/>
  <c r="C51" i="7"/>
  <c r="C50" i="7"/>
  <c r="AC24" i="27" l="1"/>
  <c r="D52" i="27"/>
  <c r="E52" i="27" s="1"/>
  <c r="AC52" i="27" s="1"/>
  <c r="F24" i="27"/>
  <c r="B29" i="23"/>
  <c r="B33" i="23"/>
  <c r="B26" i="23"/>
  <c r="A5" i="23"/>
  <c r="N52" i="25"/>
  <c r="F52" i="25"/>
  <c r="E52" i="25"/>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C24" i="25"/>
  <c r="G24" i="25"/>
  <c r="R24" i="25"/>
  <c r="N24" i="25"/>
  <c r="E34" i="25"/>
  <c r="E33" i="25"/>
  <c r="E32" i="25"/>
  <c r="E31" i="25"/>
  <c r="D34" i="25"/>
  <c r="G30" i="25" l="1"/>
  <c r="G34" i="25"/>
  <c r="F28" i="25" l="1"/>
  <c r="F27" i="25"/>
  <c r="F26" i="25"/>
  <c r="F25" i="25"/>
  <c r="E24" i="25"/>
  <c r="E28" i="25"/>
  <c r="E29" i="25"/>
  <c r="E25" i="25"/>
  <c r="E26" i="25"/>
  <c r="E27" i="25"/>
  <c r="F31" i="25" l="1"/>
  <c r="F34" i="25"/>
  <c r="F33" i="25"/>
  <c r="F32" i="25"/>
  <c r="E30" i="25" l="1"/>
  <c r="F30" i="25"/>
  <c r="D30" i="25"/>
  <c r="D24" i="25" l="1"/>
  <c r="B122" i="26" s="1"/>
  <c r="A4" i="25"/>
  <c r="A5" i="26"/>
  <c r="C49" i="7"/>
  <c r="C48" i="7"/>
  <c r="J34" i="25" l="1"/>
  <c r="J33" i="25"/>
  <c r="J31" i="25"/>
  <c r="J32" i="25"/>
  <c r="J30" i="25"/>
  <c r="K29" i="25"/>
  <c r="AB64" i="25" l="1"/>
  <c r="AB25" i="25"/>
  <c r="AB26" i="25"/>
  <c r="AB27" i="25"/>
  <c r="AB28" i="25"/>
  <c r="AB29" i="25"/>
  <c r="AB30" i="25"/>
  <c r="AB31" i="25"/>
  <c r="AB32" i="25"/>
  <c r="AB33" i="25"/>
  <c r="AB34" i="25"/>
  <c r="AB35" i="25"/>
  <c r="AB36" i="25"/>
  <c r="AB37" i="25"/>
  <c r="AB38" i="25"/>
  <c r="AB39" i="25"/>
  <c r="AB40" i="25"/>
  <c r="AB41" i="25"/>
  <c r="AB42" i="25"/>
  <c r="AB43" i="25"/>
  <c r="AB44" i="25"/>
  <c r="AB45" i="25"/>
  <c r="AB46" i="25"/>
  <c r="AB47" i="25"/>
  <c r="AB48" i="25"/>
  <c r="AB49" i="25"/>
  <c r="AB50" i="25"/>
  <c r="AB51" i="25"/>
  <c r="AB52" i="25"/>
  <c r="AB53" i="25"/>
  <c r="AB54" i="25"/>
  <c r="AB55" i="25"/>
  <c r="AB56" i="25"/>
  <c r="AB57" i="25"/>
  <c r="AB58" i="25"/>
  <c r="AB59" i="25"/>
  <c r="AB60" i="25"/>
  <c r="AB61" i="25"/>
  <c r="AB62" i="25"/>
  <c r="AB63" i="25"/>
  <c r="AB24" i="25"/>
  <c r="B126" i="26" l="1"/>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B112" i="26"/>
  <c r="B118" i="26"/>
  <c r="D118" i="26"/>
  <c r="G118" i="26"/>
  <c r="I118" i="26" s="1"/>
  <c r="I120" i="26" s="1"/>
  <c r="C109" i="26" s="1"/>
  <c r="G119" i="26"/>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E136" i="26"/>
  <c r="F136" i="26" s="1"/>
  <c r="G136" i="26" s="1"/>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C137" i="26"/>
  <c r="D137"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B140" i="26"/>
  <c r="C140" i="26" s="1"/>
  <c r="D140" i="26" s="1"/>
  <c r="C108" i="26" l="1"/>
  <c r="C141" i="26"/>
  <c r="E140" i="26"/>
  <c r="E141" i="26"/>
  <c r="G120" i="26"/>
  <c r="E137" i="26"/>
  <c r="F137" i="26" s="1"/>
  <c r="G137" i="26" s="1"/>
  <c r="H137" i="26" s="1"/>
  <c r="I137" i="26" s="1"/>
  <c r="J137" i="26" s="1"/>
  <c r="K137" i="26" s="1"/>
  <c r="L137" i="26" s="1"/>
  <c r="M137" i="26" s="1"/>
  <c r="N137" i="26" s="1"/>
  <c r="O137" i="26" s="1"/>
  <c r="P137" i="26" s="1"/>
  <c r="Q137" i="26" s="1"/>
  <c r="R137" i="26" s="1"/>
  <c r="S137" i="26" s="1"/>
  <c r="T137" i="26" s="1"/>
  <c r="U137" i="26" s="1"/>
  <c r="V137" i="26" s="1"/>
  <c r="W137" i="26" s="1"/>
  <c r="X137" i="26" s="1"/>
  <c r="Y137" i="26" s="1"/>
  <c r="Z137" i="26" s="1"/>
  <c r="AA137" i="26" s="1"/>
  <c r="AB137" i="26" s="1"/>
  <c r="AC137" i="26" s="1"/>
  <c r="AD137" i="26" s="1"/>
  <c r="AE137" i="26" s="1"/>
  <c r="AF137" i="26" s="1"/>
  <c r="AG137" i="26" s="1"/>
  <c r="AH137" i="26" s="1"/>
  <c r="AI137" i="26" s="1"/>
  <c r="AJ137" i="26" s="1"/>
  <c r="AK137" i="26" s="1"/>
  <c r="AL137" i="26" s="1"/>
  <c r="AM137" i="26" s="1"/>
  <c r="AN137" i="26" s="1"/>
  <c r="AO137" i="26" s="1"/>
  <c r="AP137" i="26" s="1"/>
  <c r="AQ137" i="26" s="1"/>
  <c r="AR137" i="26" s="1"/>
  <c r="AS137" i="26" s="1"/>
  <c r="AT137" i="26" s="1"/>
  <c r="AU137" i="26" s="1"/>
  <c r="AV137" i="26" s="1"/>
  <c r="AW137" i="26" s="1"/>
  <c r="AX137" i="26" s="1"/>
  <c r="AY137" i="26" s="1"/>
  <c r="D109" i="26"/>
  <c r="D141" i="26"/>
  <c r="A15" i="26"/>
  <c r="A12" i="26"/>
  <c r="A9" i="26"/>
  <c r="B73" i="26"/>
  <c r="C49" i="26"/>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A62" i="26"/>
  <c r="B60" i="26"/>
  <c r="C58" i="26"/>
  <c r="B52" i="26"/>
  <c r="B50" i="26"/>
  <c r="B59" i="26" s="1"/>
  <c r="B49" i="26"/>
  <c r="G48" i="26"/>
  <c r="F48" i="26"/>
  <c r="E48" i="26"/>
  <c r="D48" i="26"/>
  <c r="C48" i="26"/>
  <c r="B48" i="26"/>
  <c r="B47" i="26"/>
  <c r="B45" i="26"/>
  <c r="B44" i="26"/>
  <c r="B29" i="26"/>
  <c r="B27" i="26"/>
  <c r="B25" i="26"/>
  <c r="B54" i="26" s="1"/>
  <c r="F140" i="26" l="1"/>
  <c r="F141" i="26" s="1"/>
  <c r="D108" i="26"/>
  <c r="E109" i="26"/>
  <c r="B46" i="26"/>
  <c r="C50" i="26"/>
  <c r="C59" i="26" s="1"/>
  <c r="C80" i="26" s="1"/>
  <c r="C67" i="26"/>
  <c r="F76" i="26" s="1"/>
  <c r="D58" i="26"/>
  <c r="C52" i="26"/>
  <c r="C47" i="26"/>
  <c r="C61" i="26" s="1"/>
  <c r="C60" i="26" s="1"/>
  <c r="B80" i="26"/>
  <c r="B66" i="26"/>
  <c r="B68" i="26" s="1"/>
  <c r="B55" i="26"/>
  <c r="B56" i="26" s="1"/>
  <c r="B69" i="26" s="1"/>
  <c r="B77" i="26" s="1"/>
  <c r="C74" i="26"/>
  <c r="AQ81" i="26"/>
  <c r="H48" i="26"/>
  <c r="D73" i="26"/>
  <c r="D85" i="26" s="1"/>
  <c r="D99" i="26" s="1"/>
  <c r="B85" i="26"/>
  <c r="B99" i="26" s="1"/>
  <c r="C73" i="26"/>
  <c r="C85" i="26" s="1"/>
  <c r="C99" i="26" s="1"/>
  <c r="C66" i="26" l="1"/>
  <c r="C68" i="26" s="1"/>
  <c r="C75" i="26" s="1"/>
  <c r="C76" i="26"/>
  <c r="G140" i="26"/>
  <c r="G141" i="26"/>
  <c r="F109" i="26"/>
  <c r="E108" i="26"/>
  <c r="C53" i="26"/>
  <c r="C55" i="26" s="1"/>
  <c r="D67" i="26"/>
  <c r="D76" i="26" s="1"/>
  <c r="D49" i="26"/>
  <c r="D50" i="26" s="1"/>
  <c r="D59" i="26" s="1"/>
  <c r="B70" i="26"/>
  <c r="B75" i="26"/>
  <c r="D74" i="26"/>
  <c r="E58" i="26"/>
  <c r="D52" i="26"/>
  <c r="D47" i="26"/>
  <c r="E73" i="26"/>
  <c r="E85" i="26" s="1"/>
  <c r="E99" i="26" s="1"/>
  <c r="I48" i="26"/>
  <c r="B82" i="26"/>
  <c r="E67" i="26" l="1"/>
  <c r="F67" i="26" s="1"/>
  <c r="H140" i="26"/>
  <c r="H141" i="26" s="1"/>
  <c r="G109" i="26"/>
  <c r="F108" i="26"/>
  <c r="J48" i="26"/>
  <c r="B71" i="26"/>
  <c r="B72" i="26" s="1"/>
  <c r="C82" i="26"/>
  <c r="C56" i="26"/>
  <c r="C69" i="26" s="1"/>
  <c r="D80" i="26"/>
  <c r="D61" i="26"/>
  <c r="D60" i="26" s="1"/>
  <c r="D66" i="26" s="1"/>
  <c r="D68" i="26" s="1"/>
  <c r="F58" i="26"/>
  <c r="E52" i="26"/>
  <c r="E47" i="26"/>
  <c r="E74" i="26"/>
  <c r="D53" i="26"/>
  <c r="E49" i="26"/>
  <c r="E50" i="26" s="1"/>
  <c r="E59" i="26" s="1"/>
  <c r="E76" i="26" l="1"/>
  <c r="I140" i="26"/>
  <c r="I141" i="26" s="1"/>
  <c r="G108" i="26"/>
  <c r="H109" i="26"/>
  <c r="E61" i="26"/>
  <c r="E60" i="26" s="1"/>
  <c r="E66" i="26" s="1"/>
  <c r="E68" i="26" s="1"/>
  <c r="F49" i="26"/>
  <c r="F50" i="26" s="1"/>
  <c r="F59" i="26" s="1"/>
  <c r="F74" i="26"/>
  <c r="F47" i="26"/>
  <c r="G58" i="26"/>
  <c r="F52" i="26"/>
  <c r="G67" i="26"/>
  <c r="D75" i="26"/>
  <c r="K48" i="26"/>
  <c r="E80" i="26"/>
  <c r="D55" i="26"/>
  <c r="E53" i="26" s="1"/>
  <c r="F73" i="26"/>
  <c r="F85" i="26" s="1"/>
  <c r="F99" i="26" s="1"/>
  <c r="C77" i="26"/>
  <c r="C70" i="26"/>
  <c r="B78" i="26"/>
  <c r="J140" i="26" l="1"/>
  <c r="J141" i="26" s="1"/>
  <c r="F61" i="26"/>
  <c r="F60" i="26" s="1"/>
  <c r="F66" i="26" s="1"/>
  <c r="F68" i="26" s="1"/>
  <c r="I109" i="26"/>
  <c r="H108" i="26"/>
  <c r="E55" i="26"/>
  <c r="F53" i="26" s="1"/>
  <c r="L48" i="26"/>
  <c r="H73" i="26"/>
  <c r="H85" i="26" s="1"/>
  <c r="H99" i="26" s="1"/>
  <c r="H67" i="26"/>
  <c r="G76" i="26"/>
  <c r="H58" i="26"/>
  <c r="G52" i="26"/>
  <c r="G47" i="26"/>
  <c r="G74" i="26"/>
  <c r="G49" i="26"/>
  <c r="G50" i="26" s="1"/>
  <c r="G59" i="26" s="1"/>
  <c r="C71" i="26"/>
  <c r="D56" i="26"/>
  <c r="D69" i="26" s="1"/>
  <c r="D82" i="26"/>
  <c r="E75" i="26"/>
  <c r="G73" i="26"/>
  <c r="G85" i="26" s="1"/>
  <c r="G99" i="26" s="1"/>
  <c r="F80" i="26"/>
  <c r="K140" i="26" l="1"/>
  <c r="I108" i="26"/>
  <c r="J109" i="26"/>
  <c r="G61" i="26"/>
  <c r="G60" i="26" s="1"/>
  <c r="G66" i="26" s="1"/>
  <c r="G68" i="26" s="1"/>
  <c r="D77" i="26"/>
  <c r="D70" i="26"/>
  <c r="C78" i="26"/>
  <c r="H49" i="26"/>
  <c r="H50" i="26" s="1"/>
  <c r="H59" i="26" s="1"/>
  <c r="H74" i="26"/>
  <c r="I58" i="26"/>
  <c r="H52" i="26"/>
  <c r="H47" i="26"/>
  <c r="H61" i="26" s="1"/>
  <c r="H60" i="26" s="1"/>
  <c r="F55" i="26"/>
  <c r="G53" i="26" s="1"/>
  <c r="F75" i="26"/>
  <c r="C72" i="26"/>
  <c r="G80" i="26"/>
  <c r="H76" i="26"/>
  <c r="I67" i="26"/>
  <c r="I73" i="26"/>
  <c r="I85" i="26" s="1"/>
  <c r="I99" i="26" s="1"/>
  <c r="M48" i="26"/>
  <c r="E82" i="26"/>
  <c r="E56" i="26"/>
  <c r="E69" i="26" s="1"/>
  <c r="L140" i="26" l="1"/>
  <c r="L141" i="26" s="1"/>
  <c r="K141" i="26"/>
  <c r="K109" i="26"/>
  <c r="J108" i="26"/>
  <c r="N48" i="26"/>
  <c r="J67" i="26"/>
  <c r="I76" i="26"/>
  <c r="G55" i="26"/>
  <c r="H53" i="26" s="1"/>
  <c r="J58" i="26"/>
  <c r="I52" i="26"/>
  <c r="I47" i="26"/>
  <c r="I74" i="26"/>
  <c r="H80" i="26"/>
  <c r="H66" i="26"/>
  <c r="H68" i="26" s="1"/>
  <c r="D71" i="26"/>
  <c r="D72" i="26" s="1"/>
  <c r="E77" i="26"/>
  <c r="E70" i="26"/>
  <c r="G75" i="26"/>
  <c r="F82" i="26"/>
  <c r="F56" i="26"/>
  <c r="F69" i="26" s="1"/>
  <c r="I49" i="26"/>
  <c r="I50" i="26" s="1"/>
  <c r="I59" i="26" s="1"/>
  <c r="M140" i="26" l="1"/>
  <c r="M141" i="26" s="1"/>
  <c r="K108" i="26"/>
  <c r="L109" i="26"/>
  <c r="J49" i="26"/>
  <c r="J50" i="26" s="1"/>
  <c r="J59" i="26" s="1"/>
  <c r="H75" i="26"/>
  <c r="H55" i="26"/>
  <c r="I53" i="26" s="1"/>
  <c r="O48" i="26"/>
  <c r="I80" i="26"/>
  <c r="F77" i="26"/>
  <c r="F70" i="26"/>
  <c r="J73" i="26"/>
  <c r="J85" i="26" s="1"/>
  <c r="J99" i="26" s="1"/>
  <c r="E71" i="26"/>
  <c r="E72" i="26" s="1"/>
  <c r="D78" i="26"/>
  <c r="I61" i="26"/>
  <c r="I60" i="26" s="1"/>
  <c r="I66" i="26" s="1"/>
  <c r="I68" i="26" s="1"/>
  <c r="J74" i="26"/>
  <c r="J47" i="26"/>
  <c r="K58" i="26"/>
  <c r="J52" i="26"/>
  <c r="G82" i="26"/>
  <c r="G56" i="26"/>
  <c r="G69" i="26" s="1"/>
  <c r="J76" i="26"/>
  <c r="K67" i="26"/>
  <c r="N140" i="26" l="1"/>
  <c r="N141" i="26" s="1"/>
  <c r="L108" i="26"/>
  <c r="M109" i="26"/>
  <c r="J61" i="26"/>
  <c r="J60" i="26" s="1"/>
  <c r="J66" i="26" s="1"/>
  <c r="J68" i="26" s="1"/>
  <c r="I75" i="26"/>
  <c r="L58" i="26"/>
  <c r="K52" i="26"/>
  <c r="K47" i="26"/>
  <c r="K74" i="26"/>
  <c r="I55" i="26"/>
  <c r="K49" i="26"/>
  <c r="K50" i="26" s="1"/>
  <c r="K59" i="26" s="1"/>
  <c r="L67" i="26"/>
  <c r="K76" i="26"/>
  <c r="G77" i="26"/>
  <c r="G70" i="26"/>
  <c r="E78" i="26"/>
  <c r="F71" i="26"/>
  <c r="P48" i="26"/>
  <c r="H56" i="26"/>
  <c r="H69" i="26" s="1"/>
  <c r="H82" i="26"/>
  <c r="K73" i="26"/>
  <c r="K85" i="26" s="1"/>
  <c r="K99" i="26" s="1"/>
  <c r="J80" i="26"/>
  <c r="O140" i="26" l="1"/>
  <c r="M108" i="26"/>
  <c r="N109" i="26"/>
  <c r="K61" i="26"/>
  <c r="F78" i="26"/>
  <c r="G71" i="26"/>
  <c r="L76" i="26"/>
  <c r="M67" i="26"/>
  <c r="L49" i="26"/>
  <c r="L50" i="26" s="1"/>
  <c r="L59" i="26" s="1"/>
  <c r="M73" i="26"/>
  <c r="M85" i="26" s="1"/>
  <c r="M99" i="26" s="1"/>
  <c r="I82" i="26"/>
  <c r="I56" i="26"/>
  <c r="I69" i="26" s="1"/>
  <c r="L74" i="26"/>
  <c r="M58" i="26"/>
  <c r="L52" i="26"/>
  <c r="L47" i="26"/>
  <c r="J75" i="26"/>
  <c r="H77" i="26"/>
  <c r="H70" i="26"/>
  <c r="Q48" i="26"/>
  <c r="F72" i="26"/>
  <c r="K80" i="26"/>
  <c r="L73" i="26"/>
  <c r="L85" i="26" s="1"/>
  <c r="L99" i="26" s="1"/>
  <c r="J53" i="26"/>
  <c r="P140" i="26" l="1"/>
  <c r="P141" i="26" s="1"/>
  <c r="O141" i="26"/>
  <c r="O109" i="26"/>
  <c r="N108" i="26"/>
  <c r="L61" i="26"/>
  <c r="L60" i="26" s="1"/>
  <c r="L66" i="26" s="1"/>
  <c r="L68" i="26" s="1"/>
  <c r="K60" i="26"/>
  <c r="K66" i="26" s="1"/>
  <c r="K68" i="26" s="1"/>
  <c r="K75" i="26" s="1"/>
  <c r="J55" i="26"/>
  <c r="K53" i="26" s="1"/>
  <c r="H71" i="26"/>
  <c r="H72" i="26" s="1"/>
  <c r="M49" i="26"/>
  <c r="M50" i="26" s="1"/>
  <c r="M59" i="26" s="1"/>
  <c r="R48" i="26"/>
  <c r="N58" i="26"/>
  <c r="M52" i="26"/>
  <c r="M47" i="26"/>
  <c r="M74" i="26"/>
  <c r="I77" i="26"/>
  <c r="I70" i="26"/>
  <c r="L80" i="26"/>
  <c r="N67" i="26"/>
  <c r="M76" i="26"/>
  <c r="G72" i="26"/>
  <c r="G78" i="26"/>
  <c r="M61" i="26" l="1"/>
  <c r="M60" i="26" s="1"/>
  <c r="M66" i="26" s="1"/>
  <c r="M68" i="26" s="1"/>
  <c r="Q140" i="26"/>
  <c r="O108" i="26"/>
  <c r="P109" i="26"/>
  <c r="O73" i="26"/>
  <c r="O85" i="26" s="1"/>
  <c r="O99" i="26" s="1"/>
  <c r="N74" i="26"/>
  <c r="N47" i="26"/>
  <c r="O58" i="26"/>
  <c r="N52" i="26"/>
  <c r="N49" i="26"/>
  <c r="N50" i="26" s="1"/>
  <c r="N59" i="26" s="1"/>
  <c r="K55" i="26"/>
  <c r="L53" i="26" s="1"/>
  <c r="N76" i="26"/>
  <c r="O67" i="26"/>
  <c r="L75" i="26"/>
  <c r="N73" i="26"/>
  <c r="N85" i="26" s="1"/>
  <c r="N99" i="26" s="1"/>
  <c r="I71" i="26"/>
  <c r="I72" i="26" s="1"/>
  <c r="S48" i="26"/>
  <c r="H78" i="26"/>
  <c r="M80" i="26"/>
  <c r="J82" i="26"/>
  <c r="J56" i="26"/>
  <c r="J69" i="26" s="1"/>
  <c r="R140" i="26" l="1"/>
  <c r="R141" i="26" s="1"/>
  <c r="Q141" i="26"/>
  <c r="P73" i="26" s="1"/>
  <c r="P85" i="26" s="1"/>
  <c r="P99" i="26" s="1"/>
  <c r="Q109" i="26"/>
  <c r="P108" i="26"/>
  <c r="N61" i="26"/>
  <c r="N60" i="26" s="1"/>
  <c r="N66" i="26" s="1"/>
  <c r="N68" i="26" s="1"/>
  <c r="M75" i="26"/>
  <c r="T48" i="26"/>
  <c r="L55" i="26"/>
  <c r="M53" i="26" s="1"/>
  <c r="N80" i="26"/>
  <c r="J77" i="26"/>
  <c r="J70" i="26"/>
  <c r="I78" i="26"/>
  <c r="K82" i="26"/>
  <c r="K56" i="26"/>
  <c r="K69" i="26" s="1"/>
  <c r="O49" i="26"/>
  <c r="O50" i="26" s="1"/>
  <c r="O59" i="26" s="1"/>
  <c r="P58" i="26"/>
  <c r="O52" i="26"/>
  <c r="O47" i="26"/>
  <c r="O74" i="26"/>
  <c r="P67" i="26"/>
  <c r="O76" i="26"/>
  <c r="S140" i="26" l="1"/>
  <c r="S141" i="26" s="1"/>
  <c r="Q108" i="26"/>
  <c r="R109" i="26"/>
  <c r="M55" i="26"/>
  <c r="N53" i="26" s="1"/>
  <c r="P76" i="26"/>
  <c r="Q67" i="26"/>
  <c r="Q73" i="26"/>
  <c r="Q85" i="26" s="1"/>
  <c r="Q99" i="26" s="1"/>
  <c r="O61" i="26"/>
  <c r="O60" i="26" s="1"/>
  <c r="O66" i="26" s="1"/>
  <c r="O68" i="26" s="1"/>
  <c r="P74" i="26"/>
  <c r="Q58" i="26"/>
  <c r="P52" i="26"/>
  <c r="P47" i="26"/>
  <c r="P49" i="26"/>
  <c r="P50" i="26" s="1"/>
  <c r="P59" i="26" s="1"/>
  <c r="J71" i="26"/>
  <c r="J78" i="26" s="1"/>
  <c r="O80" i="26"/>
  <c r="K77" i="26"/>
  <c r="K70" i="26"/>
  <c r="N75" i="26"/>
  <c r="L56" i="26"/>
  <c r="L69" i="26" s="1"/>
  <c r="L82" i="26"/>
  <c r="U48" i="26"/>
  <c r="T140" i="26" l="1"/>
  <c r="T141" i="26" s="1"/>
  <c r="S109" i="26"/>
  <c r="R108" i="26"/>
  <c r="P61" i="26"/>
  <c r="P60" i="26" s="1"/>
  <c r="P66" i="26" s="1"/>
  <c r="P68" i="26" s="1"/>
  <c r="N55" i="26"/>
  <c r="K71" i="26"/>
  <c r="K78" i="26" s="1"/>
  <c r="V48" i="26"/>
  <c r="L77" i="26"/>
  <c r="L70" i="26"/>
  <c r="J72" i="26"/>
  <c r="P80" i="26"/>
  <c r="R73" i="26"/>
  <c r="R85" i="26" s="1"/>
  <c r="R99" i="26" s="1"/>
  <c r="R67" i="26"/>
  <c r="Q76" i="26"/>
  <c r="O75" i="26"/>
  <c r="Q49" i="26"/>
  <c r="Q50" i="26" s="1"/>
  <c r="Q59" i="26" s="1"/>
  <c r="R58" i="26"/>
  <c r="Q52" i="26"/>
  <c r="Q47" i="26"/>
  <c r="Q74" i="26"/>
  <c r="M82" i="26"/>
  <c r="M56" i="26"/>
  <c r="M69" i="26" s="1"/>
  <c r="U140" i="26" l="1"/>
  <c r="S108" i="26"/>
  <c r="T109" i="26"/>
  <c r="K72" i="26"/>
  <c r="Q80" i="26"/>
  <c r="M77" i="26"/>
  <c r="M70" i="26"/>
  <c r="Q61" i="26"/>
  <c r="Q60" i="26" s="1"/>
  <c r="Q66" i="26" s="1"/>
  <c r="Q68" i="26" s="1"/>
  <c r="R74" i="26"/>
  <c r="R47" i="26"/>
  <c r="S58" i="26"/>
  <c r="R52" i="26"/>
  <c r="R49" i="26"/>
  <c r="R50" i="26" s="1"/>
  <c r="R59" i="26" s="1"/>
  <c r="R76" i="26"/>
  <c r="S67" i="26"/>
  <c r="S73" i="26"/>
  <c r="S85" i="26" s="1"/>
  <c r="S99" i="26" s="1"/>
  <c r="P75" i="26"/>
  <c r="L71" i="26"/>
  <c r="L78" i="26" s="1"/>
  <c r="N82" i="26"/>
  <c r="N56" i="26"/>
  <c r="N69" i="26" s="1"/>
  <c r="W48" i="26"/>
  <c r="O53" i="26"/>
  <c r="V140" i="26" l="1"/>
  <c r="V141" i="26" s="1"/>
  <c r="U141" i="26"/>
  <c r="T108" i="26"/>
  <c r="U109" i="26"/>
  <c r="Q75" i="26"/>
  <c r="L72" i="26"/>
  <c r="R80" i="26"/>
  <c r="R61" i="26"/>
  <c r="R60" i="26" s="1"/>
  <c r="R66" i="26" s="1"/>
  <c r="R68" i="26" s="1"/>
  <c r="O55" i="26"/>
  <c r="P53" i="26" s="1"/>
  <c r="X48" i="26"/>
  <c r="N77" i="26"/>
  <c r="N70" i="26"/>
  <c r="T67" i="26"/>
  <c r="S76" i="26"/>
  <c r="S49" i="26"/>
  <c r="S50" i="26" s="1"/>
  <c r="S59" i="26" s="1"/>
  <c r="T58" i="26"/>
  <c r="S52" i="26"/>
  <c r="S47" i="26"/>
  <c r="S74" i="26"/>
  <c r="M71" i="26"/>
  <c r="M78" i="26" s="1"/>
  <c r="S61" i="26" l="1"/>
  <c r="S60" i="26" s="1"/>
  <c r="S66" i="26" s="1"/>
  <c r="S68" i="26" s="1"/>
  <c r="W140" i="26"/>
  <c r="W141" i="26"/>
  <c r="V109" i="26"/>
  <c r="U108" i="26"/>
  <c r="R75" i="26"/>
  <c r="T74" i="26"/>
  <c r="U58" i="26"/>
  <c r="T52" i="26"/>
  <c r="T47" i="26"/>
  <c r="T49" i="26"/>
  <c r="T50" i="26" s="1"/>
  <c r="T59" i="26" s="1"/>
  <c r="T76" i="26"/>
  <c r="U67" i="26"/>
  <c r="N71" i="26"/>
  <c r="N78" i="26" s="1"/>
  <c r="P55" i="26"/>
  <c r="M72" i="26"/>
  <c r="S80" i="26"/>
  <c r="T73" i="26"/>
  <c r="T85" i="26" s="1"/>
  <c r="T99" i="26" s="1"/>
  <c r="Y48" i="26"/>
  <c r="O82" i="26"/>
  <c r="O56" i="26"/>
  <c r="O69" i="26" s="1"/>
  <c r="X140" i="26" l="1"/>
  <c r="X141" i="26" s="1"/>
  <c r="W109" i="26"/>
  <c r="V108" i="26"/>
  <c r="Z48" i="26"/>
  <c r="P56" i="26"/>
  <c r="P69" i="26" s="1"/>
  <c r="P82" i="26"/>
  <c r="V73" i="26"/>
  <c r="V85" i="26" s="1"/>
  <c r="V99" i="26" s="1"/>
  <c r="V67" i="26"/>
  <c r="U76" i="26"/>
  <c r="T80" i="26"/>
  <c r="T61" i="26"/>
  <c r="T60" i="26" s="1"/>
  <c r="T66" i="26" s="1"/>
  <c r="T68" i="26" s="1"/>
  <c r="V58" i="26"/>
  <c r="U52" i="26"/>
  <c r="U47" i="26"/>
  <c r="U74" i="26"/>
  <c r="O77" i="26"/>
  <c r="O70" i="26"/>
  <c r="S75" i="26"/>
  <c r="Q53" i="26"/>
  <c r="N72" i="26"/>
  <c r="U73" i="26"/>
  <c r="U85" i="26" s="1"/>
  <c r="U99" i="26" s="1"/>
  <c r="U49" i="26"/>
  <c r="U50" i="26" s="1"/>
  <c r="U59" i="26" s="1"/>
  <c r="Y140" i="26" l="1"/>
  <c r="Y141" i="26" s="1"/>
  <c r="W108" i="26"/>
  <c r="X109" i="26"/>
  <c r="T75" i="26"/>
  <c r="V49" i="26"/>
  <c r="V50" i="26" s="1"/>
  <c r="V59" i="26" s="1"/>
  <c r="Q55" i="26"/>
  <c r="R53" i="26" s="1"/>
  <c r="U80" i="26"/>
  <c r="O71" i="26"/>
  <c r="O78" i="26" s="1"/>
  <c r="U61" i="26"/>
  <c r="U60" i="26" s="1"/>
  <c r="U66" i="26" s="1"/>
  <c r="U68" i="26" s="1"/>
  <c r="V74" i="26"/>
  <c r="V47" i="26"/>
  <c r="W58" i="26"/>
  <c r="V52" i="26"/>
  <c r="V76" i="26"/>
  <c r="W67" i="26"/>
  <c r="P77" i="26"/>
  <c r="P70" i="26"/>
  <c r="AA48" i="26"/>
  <c r="Z140" i="26" l="1"/>
  <c r="Z141" i="26" s="1"/>
  <c r="Y109" i="26"/>
  <c r="X108" i="26"/>
  <c r="V61" i="26"/>
  <c r="V60" i="26" s="1"/>
  <c r="V66" i="26" s="1"/>
  <c r="V68" i="26" s="1"/>
  <c r="O72" i="26"/>
  <c r="U75" i="26"/>
  <c r="P71" i="26"/>
  <c r="P78" i="26" s="1"/>
  <c r="X73" i="26"/>
  <c r="X85" i="26" s="1"/>
  <c r="X99" i="26" s="1"/>
  <c r="X67" i="26"/>
  <c r="W76" i="26"/>
  <c r="X58" i="26"/>
  <c r="W52" i="26"/>
  <c r="W47" i="26"/>
  <c r="W74" i="26"/>
  <c r="R55" i="26"/>
  <c r="S53" i="26" s="1"/>
  <c r="V80" i="26"/>
  <c r="AB48" i="26"/>
  <c r="W73" i="26"/>
  <c r="W85" i="26" s="1"/>
  <c r="W99" i="26" s="1"/>
  <c r="Q82" i="26"/>
  <c r="Q56" i="26"/>
  <c r="Q69" i="26" s="1"/>
  <c r="W49" i="26"/>
  <c r="W50" i="26" s="1"/>
  <c r="W59" i="26" s="1"/>
  <c r="AA140" i="26" l="1"/>
  <c r="AA141" i="26" s="1"/>
  <c r="Y108" i="26"/>
  <c r="Z109" i="26"/>
  <c r="W80" i="26"/>
  <c r="Q77" i="26"/>
  <c r="Q70" i="26"/>
  <c r="AC48" i="26"/>
  <c r="S55" i="26"/>
  <c r="T53" i="26" s="1"/>
  <c r="X49" i="26"/>
  <c r="X50" i="26" s="1"/>
  <c r="X59" i="26" s="1"/>
  <c r="V75" i="26"/>
  <c r="R82" i="26"/>
  <c r="R56" i="26"/>
  <c r="R69" i="26" s="1"/>
  <c r="W61" i="26"/>
  <c r="W60" i="26" s="1"/>
  <c r="W66" i="26" s="1"/>
  <c r="W68" i="26" s="1"/>
  <c r="X74" i="26"/>
  <c r="Y58" i="26"/>
  <c r="X52" i="26"/>
  <c r="X47" i="26"/>
  <c r="X61" i="26" s="1"/>
  <c r="X60" i="26" s="1"/>
  <c r="X76" i="26"/>
  <c r="Y67" i="26"/>
  <c r="P72" i="26"/>
  <c r="AB140" i="26" l="1"/>
  <c r="AB141" i="26" s="1"/>
  <c r="AA109" i="26"/>
  <c r="Z108" i="26"/>
  <c r="W75" i="26"/>
  <c r="Z73" i="26"/>
  <c r="Z85" i="26" s="1"/>
  <c r="Z99" i="26" s="1"/>
  <c r="Z67" i="26"/>
  <c r="Y76" i="26"/>
  <c r="Z58" i="26"/>
  <c r="Y52" i="26"/>
  <c r="Y47" i="26"/>
  <c r="Y74" i="26"/>
  <c r="Y49" i="26"/>
  <c r="Y50" i="26" s="1"/>
  <c r="Y59" i="26" s="1"/>
  <c r="T55" i="26"/>
  <c r="U53" i="26" s="1"/>
  <c r="Y73" i="26"/>
  <c r="Y85" i="26" s="1"/>
  <c r="Y99" i="26" s="1"/>
  <c r="R77" i="26"/>
  <c r="R70" i="26"/>
  <c r="X80" i="26"/>
  <c r="X66" i="26"/>
  <c r="X68" i="26" s="1"/>
  <c r="S82" i="26"/>
  <c r="S56" i="26"/>
  <c r="S69" i="26" s="1"/>
  <c r="AD48" i="26"/>
  <c r="Q71" i="26"/>
  <c r="Q78" i="26" s="1"/>
  <c r="Q72" i="26" l="1"/>
  <c r="AC140" i="26"/>
  <c r="AC141" i="26"/>
  <c r="AA108" i="26"/>
  <c r="AB109" i="26"/>
  <c r="U55" i="26"/>
  <c r="V53" i="26" s="1"/>
  <c r="S77" i="26"/>
  <c r="S70" i="26"/>
  <c r="AE48" i="26"/>
  <c r="X75" i="26"/>
  <c r="Z49" i="26"/>
  <c r="Z50" i="26" s="1"/>
  <c r="Z59" i="26" s="1"/>
  <c r="Y61" i="26"/>
  <c r="Y60" i="26" s="1"/>
  <c r="Y66" i="26" s="1"/>
  <c r="Y68" i="26" s="1"/>
  <c r="Z74" i="26"/>
  <c r="Z47" i="26"/>
  <c r="AA58" i="26"/>
  <c r="Z52" i="26"/>
  <c r="Z76" i="26"/>
  <c r="AA67" i="26"/>
  <c r="R71" i="26"/>
  <c r="R78" i="26" s="1"/>
  <c r="T56" i="26"/>
  <c r="T69" i="26" s="1"/>
  <c r="T82" i="26"/>
  <c r="Y80" i="26"/>
  <c r="Z61" i="26" l="1"/>
  <c r="Z60" i="26" s="1"/>
  <c r="Z66" i="26" s="1"/>
  <c r="Z68" i="26" s="1"/>
  <c r="AD140" i="26"/>
  <c r="AD141" i="26"/>
  <c r="AB108" i="26"/>
  <c r="AC109" i="26"/>
  <c r="V55" i="26"/>
  <c r="Y75" i="26"/>
  <c r="AB73" i="26"/>
  <c r="AB85" i="26" s="1"/>
  <c r="AB99" i="26" s="1"/>
  <c r="AB67" i="26"/>
  <c r="AA76" i="26"/>
  <c r="AQ67" i="26"/>
  <c r="AA49" i="26"/>
  <c r="AA50" i="26" s="1"/>
  <c r="AA59" i="26" s="1"/>
  <c r="AF48" i="26"/>
  <c r="S71" i="26"/>
  <c r="S78" i="26" s="1"/>
  <c r="T77" i="26"/>
  <c r="T70" i="26"/>
  <c r="R72" i="26"/>
  <c r="AA73" i="26"/>
  <c r="AA85" i="26" s="1"/>
  <c r="AA99" i="26" s="1"/>
  <c r="AB58" i="26"/>
  <c r="AA52" i="26"/>
  <c r="AA47" i="26"/>
  <c r="AA74" i="26"/>
  <c r="Z80" i="26"/>
  <c r="U82" i="26"/>
  <c r="U56" i="26"/>
  <c r="U69" i="26" s="1"/>
  <c r="AA61" i="26" l="1"/>
  <c r="AA60" i="26" s="1"/>
  <c r="AA66" i="26" s="1"/>
  <c r="AA68" i="26" s="1"/>
  <c r="AE140" i="26"/>
  <c r="AE141" i="26"/>
  <c r="AD109" i="26"/>
  <c r="AC108" i="26"/>
  <c r="S72" i="26"/>
  <c r="U77" i="26"/>
  <c r="U70" i="26"/>
  <c r="Z75" i="26"/>
  <c r="AB49" i="26"/>
  <c r="AB50" i="26" s="1"/>
  <c r="AB59" i="26" s="1"/>
  <c r="V82" i="26"/>
  <c r="V56" i="26"/>
  <c r="V69" i="26" s="1"/>
  <c r="AB74" i="26"/>
  <c r="AC58" i="26"/>
  <c r="AB52" i="26"/>
  <c r="AB47" i="26"/>
  <c r="T71" i="26"/>
  <c r="T78" i="26" s="1"/>
  <c r="AG48" i="26"/>
  <c r="AA80" i="26"/>
  <c r="AB76" i="26"/>
  <c r="AC67" i="26"/>
  <c r="AC73" i="26"/>
  <c r="AC85" i="26" s="1"/>
  <c r="AC99" i="26" s="1"/>
  <c r="W53" i="26"/>
  <c r="AB61" i="26" l="1"/>
  <c r="AB60" i="26" s="1"/>
  <c r="AF140" i="26"/>
  <c r="AF141" i="26" s="1"/>
  <c r="AE109" i="26"/>
  <c r="AD108" i="26"/>
  <c r="AA75" i="26"/>
  <c r="AD58" i="26"/>
  <c r="AC52" i="26"/>
  <c r="AC47" i="26"/>
  <c r="AC74" i="26"/>
  <c r="V77" i="26"/>
  <c r="V70" i="26"/>
  <c r="AC49" i="26"/>
  <c r="AC50" i="26" s="1"/>
  <c r="AC59" i="26" s="1"/>
  <c r="W55" i="26"/>
  <c r="AD67" i="26"/>
  <c r="AC76" i="26"/>
  <c r="AH48" i="26"/>
  <c r="T72" i="26"/>
  <c r="AB80" i="26"/>
  <c r="AB66" i="26"/>
  <c r="AB68" i="26" s="1"/>
  <c r="U71" i="26"/>
  <c r="U78" i="26" s="1"/>
  <c r="AG140" i="26" l="1"/>
  <c r="AG141" i="26" s="1"/>
  <c r="AE108" i="26"/>
  <c r="AF109" i="26"/>
  <c r="AC61" i="26"/>
  <c r="AC60" i="26" s="1"/>
  <c r="AC66" i="26" s="1"/>
  <c r="AC68" i="26" s="1"/>
  <c r="AB75" i="26"/>
  <c r="AI48" i="26"/>
  <c r="AD76" i="26"/>
  <c r="AE67" i="26"/>
  <c r="AE73" i="26"/>
  <c r="AE85" i="26" s="1"/>
  <c r="AE99" i="26" s="1"/>
  <c r="W82" i="26"/>
  <c r="W56" i="26"/>
  <c r="W69" i="26" s="1"/>
  <c r="AD49" i="26"/>
  <c r="AD50" i="26" s="1"/>
  <c r="AD59" i="26" s="1"/>
  <c r="AD74" i="26"/>
  <c r="AD47" i="26"/>
  <c r="AE58" i="26"/>
  <c r="AD52" i="26"/>
  <c r="U72" i="26"/>
  <c r="AD73" i="26"/>
  <c r="AD85" i="26" s="1"/>
  <c r="AD99" i="26" s="1"/>
  <c r="X53" i="26"/>
  <c r="AC80" i="26"/>
  <c r="V71" i="26"/>
  <c r="V78" i="26" s="1"/>
  <c r="AH140" i="26" l="1"/>
  <c r="AH141" i="26" s="1"/>
  <c r="AG109" i="26"/>
  <c r="AF108" i="26"/>
  <c r="AD61" i="26"/>
  <c r="AD60" i="26" s="1"/>
  <c r="AD66" i="26" s="1"/>
  <c r="AD68" i="26" s="1"/>
  <c r="AE49" i="26"/>
  <c r="AE50" i="26" s="1"/>
  <c r="AE59" i="26" s="1"/>
  <c r="AJ48" i="26"/>
  <c r="V72" i="26"/>
  <c r="AC75" i="26"/>
  <c r="X55" i="26"/>
  <c r="AF58" i="26"/>
  <c r="AE52" i="26"/>
  <c r="AE47" i="26"/>
  <c r="AE74" i="26"/>
  <c r="AD80" i="26"/>
  <c r="W77" i="26"/>
  <c r="W70" i="26"/>
  <c r="AF67" i="26"/>
  <c r="AE76" i="26"/>
  <c r="AI140" i="26" l="1"/>
  <c r="AI141" i="26" s="1"/>
  <c r="AH109" i="26"/>
  <c r="AG108" i="26"/>
  <c r="AF76" i="26"/>
  <c r="AG67" i="26"/>
  <c r="AR67" i="26"/>
  <c r="AD75" i="26"/>
  <c r="X56" i="26"/>
  <c r="X69" i="26" s="1"/>
  <c r="X82" i="26"/>
  <c r="AK48" i="26"/>
  <c r="AE80" i="26"/>
  <c r="AF73" i="26"/>
  <c r="AF85" i="26" s="1"/>
  <c r="AF99" i="26" s="1"/>
  <c r="W71" i="26"/>
  <c r="W78" i="26" s="1"/>
  <c r="AE61" i="26"/>
  <c r="AE60" i="26" s="1"/>
  <c r="AE66" i="26" s="1"/>
  <c r="AE68" i="26" s="1"/>
  <c r="AF74" i="26"/>
  <c r="AG58" i="26"/>
  <c r="AF52" i="26"/>
  <c r="AF47" i="26"/>
  <c r="Y53" i="26"/>
  <c r="AF49" i="26"/>
  <c r="AF50" i="26" s="1"/>
  <c r="AF59" i="26" s="1"/>
  <c r="AJ140" i="26" l="1"/>
  <c r="AK140" i="26" s="1"/>
  <c r="AI109" i="26"/>
  <c r="AH108" i="26"/>
  <c r="W72" i="26"/>
  <c r="AG49" i="26"/>
  <c r="AG50" i="26" s="1"/>
  <c r="AG59" i="26" s="1"/>
  <c r="Y55" i="26"/>
  <c r="Z53" i="26" s="1"/>
  <c r="AE75" i="26"/>
  <c r="AL48" i="26"/>
  <c r="X77" i="26"/>
  <c r="X70" i="26"/>
  <c r="AH73" i="26"/>
  <c r="AH85" i="26" s="1"/>
  <c r="AH99" i="26" s="1"/>
  <c r="AF80" i="26"/>
  <c r="AF61" i="26"/>
  <c r="AF60" i="26" s="1"/>
  <c r="AF66" i="26" s="1"/>
  <c r="AF68" i="26" s="1"/>
  <c r="AH58" i="26"/>
  <c r="AG52" i="26"/>
  <c r="AG47" i="26"/>
  <c r="AG74" i="26"/>
  <c r="AG73" i="26"/>
  <c r="AG85" i="26" s="1"/>
  <c r="AG99" i="26" s="1"/>
  <c r="AH67" i="26"/>
  <c r="AG76" i="26"/>
  <c r="AJ141" i="26" l="1"/>
  <c r="AK141" i="26"/>
  <c r="AL140" i="26"/>
  <c r="AI108" i="26"/>
  <c r="AJ109" i="26"/>
  <c r="AF75" i="26"/>
  <c r="AH76" i="26"/>
  <c r="AI67" i="26"/>
  <c r="X71" i="26"/>
  <c r="X78" i="26" s="1"/>
  <c r="Z55" i="26"/>
  <c r="AG80" i="26"/>
  <c r="AG61" i="26"/>
  <c r="AG60" i="26" s="1"/>
  <c r="AG66" i="26" s="1"/>
  <c r="AG68" i="26" s="1"/>
  <c r="AH74" i="26"/>
  <c r="AH47" i="26"/>
  <c r="AI58" i="26"/>
  <c r="AH52" i="26"/>
  <c r="AI73" i="26"/>
  <c r="AI85" i="26" s="1"/>
  <c r="AI99" i="26" s="1"/>
  <c r="AM48" i="26"/>
  <c r="Y82" i="26"/>
  <c r="Y56" i="26"/>
  <c r="Y69" i="26" s="1"/>
  <c r="AH49" i="26"/>
  <c r="AH50" i="26" s="1"/>
  <c r="AH59" i="26" s="1"/>
  <c r="AM140" i="26" l="1"/>
  <c r="AL141" i="26"/>
  <c r="AJ108" i="26"/>
  <c r="AK109" i="26"/>
  <c r="AH61" i="26"/>
  <c r="AH60" i="26" s="1"/>
  <c r="AH66" i="26" s="1"/>
  <c r="AH68" i="26" s="1"/>
  <c r="AG75" i="26"/>
  <c r="AI49" i="26"/>
  <c r="AI50" i="26" s="1"/>
  <c r="AI59" i="26" s="1"/>
  <c r="Z82" i="26"/>
  <c r="Z56" i="26"/>
  <c r="Z69" i="26" s="1"/>
  <c r="AH80" i="26"/>
  <c r="Y77" i="26"/>
  <c r="Y70" i="26"/>
  <c r="AN48" i="26"/>
  <c r="AJ73" i="26"/>
  <c r="AJ85" i="26" s="1"/>
  <c r="AJ99" i="26" s="1"/>
  <c r="AJ58" i="26"/>
  <c r="AI52" i="26"/>
  <c r="AI47" i="26"/>
  <c r="AI74" i="26"/>
  <c r="AA53" i="26"/>
  <c r="X72" i="26"/>
  <c r="AJ67" i="26"/>
  <c r="AI76" i="26"/>
  <c r="AM141" i="26" l="1"/>
  <c r="AN140" i="26"/>
  <c r="AL109" i="26"/>
  <c r="AK108" i="26"/>
  <c r="AI61" i="26"/>
  <c r="AI60" i="26" s="1"/>
  <c r="AI66" i="26" s="1"/>
  <c r="AI68" i="26" s="1"/>
  <c r="AJ76" i="26"/>
  <c r="AK67" i="26"/>
  <c r="AA55" i="26"/>
  <c r="AB53" i="26" s="1"/>
  <c r="Y71" i="26"/>
  <c r="Y78" i="26" s="1"/>
  <c r="AJ49" i="26"/>
  <c r="AJ50" i="26" s="1"/>
  <c r="AJ59" i="26" s="1"/>
  <c r="AJ74" i="26"/>
  <c r="AK58" i="26"/>
  <c r="AJ52" i="26"/>
  <c r="AJ47" i="26"/>
  <c r="AJ61" i="26" s="1"/>
  <c r="AJ60" i="26" s="1"/>
  <c r="AO48" i="26"/>
  <c r="AH75" i="26"/>
  <c r="Z77" i="26"/>
  <c r="Z70" i="26"/>
  <c r="AI80" i="26"/>
  <c r="AO140" i="26" l="1"/>
  <c r="AN141" i="26"/>
  <c r="AM109" i="26"/>
  <c r="AL108" i="26"/>
  <c r="AL73" i="26"/>
  <c r="AL85" i="26" s="1"/>
  <c r="AL99" i="26" s="1"/>
  <c r="AL58" i="26"/>
  <c r="AK52" i="26"/>
  <c r="AK47" i="26"/>
  <c r="AK74" i="26"/>
  <c r="AK49" i="26"/>
  <c r="AK50" i="26" s="1"/>
  <c r="AK59" i="26" s="1"/>
  <c r="AB55" i="26"/>
  <c r="AL67" i="26"/>
  <c r="AK76" i="26"/>
  <c r="AI75" i="26"/>
  <c r="Z71" i="26"/>
  <c r="Z78" i="26" s="1"/>
  <c r="AP48" i="26"/>
  <c r="AK73" i="26"/>
  <c r="AK85" i="26" s="1"/>
  <c r="AK99" i="26" s="1"/>
  <c r="AJ80" i="26"/>
  <c r="AJ66" i="26"/>
  <c r="AJ68" i="26" s="1"/>
  <c r="Y72" i="26"/>
  <c r="AA82" i="26"/>
  <c r="AA56" i="26"/>
  <c r="AA69" i="26" s="1"/>
  <c r="AP140" i="26" l="1"/>
  <c r="AP141" i="26" s="1"/>
  <c r="AO141" i="26"/>
  <c r="AM108" i="26"/>
  <c r="AN109" i="26"/>
  <c r="AB56" i="26"/>
  <c r="AB69" i="26" s="1"/>
  <c r="AB82" i="26"/>
  <c r="AK80" i="26"/>
  <c r="AA77" i="26"/>
  <c r="AA70" i="26"/>
  <c r="AJ75" i="26"/>
  <c r="Z72" i="26"/>
  <c r="AL76" i="26"/>
  <c r="AM67" i="26"/>
  <c r="AC53" i="26"/>
  <c r="AL49" i="26"/>
  <c r="AL50" i="26" s="1"/>
  <c r="AL59" i="26" s="1"/>
  <c r="AK61" i="26"/>
  <c r="AK60" i="26" s="1"/>
  <c r="AK66" i="26" s="1"/>
  <c r="AK68" i="26" s="1"/>
  <c r="AL74" i="26"/>
  <c r="AL47" i="26"/>
  <c r="AM58" i="26"/>
  <c r="AL52" i="26"/>
  <c r="AQ140" i="26" l="1"/>
  <c r="AN108" i="26"/>
  <c r="AO109" i="26"/>
  <c r="AL61" i="26"/>
  <c r="AL60" i="26" s="1"/>
  <c r="AK75" i="26"/>
  <c r="AM49" i="26"/>
  <c r="AM50" i="26" s="1"/>
  <c r="AM59" i="26" s="1"/>
  <c r="AN67" i="26"/>
  <c r="AM76" i="26"/>
  <c r="AA71" i="26"/>
  <c r="AA78" i="26" s="1"/>
  <c r="AM73" i="26"/>
  <c r="AM85" i="26" s="1"/>
  <c r="AM99" i="26" s="1"/>
  <c r="AN58" i="26"/>
  <c r="AM52" i="26"/>
  <c r="AM47" i="26"/>
  <c r="AM74" i="26"/>
  <c r="AL80" i="26"/>
  <c r="AL66" i="26"/>
  <c r="AL68" i="26" s="1"/>
  <c r="AC55" i="26"/>
  <c r="AB77" i="26"/>
  <c r="AB70" i="26"/>
  <c r="AR140" i="26" l="1"/>
  <c r="AR141" i="26" s="1"/>
  <c r="AQ141" i="26"/>
  <c r="AO108" i="26"/>
  <c r="AP109" i="26"/>
  <c r="AP108" i="26" s="1"/>
  <c r="AA72" i="26"/>
  <c r="AC82" i="26"/>
  <c r="AC56" i="26"/>
  <c r="AC69" i="26" s="1"/>
  <c r="AL75" i="26"/>
  <c r="AN76" i="26"/>
  <c r="AO67" i="26"/>
  <c r="AM80" i="26"/>
  <c r="AB71" i="26"/>
  <c r="AB78" i="26" s="1"/>
  <c r="AD53" i="26"/>
  <c r="AM61" i="26"/>
  <c r="AM60" i="26" s="1"/>
  <c r="AM66" i="26" s="1"/>
  <c r="AM68" i="26" s="1"/>
  <c r="AN74" i="26"/>
  <c r="AO58" i="26"/>
  <c r="AN52" i="26"/>
  <c r="AN47" i="26"/>
  <c r="AN49" i="26"/>
  <c r="AN50" i="26" s="1"/>
  <c r="AN59" i="26" s="1"/>
  <c r="AN73" i="26"/>
  <c r="AN85" i="26" s="1"/>
  <c r="AN99" i="26" s="1"/>
  <c r="AS140" i="26" l="1"/>
  <c r="AS141" i="26" s="1"/>
  <c r="AM75" i="26"/>
  <c r="AN80" i="26"/>
  <c r="AN61" i="26"/>
  <c r="AN60" i="26" s="1"/>
  <c r="AN66" i="26" s="1"/>
  <c r="AN68" i="26" s="1"/>
  <c r="AP58" i="26"/>
  <c r="AO52" i="26"/>
  <c r="AO47" i="26"/>
  <c r="AO74" i="26"/>
  <c r="AP73" i="26"/>
  <c r="AP85" i="26" s="1"/>
  <c r="AP99" i="26" s="1"/>
  <c r="AO49" i="26"/>
  <c r="AO50" i="26" s="1"/>
  <c r="AO59" i="26" s="1"/>
  <c r="AD55" i="26"/>
  <c r="AE53" i="26" s="1"/>
  <c r="AB72" i="26"/>
  <c r="AO73" i="26"/>
  <c r="AO85" i="26" s="1"/>
  <c r="AO99" i="26" s="1"/>
  <c r="AP67" i="26"/>
  <c r="AO76" i="26"/>
  <c r="AC77" i="26"/>
  <c r="AC70" i="26"/>
  <c r="AT140" i="26" l="1"/>
  <c r="AQ99" i="26"/>
  <c r="A100" i="26" s="1"/>
  <c r="AN75" i="26"/>
  <c r="AC71" i="26"/>
  <c r="AC78" i="26" s="1"/>
  <c r="AP76" i="26"/>
  <c r="AS67" i="26"/>
  <c r="AE55" i="26"/>
  <c r="AP49" i="26"/>
  <c r="AP50" i="26" s="1"/>
  <c r="AP59" i="26" s="1"/>
  <c r="AD82" i="26"/>
  <c r="AD56" i="26"/>
  <c r="AD69" i="26" s="1"/>
  <c r="AO80" i="26"/>
  <c r="AO61" i="26"/>
  <c r="AO60" i="26" s="1"/>
  <c r="AO66" i="26" s="1"/>
  <c r="AO68" i="26" s="1"/>
  <c r="AP74" i="26"/>
  <c r="AP47" i="26"/>
  <c r="AP52" i="26"/>
  <c r="AU140" i="26" l="1"/>
  <c r="AV140" i="26" s="1"/>
  <c r="AT141" i="26"/>
  <c r="AW140" i="26"/>
  <c r="AW141" i="26" s="1"/>
  <c r="AP61" i="26"/>
  <c r="AP60" i="26" s="1"/>
  <c r="AV141" i="26"/>
  <c r="AO75" i="26"/>
  <c r="AE82" i="26"/>
  <c r="AE56" i="26"/>
  <c r="AE69" i="26" s="1"/>
  <c r="AD77" i="26"/>
  <c r="AD70" i="26"/>
  <c r="AP80" i="26"/>
  <c r="AP66" i="26"/>
  <c r="AP68" i="26" s="1"/>
  <c r="AF53" i="26"/>
  <c r="AC72" i="26"/>
  <c r="AU141" i="26" l="1"/>
  <c r="AX140" i="26"/>
  <c r="AE77" i="26"/>
  <c r="AE70" i="26"/>
  <c r="AF55" i="26"/>
  <c r="AG53" i="26" s="1"/>
  <c r="AP75" i="26"/>
  <c r="AD71" i="26"/>
  <c r="AD78" i="26" s="1"/>
  <c r="AY140" i="26" l="1"/>
  <c r="AY141" i="26" s="1"/>
  <c r="AX141" i="26"/>
  <c r="AD72" i="26"/>
  <c r="AG55" i="26"/>
  <c r="AE71" i="26"/>
  <c r="AE78" i="26" s="1"/>
  <c r="AF56" i="26"/>
  <c r="AF69" i="26" s="1"/>
  <c r="AF82" i="26"/>
  <c r="AF77" i="26" l="1"/>
  <c r="AF70" i="26"/>
  <c r="AG82" i="26"/>
  <c r="AG56" i="26"/>
  <c r="AG69" i="26" s="1"/>
  <c r="AE72" i="26"/>
  <c r="AH53" i="26"/>
  <c r="AH55" i="26" l="1"/>
  <c r="AI53" i="26" s="1"/>
  <c r="AG77" i="26"/>
  <c r="AG70" i="26"/>
  <c r="AF71" i="26"/>
  <c r="AF78" i="26" s="1"/>
  <c r="AI55" i="26" l="1"/>
  <c r="AJ53" i="26" s="1"/>
  <c r="AF72" i="26"/>
  <c r="AG71" i="26"/>
  <c r="AG78" i="26" s="1"/>
  <c r="AH82" i="26"/>
  <c r="AH56" i="26"/>
  <c r="AH69" i="26" s="1"/>
  <c r="AG72" i="26" l="1"/>
  <c r="AH77" i="26"/>
  <c r="AH70" i="26"/>
  <c r="AJ55" i="26"/>
  <c r="AK53" i="26" s="1"/>
  <c r="AI82" i="26"/>
  <c r="AI56" i="26"/>
  <c r="AI69" i="26" s="1"/>
  <c r="AH71" i="26" l="1"/>
  <c r="AH78" i="26" s="1"/>
  <c r="AI77" i="26"/>
  <c r="AI70" i="26"/>
  <c r="AK55" i="26"/>
  <c r="AL53" i="26" s="1"/>
  <c r="AJ56" i="26"/>
  <c r="AJ69" i="26" s="1"/>
  <c r="AJ82" i="26"/>
  <c r="AL55" i="26" l="1"/>
  <c r="AI71" i="26"/>
  <c r="AI78" i="26" s="1"/>
  <c r="AJ77" i="26"/>
  <c r="AJ70" i="26"/>
  <c r="AK82" i="26"/>
  <c r="AK56" i="26"/>
  <c r="AK69" i="26" s="1"/>
  <c r="AH72" i="26"/>
  <c r="AI72" i="26" l="1"/>
  <c r="AK77" i="26"/>
  <c r="AK70" i="26"/>
  <c r="AJ71" i="26"/>
  <c r="AJ78" i="26" s="1"/>
  <c r="AL82" i="26"/>
  <c r="AL56" i="26"/>
  <c r="AL69" i="26" s="1"/>
  <c r="AM53" i="26"/>
  <c r="AM55" i="26" l="1"/>
  <c r="AN53" i="26" s="1"/>
  <c r="AL77" i="26"/>
  <c r="AL70" i="26"/>
  <c r="AK71" i="26"/>
  <c r="AK78" i="26" s="1"/>
  <c r="AJ72" i="26"/>
  <c r="AK72" i="26" l="1"/>
  <c r="AN55" i="26"/>
  <c r="AL71" i="26"/>
  <c r="AL78" i="26" s="1"/>
  <c r="AM82" i="26"/>
  <c r="AM56" i="26"/>
  <c r="AM69" i="26" s="1"/>
  <c r="AM77" i="26" l="1"/>
  <c r="AM70" i="26"/>
  <c r="AL72" i="26"/>
  <c r="AN56" i="26"/>
  <c r="AN69" i="26" s="1"/>
  <c r="AN82" i="26"/>
  <c r="AO53" i="26"/>
  <c r="AO55" i="26" l="1"/>
  <c r="AP53" i="26" s="1"/>
  <c r="AP55" i="26" s="1"/>
  <c r="AN77" i="26"/>
  <c r="AN70" i="26"/>
  <c r="AM71" i="26"/>
  <c r="AM78" i="26" s="1"/>
  <c r="AP82" i="26" l="1"/>
  <c r="AP56" i="26"/>
  <c r="AP69" i="26" s="1"/>
  <c r="AM72" i="26"/>
  <c r="AN71" i="26"/>
  <c r="AN78" i="26" s="1"/>
  <c r="AO82" i="26"/>
  <c r="AO56" i="26"/>
  <c r="AO69" i="26" s="1"/>
  <c r="AO77" i="26" l="1"/>
  <c r="AO70" i="26"/>
  <c r="AN72" i="26"/>
  <c r="AP77" i="26"/>
  <c r="AP70" i="26"/>
  <c r="AO71" i="26" l="1"/>
  <c r="AO78" i="26" s="1"/>
  <c r="AP71" i="26"/>
  <c r="AP78" i="26" l="1"/>
  <c r="AP72" i="26"/>
  <c r="AO72" i="26"/>
  <c r="A14" i="25" l="1"/>
  <c r="A11" i="25"/>
  <c r="A8" i="25"/>
  <c r="D52"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2" i="23" l="1"/>
  <c r="A15" i="23"/>
  <c r="B21" i="23" s="1"/>
  <c r="A12" i="23"/>
  <c r="A9" i="23"/>
  <c r="B83" i="23"/>
  <c r="B81" i="23"/>
  <c r="B58" i="23"/>
  <c r="B41" i="23"/>
  <c r="B32" i="23"/>
  <c r="B30" i="23" s="1"/>
  <c r="B38" i="23" l="1"/>
  <c r="B43" i="23"/>
  <c r="B34" i="23"/>
  <c r="B68" i="23"/>
  <c r="B47" i="23"/>
  <c r="B72" i="23"/>
  <c r="B60" i="23"/>
  <c r="B55" i="23"/>
  <c r="B80" i="23"/>
  <c r="B51" i="23"/>
  <c r="B82" i="23"/>
  <c r="B64" i="23"/>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B83" i="26" l="1"/>
  <c r="C79" i="26"/>
  <c r="D79" i="26"/>
  <c r="D83" i="26" s="1"/>
  <c r="D86" i="26" s="1"/>
  <c r="E79" i="26"/>
  <c r="E83" i="26" s="1"/>
  <c r="E86" i="26" s="1"/>
  <c r="C88" i="26" l="1"/>
  <c r="D88" i="26"/>
  <c r="C84" i="26"/>
  <c r="E88" i="26"/>
  <c r="B88" i="26"/>
  <c r="D84" i="26"/>
  <c r="D89" i="26" s="1"/>
  <c r="B84" i="26"/>
  <c r="B89" i="26" s="1"/>
  <c r="B86" i="26"/>
  <c r="E84" i="26"/>
  <c r="E89" i="26" s="1"/>
  <c r="F79" i="26"/>
  <c r="C83" i="26"/>
  <c r="C86" i="26" s="1"/>
  <c r="F83" i="26" l="1"/>
  <c r="C89" i="26"/>
  <c r="D87" i="26"/>
  <c r="B87" i="26"/>
  <c r="B90" i="26" s="1"/>
  <c r="E87" i="26"/>
  <c r="C87" i="26"/>
  <c r="C90" i="26" s="1"/>
  <c r="G79" i="26"/>
  <c r="D90" i="26" l="1"/>
  <c r="G83" i="26"/>
  <c r="E90" i="26"/>
  <c r="H79" i="26"/>
  <c r="F86" i="26"/>
  <c r="G84" i="26"/>
  <c r="F88" i="26"/>
  <c r="G88" i="26"/>
  <c r="F84" i="26"/>
  <c r="F89" i="26" s="1"/>
  <c r="H83" i="26" l="1"/>
  <c r="I79" i="26"/>
  <c r="J79" i="26"/>
  <c r="J83" i="26" s="1"/>
  <c r="J86" i="26" s="1"/>
  <c r="G89" i="26"/>
  <c r="F87" i="26"/>
  <c r="F90" i="26" s="1"/>
  <c r="G86" i="26"/>
  <c r="K79" i="26" l="1"/>
  <c r="G87" i="26"/>
  <c r="G90" i="26" s="1"/>
  <c r="H87" i="26"/>
  <c r="H90" i="26" s="1"/>
  <c r="I83" i="26"/>
  <c r="L79" i="26"/>
  <c r="H86" i="26"/>
  <c r="I88" i="26"/>
  <c r="H88" i="26"/>
  <c r="I84" i="26"/>
  <c r="J84" i="26"/>
  <c r="J89" i="26" s="1"/>
  <c r="H84" i="26"/>
  <c r="H89" i="26" s="1"/>
  <c r="J88" i="26"/>
  <c r="I89" i="26" l="1"/>
  <c r="L83" i="26"/>
  <c r="L86" i="26" s="1"/>
  <c r="M79" i="26"/>
  <c r="I86" i="26"/>
  <c r="K83" i="26"/>
  <c r="K86" i="26" l="1"/>
  <c r="L88" i="26"/>
  <c r="B105" i="26" s="1"/>
  <c r="K84" i="26"/>
  <c r="K89" i="26" s="1"/>
  <c r="K88" i="26"/>
  <c r="L87" i="26"/>
  <c r="J87" i="26"/>
  <c r="K87" i="26"/>
  <c r="K90" i="26" s="1"/>
  <c r="M83" i="26"/>
  <c r="M86" i="26" s="1"/>
  <c r="I87" i="26"/>
  <c r="I90" i="26" s="1"/>
  <c r="L84" i="26"/>
  <c r="N79" i="26"/>
  <c r="N83" i="26" l="1"/>
  <c r="N86" i="26" s="1"/>
  <c r="O79" i="26"/>
  <c r="L90" i="26"/>
  <c r="G30" i="26"/>
  <c r="A105" i="26" s="1"/>
  <c r="L89" i="26"/>
  <c r="G28" i="26" s="1"/>
  <c r="C105" i="26" s="1"/>
  <c r="J90" i="26"/>
  <c r="N88" i="26"/>
  <c r="N84" i="26"/>
  <c r="M84" i="26"/>
  <c r="M89" i="26" s="1"/>
  <c r="N87" i="26"/>
  <c r="N90" i="26" s="1"/>
  <c r="M87" i="26"/>
  <c r="M90" i="26" s="1"/>
  <c r="M88" i="26"/>
  <c r="O83" i="26" l="1"/>
  <c r="P79" i="26"/>
  <c r="N89" i="26"/>
  <c r="G29" i="26"/>
  <c r="D105" i="26" s="1"/>
  <c r="P83" i="26" l="1"/>
  <c r="Q79" i="26"/>
  <c r="O86" i="26"/>
  <c r="O87" i="26" s="1"/>
  <c r="O90" i="26" s="1"/>
  <c r="O88" i="26"/>
  <c r="O84" i="26"/>
  <c r="O89" i="26" s="1"/>
  <c r="Q83" i="26" l="1"/>
  <c r="R79" i="26"/>
  <c r="P86" i="26"/>
  <c r="P87" i="26" s="1"/>
  <c r="P90" i="26" s="1"/>
  <c r="P84" i="26"/>
  <c r="P89" i="26" s="1"/>
  <c r="P88" i="26"/>
  <c r="R83" i="26" l="1"/>
  <c r="S79" i="26"/>
  <c r="Q86" i="26"/>
  <c r="Q87" i="26" s="1"/>
  <c r="Q90" i="26" s="1"/>
  <c r="Q84" i="26"/>
  <c r="Q89" i="26" s="1"/>
  <c r="Q88" i="26"/>
  <c r="S83" i="26" l="1"/>
  <c r="T79" i="26"/>
  <c r="R86" i="26"/>
  <c r="R87" i="26" s="1"/>
  <c r="R90" i="26" s="1"/>
  <c r="R84" i="26"/>
  <c r="R89" i="26" s="1"/>
  <c r="R88" i="26"/>
  <c r="T83" i="26" l="1"/>
  <c r="U79" i="26"/>
  <c r="S86" i="26"/>
  <c r="S87" i="26" s="1"/>
  <c r="S90" i="26" s="1"/>
  <c r="S84" i="26"/>
  <c r="S89" i="26" s="1"/>
  <c r="S88"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8" i="26"/>
  <c r="W84" i="26"/>
  <c r="W89" i="26" s="1"/>
  <c r="Y83" i="26" l="1"/>
  <c r="Z79" i="26"/>
  <c r="X86" i="26"/>
  <c r="X87" i="26" s="1"/>
  <c r="X90" i="26" s="1"/>
  <c r="X84" i="26"/>
  <c r="X89" i="26" s="1"/>
  <c r="X88" i="26"/>
  <c r="Z83" i="26" l="1"/>
  <c r="AA79" i="26"/>
  <c r="Y86" i="26"/>
  <c r="Y87" i="26" s="1"/>
  <c r="Y90" i="26" s="1"/>
  <c r="Y84" i="26"/>
  <c r="Y89" i="26" s="1"/>
  <c r="Y88" i="26"/>
  <c r="AA83" i="26" l="1"/>
  <c r="AB79" i="26"/>
  <c r="Z86" i="26"/>
  <c r="Z87" i="26" s="1"/>
  <c r="Z90" i="26" s="1"/>
  <c r="Z84" i="26"/>
  <c r="Z89" i="26" s="1"/>
  <c r="Z88" i="26"/>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8" i="26"/>
  <c r="AC84" i="26"/>
  <c r="AC89" i="26" s="1"/>
  <c r="AE83" i="26" l="1"/>
  <c r="AF79" i="26"/>
  <c r="AD86" i="26"/>
  <c r="AD87" i="26" s="1"/>
  <c r="AD90" i="26" s="1"/>
  <c r="AD88" i="26"/>
  <c r="AD84" i="26"/>
  <c r="AD89" i="26" s="1"/>
  <c r="AF83" i="26" l="1"/>
  <c r="AG79" i="26"/>
  <c r="AE86" i="26"/>
  <c r="AE87" i="26" s="1"/>
  <c r="AE90" i="26" s="1"/>
  <c r="AE84" i="26"/>
  <c r="AE89" i="26" s="1"/>
  <c r="AE88" i="26"/>
  <c r="AG83" i="26" l="1"/>
  <c r="AH79" i="26"/>
  <c r="AF86" i="26"/>
  <c r="AF87" i="26" s="1"/>
  <c r="AF90" i="26" s="1"/>
  <c r="AF88" i="26"/>
  <c r="AF84" i="26"/>
  <c r="AF89" i="26" s="1"/>
  <c r="AH83" i="26" l="1"/>
  <c r="AI79" i="26"/>
  <c r="AG86" i="26"/>
  <c r="AG87" i="26" s="1"/>
  <c r="AG90" i="26" s="1"/>
  <c r="AG84" i="26"/>
  <c r="AG89" i="26" s="1"/>
  <c r="AG88" i="26"/>
  <c r="AI83" i="26" l="1"/>
  <c r="AJ79" i="26"/>
  <c r="AH86" i="26"/>
  <c r="AH87" i="26" s="1"/>
  <c r="AH90" i="26" s="1"/>
  <c r="AH88" i="26"/>
  <c r="AH84" i="26"/>
  <c r="AH89" i="26" s="1"/>
  <c r="AJ83" i="26" l="1"/>
  <c r="AK79" i="26"/>
  <c r="AI86" i="26"/>
  <c r="AI87" i="26" s="1"/>
  <c r="AI90" i="26" s="1"/>
  <c r="AI84" i="26"/>
  <c r="AI89" i="26" s="1"/>
  <c r="AI88" i="26"/>
  <c r="AK83" i="26" l="1"/>
  <c r="AL79" i="26"/>
  <c r="AJ86" i="26"/>
  <c r="AJ87" i="26" s="1"/>
  <c r="AJ90" i="26" s="1"/>
  <c r="AJ84" i="26"/>
  <c r="AJ89" i="26" s="1"/>
  <c r="AJ88" i="26"/>
  <c r="AL83" i="26" l="1"/>
  <c r="AM79" i="26"/>
  <c r="AK86" i="26"/>
  <c r="AK87" i="26" s="1"/>
  <c r="AK90" i="26" s="1"/>
  <c r="AK88" i="26"/>
  <c r="AK84" i="26"/>
  <c r="AK89" i="26" s="1"/>
  <c r="AM83" i="26" l="1"/>
  <c r="AN79" i="26"/>
  <c r="AL86" i="26"/>
  <c r="AL87" i="26" s="1"/>
  <c r="AL90" i="26" s="1"/>
  <c r="AL88" i="26"/>
  <c r="AL84" i="26"/>
  <c r="AL89" i="26" s="1"/>
  <c r="AN83" i="26" l="1"/>
  <c r="AO79" i="26"/>
  <c r="AM86" i="26"/>
  <c r="AM87" i="26" s="1"/>
  <c r="AM90" i="26" s="1"/>
  <c r="AM88" i="26"/>
  <c r="AM84" i="26"/>
  <c r="AM89" i="26" s="1"/>
  <c r="AO83" i="26" l="1"/>
  <c r="AP79" i="26"/>
  <c r="AP83" i="26" s="1"/>
  <c r="AN86" i="26"/>
  <c r="AN87" i="26" s="1"/>
  <c r="AN90" i="26" s="1"/>
  <c r="AN84" i="26"/>
  <c r="AN89" i="26" s="1"/>
  <c r="AN88" i="26"/>
  <c r="AP86" i="26" l="1"/>
  <c r="AP84" i="26"/>
  <c r="AP89" i="26" s="1"/>
  <c r="AP88" i="26"/>
  <c r="AO86" i="26"/>
  <c r="AO87" i="26" s="1"/>
  <c r="AO90" i="26" s="1"/>
  <c r="AO84" i="26"/>
  <c r="AO89" i="26" s="1"/>
  <c r="AO88" i="26"/>
  <c r="AP87" i="26" l="1"/>
  <c r="A101" i="26" l="1"/>
  <c r="B102" i="26" s="1"/>
  <c r="AP90" i="26"/>
  <c r="F29" i="25"/>
  <c r="F24" i="25" s="1"/>
  <c r="J24" i="25"/>
</calcChain>
</file>

<file path=xl/sharedStrings.xml><?xml version="1.0" encoding="utf-8"?>
<sst xmlns="http://schemas.openxmlformats.org/spreadsheetml/2006/main" count="1220" uniqueCount="625">
  <si>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</si>
  <si>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</si>
  <si>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</si>
  <si>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</si>
  <si>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</si>
  <si>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</si>
  <si>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</si>
  <si>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</si>
  <si>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</si>
  <si>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</si>
  <si>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</si>
  <si>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</si>
  <si>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</si>
  <si>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</si>
  <si>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</si>
  <si>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</si>
  <si>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</si>
  <si>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</si>
  <si>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</si>
  <si>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</si>
  <si>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</si>
  <si>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</si>
  <si>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</si>
  <si>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</si>
  <si>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</si>
  <si>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</si>
  <si>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</si>
  <si>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</si>
  <si>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</si>
  <si>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</si>
  <si>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</si>
  <si>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</si>
  <si>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</si>
  <si>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</si>
  <si>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</si>
  <si>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</si>
  <si>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</si>
  <si>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</si>
  <si>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</si>
  <si>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</si>
  <si>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</si>
  <si>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</si>
  <si>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</si>
  <si>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</si>
  <si>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</si>
  <si>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</si>
  <si>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</si>
  <si>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</si>
  <si>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</si>
  <si>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</si>
  <si>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</si>
  <si>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</si>
  <si>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</si>
  <si>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</si>
  <si>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</si>
  <si>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</si>
  <si>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</si>
  <si>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</si>
  <si>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</si>
  <si>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</si>
  <si>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</si>
  <si>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</si>
  <si>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</si>
  <si>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</si>
  <si>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</si>
  <si>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</si>
  <si>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</si>
  <si>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</si>
  <si>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</si>
  <si>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</si>
  <si>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</si>
  <si>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</si>
  <si>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</si>
  <si>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</si>
  <si>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</si>
  <si>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</si>
  <si>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</si>
  <si>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</si>
  <si>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</si>
  <si>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</si>
  <si>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</si>
  <si>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</si>
  <si>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</si>
  <si>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</si>
  <si>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</si>
  <si>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</si>
  <si>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</si>
  <si>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</si>
  <si>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</si>
  <si>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</si>
  <si>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</si>
  <si>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</si>
  <si>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</si>
  <si>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</si>
  <si>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</si>
  <si>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</si>
  <si>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</si>
  <si>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</si>
  <si>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</si>
  <si>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</si>
  <si>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</si>
  <si>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</si>
  <si>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</si>
  <si>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</si>
  <si>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</si>
  <si>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</si>
  <si>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</si>
  <si>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</si>
  <si>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</si>
  <si>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</si>
  <si>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</si>
  <si>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</si>
  <si>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</si>
  <si>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</si>
  <si>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</si>
  <si>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</si>
  <si>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</si>
  <si>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</si>
  <si>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</si>
  <si>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</si>
  <si>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</si>
  <si>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</si>
  <si>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</si>
  <si>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</si>
  <si>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</si>
  <si>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</si>
  <si>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</si>
  <si>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</si>
  <si>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</si>
  <si>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</si>
  <si>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</si>
  <si>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</si>
  <si>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</si>
  <si>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</si>
  <si>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</si>
  <si>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</si>
  <si>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</si>
  <si>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</si>
  <si>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</si>
  <si>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</si>
  <si>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</si>
  <si>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</si>
  <si>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</si>
  <si>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</si>
  <si>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</si>
  <si>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</si>
  <si>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</si>
  <si>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</si>
  <si>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</si>
  <si>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</si>
  <si>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</si>
  <si>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</si>
  <si>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</si>
  <si>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</si>
  <si>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</si>
  <si>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</si>
  <si>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</si>
  <si>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</si>
  <si>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</si>
  <si>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</si>
  <si>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</si>
  <si>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</si>
  <si>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</si>
  <si>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</si>
  <si>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</si>
  <si>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</si>
  <si>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</si>
  <si>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</si>
  <si>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</si>
  <si>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</si>
  <si>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</si>
  <si>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</si>
  <si>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</si>
  <si>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</si>
  <si>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</si>
  <si>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</si>
  <si>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</si>
  <si>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</si>
  <si>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</si>
  <si>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</si>
  <si>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</si>
  <si>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</si>
  <si>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</si>
  <si>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</si>
  <si>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</si>
  <si>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</si>
  <si>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</si>
  <si>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</si>
  <si>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</si>
  <si>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</si>
  <si>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</si>
  <si>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</si>
  <si>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</si>
  <si>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</si>
  <si>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</si>
  <si>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</si>
  <si>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</si>
  <si>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</si>
  <si>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</si>
  <si>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</si>
  <si>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</si>
  <si>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</si>
  <si>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</si>
  <si>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</si>
  <si>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</si>
  <si>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</si>
  <si>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</si>
  <si>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</si>
  <si>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</si>
  <si>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</si>
  <si>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</si>
  <si>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</si>
  <si>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</si>
  <si>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</si>
  <si>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</si>
  <si>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</si>
  <si>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</si>
  <si>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</si>
  <si>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</si>
  <si>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</si>
  <si>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</si>
  <si>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</si>
  <si>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</si>
  <si>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</si>
  <si>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</si>
  <si>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</si>
  <si>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</si>
  <si>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</si>
  <si>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</si>
  <si>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</si>
  <si>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</si>
  <si>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</si>
  <si>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</si>
  <si>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</si>
  <si>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</si>
  <si>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</si>
  <si>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</si>
  <si>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</si>
  <si>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</si>
  <si>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</si>
  <si>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</si>
  <si>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</si>
  <si>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</si>
  <si>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</si>
  <si>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</si>
  <si>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</si>
  <si>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</si>
  <si>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</si>
  <si>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</si>
  <si>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</si>
  <si>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</si>
  <si>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</si>
  <si>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</si>
  <si>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</si>
  <si>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</si>
  <si>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</si>
  <si>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</si>
  <si>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</si>
  <si>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</si>
  <si>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</si>
  <si>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</si>
  <si>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</si>
  <si>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</si>
  <si>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</si>
  <si>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</si>
  <si>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</si>
  <si>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</si>
  <si>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</si>
  <si>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</si>
  <si>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</si>
  <si>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</si>
  <si>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</si>
  <si>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</si>
  <si>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</si>
  <si>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</si>
  <si>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</si>
  <si>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</si>
  <si>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</si>
  <si>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</si>
  <si>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</si>
  <si>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</si>
  <si>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</si>
  <si>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</si>
  <si>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</si>
  <si>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</si>
  <si>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</si>
  <si>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</si>
  <si>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</si>
  <si>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</si>
  <si>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</si>
  <si>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</si>
  <si>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</si>
  <si>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</si>
  <si>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</si>
  <si>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</si>
  <si>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</si>
  <si>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</si>
  <si>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</si>
  <si>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</si>
  <si>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</si>
  <si>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</si>
  <si>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</si>
  <si>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</si>
  <si>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</si>
  <si>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</si>
  <si>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</si>
  <si>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</si>
  <si>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</si>
  <si>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</si>
  <si>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</si>
  <si>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</si>
  <si>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</si>
  <si>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</si>
  <si>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</si>
  <si>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</si>
  <si>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</si>
  <si>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</si>
  <si>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</si>
  <si>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</si>
  <si>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</si>
  <si>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</si>
  <si>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</si>
  <si>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</si>
  <si>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</si>
  <si>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</si>
  <si>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</si>
  <si>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</si>
  <si>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</si>
  <si>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</si>
  <si>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</si>
  <si>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</si>
  <si>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</si>
  <si>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</si>
  <si>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</si>
  <si>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</si>
  <si>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</si>
  <si>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</si>
  <si>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</si>
  <si>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</si>
  <si>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</si>
  <si>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</si>
  <si>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</si>
  <si>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</si>
  <si>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</si>
  <si>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</si>
  <si>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</si>
  <si>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</si>
  <si>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</si>
  <si>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</si>
  <si>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</si>
  <si>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</si>
  <si>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</si>
  <si>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</si>
  <si>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</si>
  <si>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</si>
  <si>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</si>
  <si>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</si>
  <si>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</si>
  <si>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</si>
  <si>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</si>
  <si>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</si>
  <si>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</si>
  <si>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</si>
  <si>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</si>
  <si>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</si>
  <si>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</si>
  <si>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</si>
  <si>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</si>
  <si>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</si>
  <si>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</si>
  <si>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</si>
  <si>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</si>
  <si>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</si>
  <si>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</si>
  <si>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</si>
  <si>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</si>
  <si>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</si>
  <si>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</si>
  <si>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</si>
  <si>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</si>
  <si>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</si>
  <si>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</si>
  <si>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</si>
  <si>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</si>
  <si>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</si>
  <si>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</si>
  <si>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</si>
  <si>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</si>
  <si>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</si>
  <si>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</si>
  <si>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</si>
  <si>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</si>
  <si>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</si>
  <si>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</si>
  <si>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</si>
  <si>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</si>
  <si>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</si>
  <si>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</si>
  <si>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</si>
  <si>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</si>
  <si>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</si>
  <si>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</si>
  <si>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</si>
  <si>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</si>
  <si>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</si>
  <si>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</si>
  <si>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</si>
  <si>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</si>
  <si>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</si>
  <si>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</si>
  <si>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</si>
  <si>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</si>
  <si>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</si>
  <si>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</si>
  <si>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</si>
  <si>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</si>
  <si>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</si>
  <si>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</si>
  <si>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</si>
  <si>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</si>
  <si>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</si>
  <si>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</si>
  <si>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</si>
  <si>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</si>
  <si>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</si>
  <si>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</si>
  <si>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</si>
  <si>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</si>
  <si>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</si>
  <si>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</si>
  <si>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</si>
  <si>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</si>
  <si>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</si>
  <si>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</si>
  <si>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</si>
  <si>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</si>
  <si>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</si>
  <si>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</si>
  <si>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</si>
  <si>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</si>
  <si>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</si>
  <si>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</si>
  <si>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</si>
  <si>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</si>
  <si>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</si>
  <si>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</si>
  <si>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</si>
  <si>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</si>
  <si>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</si>
  <si>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</si>
  <si>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</si>
  <si>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</si>
  <si>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</si>
  <si>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</si>
  <si>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</si>
  <si>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</si>
  <si>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</si>
  <si>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</si>
  <si>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</si>
  <si>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</si>
  <si>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</si>
  <si>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</si>
  <si>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</si>
  <si>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</si>
  <si>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</si>
  <si>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</si>
  <si>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</si>
  <si>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</si>
  <si>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</si>
  <si>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</si>
  <si>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</si>
  <si>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</si>
  <si>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</si>
  <si>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</si>
  <si>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</si>
  <si>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</si>
  <si>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</si>
  <si>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</si>
  <si>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</si>
  <si>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</si>
  <si>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</si>
  <si>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</si>
  <si>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</si>
  <si>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</si>
  <si>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</si>
  <si>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</si>
  <si>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</si>
  <si>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</si>
  <si>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</si>
  <si>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</si>
  <si>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</si>
  <si>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</si>
  <si>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</si>
  <si>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</si>
  <si>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</si>
  <si>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</si>
  <si>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</si>
  <si>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</si>
  <si>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</si>
  <si>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</si>
  <si>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</si>
  <si>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</si>
  <si>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</si>
  <si>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</si>
  <si>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</si>
  <si>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</si>
  <si>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</si>
  <si>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</si>
  <si>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</si>
  <si>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</si>
  <si>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</si>
  <si>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</si>
  <si>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</si>
  <si>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</si>
  <si>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</si>
  <si>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</si>
  <si>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</si>
  <si>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</si>
  <si>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</si>
  <si>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</si>
  <si>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</si>
  <si>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</si>
  <si>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</si>
  <si>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</si>
  <si>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</si>
  <si>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</si>
  <si>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</si>
  <si>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</si>
  <si>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</si>
  <si>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</si>
  <si>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</si>
  <si>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</si>
  <si>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</si>
  <si>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</si>
  <si>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</si>
  <si>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</si>
  <si>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</si>
  <si>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</si>
  <si>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</si>
  <si>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</si>
  <si>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</si>
  <si>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</si>
  <si>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</si>
  <si>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</si>
  <si>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</si>
  <si>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</si>
  <si>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линий электропередачи</t>
  </si>
  <si>
    <t>F_472-smart</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</si>
  <si>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</si>
  <si>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</si>
  <si>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</si>
  <si>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</si>
  <si>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</si>
  <si>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</si>
  <si>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</si>
  <si>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</si>
  <si>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2017 г.</t>
  </si>
  <si>
    <t>не требуется</t>
  </si>
  <si>
    <t>да</t>
  </si>
  <si>
    <t>нет</t>
  </si>
  <si>
    <t>автоматизация распредсетей для быстрого отыскания мест аварий</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</si>
  <si>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на 59%;
- снижение показателя SAIFI (среднее удельное количество отключений на одного потребителя) на 73%;
- снижение недоотпуска электрической энергиина 67%.
</t>
  </si>
  <si>
    <t>Мамоновский и Багратионовский районы Калининградской области</t>
  </si>
  <si>
    <t>Н/д</t>
  </si>
  <si>
    <t>повышение надежности оказываемых услуг в сфере электроэнергетики</t>
  </si>
  <si>
    <t>Система распределенной автоматизации сетей 15 кВ АО "Янтарьэнерго" (Smart Grid)</t>
  </si>
  <si>
    <t>Автоматизированная система оперативно-технологического управления SCADA/DMS/OMS</t>
  </si>
  <si>
    <t>нд</t>
  </si>
  <si>
    <t xml:space="preserve">Факт </t>
  </si>
  <si>
    <t>Год раскрытия информации: 2017 год</t>
  </si>
  <si>
    <t>Номинальная мощность, МВ•А, Мвар</t>
  </si>
  <si>
    <t>строительство</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</si>
  <si>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</si>
  <si>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</si>
  <si>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</si>
  <si>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</si>
  <si>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</si>
  <si>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</si>
  <si>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</si>
  <si>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</si>
  <si>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</si>
  <si>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</si>
  <si>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</si>
  <si>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</si>
  <si>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</si>
  <si>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</si>
  <si>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</si>
  <si>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</si>
  <si>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</si>
  <si>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</si>
  <si>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</si>
  <si>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</si>
  <si>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</si>
  <si>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</si>
  <si>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</si>
  <si>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</si>
  <si>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</si>
  <si>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</si>
  <si>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</si>
  <si>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</si>
  <si>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</si>
  <si>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</si>
  <si>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</si>
  <si>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</si>
  <si>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</si>
  <si>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</si>
  <si>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</si>
  <si>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</si>
  <si>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</si>
  <si>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</si>
  <si>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</si>
  <si>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</si>
  <si>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Предложения по корректировке плана</t>
  </si>
  <si>
    <t>31.12.2014 30.06.2015 31.10.2016</t>
  </si>
  <si>
    <t>01.12.2014 01.06.2015 31.10.2016</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</si>
  <si>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</si>
  <si>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</si>
  <si>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</si>
  <si>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объем заключенного договора № Д-159 К-14 от 30.10.14 с ООО "Таврида Электрик СПб" в ценах 2014 года с НДС, млн. руб.</t>
  </si>
  <si>
    <t>Акционерное общество "Янтарьэнерго" ДЗО  ПАО "Россети"</t>
  </si>
  <si>
    <t>выбрать строки и скрыть столбец</t>
  </si>
  <si>
    <t>корректировка</t>
  </si>
  <si>
    <t>утвержденная</t>
  </si>
  <si>
    <t>факт</t>
  </si>
  <si>
    <t>Сметная стоимость проекта в ценах 2017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</si>
</sst>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name val="Times New Roman"/>
      <family val="1"/>
      <charset val="204"/>
    </font>
    <font>
      <b/>
      <sz val="8"/>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0" fillId="0" borderId="0"/>
    <xf numFmtId="9" fontId="40" fillId="0" borderId="0" applyFont="0" applyFill="0" applyBorder="0" applyAlignment="0" applyProtection="0"/>
  </cellStyleXfs>
  <cellXfs count="49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49" fontId="10" fillId="0" borderId="1" xfId="62" applyNumberFormat="1" applyFont="1" applyBorder="1" applyAlignment="1">
      <alignment horizontal="center"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42"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left" vertical="center"/>
    </xf>
    <xf numFmtId="0" fontId="39" fillId="0" borderId="1" xfId="62" applyFont="1" applyBorder="1" applyAlignment="1">
      <alignment horizontal="left" vertical="center" wrapText="1"/>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49" fontId="39" fillId="0" borderId="1" xfId="62" applyNumberFormat="1" applyFont="1" applyBorder="1" applyAlignment="1">
      <alignment horizontal="left" vertical="center" wrapText="1"/>
    </xf>
    <xf numFmtId="0" fontId="39" fillId="0" borderId="1" xfId="62" applyNumberFormat="1" applyFont="1" applyBorder="1" applyAlignment="1">
      <alignment horizontal="left" vertical="center" wrapText="1"/>
    </xf>
    <xf numFmtId="0" fontId="44" fillId="0" borderId="0" xfId="50" applyFont="1"/>
    <xf numFmtId="49" fontId="44" fillId="0" borderId="0" xfId="50" applyNumberFormat="1" applyFont="1" applyAlignment="1">
      <alignment vertical="center"/>
    </xf>
    <xf numFmtId="0" fontId="44" fillId="0" borderId="0" xfId="50" applyFont="1" applyAlignment="1"/>
    <xf numFmtId="0" fontId="37" fillId="0" borderId="0" xfId="2" applyFont="1" applyFill="1"/>
    <xf numFmtId="0" fontId="10" fillId="0" borderId="0" xfId="2"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5" xfId="2" quotePrefix="1"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37" fillId="0" borderId="32"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2" fillId="0" borderId="0" xfId="2" applyFont="1" applyFill="1" applyAlignment="1">
      <alignment horizontal="center"/>
    </xf>
    <xf numFmtId="0" fontId="10" fillId="0" borderId="0" xfId="2" applyFont="1" applyFill="1" applyAlignment="1">
      <alignment vertical="top"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49" fontId="10" fillId="0" borderId="1" xfId="62" applyNumberFormat="1" applyFont="1" applyBorder="1" applyAlignment="1">
      <alignment horizontal="left" vertical="center" wrapText="1"/>
    </xf>
    <xf numFmtId="0" fontId="39" fillId="0" borderId="0" xfId="0" applyFont="1" applyFill="1" applyAlignment="1">
      <alignment vertical="center"/>
    </xf>
    <xf numFmtId="0" fontId="37" fillId="0" borderId="31" xfId="2" applyFont="1" applyFill="1" applyBorder="1" applyAlignment="1">
      <alignment horizontal="left" vertical="top" wrapText="1"/>
    </xf>
    <xf numFmtId="168" fontId="37" fillId="0" borderId="30" xfId="2" applyNumberFormat="1" applyFont="1" applyFill="1" applyBorder="1" applyAlignment="1">
      <alignment horizontal="justify" vertical="top" wrapText="1"/>
    </xf>
    <xf numFmtId="0" fontId="37" fillId="25" borderId="30" xfId="2" applyFont="1" applyFill="1" applyBorder="1" applyAlignment="1">
      <alignment horizontal="justify" vertical="top" wrapText="1"/>
    </xf>
    <xf numFmtId="168" fontId="37" fillId="25" borderId="30" xfId="2" applyNumberFormat="1" applyFont="1" applyFill="1" applyBorder="1" applyAlignment="1">
      <alignment horizontal="justify" vertical="top" wrapText="1"/>
    </xf>
    <xf numFmtId="0" fontId="10" fillId="25"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68" fontId="39" fillId="0" borderId="37" xfId="62" applyNumberFormat="1" applyFont="1" applyFill="1" applyBorder="1" applyAlignment="1">
      <alignment horizontal="left"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67" applyFont="1" applyFill="1" applyAlignment="1">
      <alignment vertical="center"/>
    </xf>
    <xf numFmtId="0" fontId="47" fillId="0" borderId="0" xfId="62" applyFont="1" applyFill="1" applyBorder="1"/>
    <xf numFmtId="0" fontId="48" fillId="0" borderId="0" xfId="62" applyFont="1" applyFill="1"/>
    <xf numFmtId="0" fontId="47" fillId="0" borderId="0" xfId="62" applyFont="1" applyFill="1"/>
    <xf numFmtId="0" fontId="49" fillId="0" borderId="0" xfId="1" applyFont="1"/>
    <xf numFmtId="0" fontId="39" fillId="0" borderId="0" xfId="50" applyFont="1" applyFill="1" applyAlignment="1">
      <alignment vertical="center"/>
    </xf>
    <xf numFmtId="0" fontId="50" fillId="0" borderId="0" xfId="50" applyFont="1" applyFill="1" applyAlignment="1">
      <alignment vertical="center"/>
    </xf>
    <xf numFmtId="0" fontId="51" fillId="0" borderId="0" xfId="1" applyFont="1" applyAlignment="1">
      <alignment vertical="center"/>
    </xf>
    <xf numFmtId="0" fontId="52" fillId="0" borderId="0" xfId="1" applyFont="1" applyAlignment="1">
      <alignment vertical="center"/>
    </xf>
    <xf numFmtId="0" fontId="53" fillId="0" borderId="0" xfId="1" applyFont="1" applyAlignment="1">
      <alignment vertical="center"/>
    </xf>
    <xf numFmtId="0" fontId="49" fillId="0" borderId="0" xfId="1" applyFont="1" applyBorder="1"/>
    <xf numFmtId="0" fontId="54" fillId="0" borderId="0" xfId="1" applyFont="1"/>
    <xf numFmtId="0" fontId="55"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56" fillId="0" borderId="0" xfId="67" applyFont="1" applyFill="1" applyAlignment="1">
      <alignment horizontal="left" vertical="center"/>
    </xf>
    <xf numFmtId="0" fontId="57"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37" xfId="67" applyFont="1" applyFill="1" applyBorder="1" applyAlignment="1">
      <alignment vertical="center" wrapText="1"/>
    </xf>
    <xf numFmtId="3" fontId="35" fillId="0" borderId="40" xfId="67" applyNumberFormat="1" applyFont="1" applyFill="1" applyBorder="1" applyAlignment="1">
      <alignment vertical="center"/>
    </xf>
    <xf numFmtId="0" fontId="6" fillId="0" borderId="41" xfId="67" applyFont="1" applyFill="1" applyBorder="1" applyAlignment="1">
      <alignment vertical="center" wrapText="1"/>
    </xf>
    <xf numFmtId="3" fontId="35" fillId="0" borderId="42" xfId="67" applyNumberFormat="1" applyFont="1" applyFill="1" applyBorder="1" applyAlignment="1">
      <alignment vertical="center"/>
    </xf>
    <xf numFmtId="0" fontId="58" fillId="0" borderId="43" xfId="67" applyFont="1" applyFill="1" applyBorder="1" applyAlignment="1">
      <alignment vertical="center" wrapText="1"/>
    </xf>
    <xf numFmtId="10" fontId="35" fillId="0" borderId="42" xfId="67" applyNumberFormat="1" applyFont="1" applyFill="1" applyBorder="1" applyAlignment="1">
      <alignment vertical="center"/>
    </xf>
    <xf numFmtId="0" fontId="6" fillId="0" borderId="43" xfId="67" applyFont="1" applyFill="1" applyBorder="1" applyAlignment="1">
      <alignment vertical="center" wrapText="1"/>
    </xf>
    <xf numFmtId="9" fontId="35" fillId="0" borderId="44" xfId="67" applyNumberFormat="1" applyFont="1" applyFill="1" applyBorder="1" applyAlignment="1">
      <alignment vertical="center"/>
    </xf>
    <xf numFmtId="0" fontId="6" fillId="0" borderId="29"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5" xfId="67" applyFont="1" applyFill="1" applyBorder="1" applyAlignment="1">
      <alignment vertical="center" wrapText="1"/>
    </xf>
    <xf numFmtId="10" fontId="35" fillId="0" borderId="45" xfId="67" applyNumberFormat="1" applyFont="1" applyFill="1" applyBorder="1" applyAlignment="1">
      <alignment vertical="center"/>
    </xf>
    <xf numFmtId="10" fontId="35" fillId="0" borderId="37" xfId="67" applyNumberFormat="1" applyFont="1" applyFill="1" applyBorder="1" applyAlignment="1">
      <alignment vertical="center"/>
    </xf>
    <xf numFmtId="0" fontId="6" fillId="0" borderId="46" xfId="67" applyFont="1" applyFill="1" applyBorder="1" applyAlignment="1">
      <alignment vertical="center" wrapText="1"/>
    </xf>
    <xf numFmtId="169" fontId="35" fillId="0" borderId="43" xfId="67" applyNumberFormat="1" applyFont="1" applyFill="1" applyBorder="1" applyAlignment="1">
      <alignment vertical="center"/>
    </xf>
    <xf numFmtId="0" fontId="59"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48" fillId="0" borderId="0" xfId="62" applyFont="1" applyFill="1" applyBorder="1"/>
    <xf numFmtId="0" fontId="6" fillId="0" borderId="26" xfId="67" applyFont="1" applyFill="1" applyBorder="1" applyAlignment="1">
      <alignment vertical="center" wrapText="1"/>
    </xf>
    <xf numFmtId="10" fontId="35" fillId="0" borderId="1" xfId="67" applyNumberFormat="1" applyFont="1" applyFill="1" applyBorder="1" applyAlignment="1">
      <alignment vertical="center"/>
    </xf>
    <xf numFmtId="0" fontId="6" fillId="0" borderId="24" xfId="67" applyFont="1" applyFill="1" applyBorder="1" applyAlignment="1">
      <alignment vertical="center" wrapText="1"/>
    </xf>
    <xf numFmtId="3" fontId="35"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60" fillId="0" borderId="0" xfId="67" applyFont="1" applyFill="1" applyBorder="1" applyAlignment="1">
      <alignment vertical="center" wrapText="1"/>
    </xf>
    <xf numFmtId="3" fontId="60" fillId="0" borderId="0" xfId="67" applyNumberFormat="1" applyFont="1" applyFill="1" applyBorder="1" applyAlignment="1">
      <alignment horizontal="center" vertical="center"/>
    </xf>
    <xf numFmtId="0" fontId="61" fillId="0" borderId="0" xfId="62" applyFont="1" applyFill="1" applyBorder="1"/>
    <xf numFmtId="0" fontId="38" fillId="0" borderId="26"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62" fillId="0" borderId="5" xfId="67" applyNumberFormat="1" applyFont="1" applyFill="1" applyBorder="1" applyAlignment="1">
      <alignment vertical="center"/>
    </xf>
    <xf numFmtId="3" fontId="62"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63" fillId="0" borderId="0" xfId="67" applyNumberFormat="1" applyFont="1" applyFill="1" applyBorder="1" applyAlignment="1">
      <alignment horizontal="center" vertical="center"/>
    </xf>
    <xf numFmtId="0" fontId="61" fillId="0" borderId="0" xfId="62" applyFont="1" applyFill="1"/>
    <xf numFmtId="170" fontId="37" fillId="0" borderId="1"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24" xfId="67" applyFont="1" applyFill="1" applyBorder="1" applyAlignment="1">
      <alignment vertical="center" wrapText="1"/>
    </xf>
    <xf numFmtId="172"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4" fillId="0" borderId="0" xfId="50" applyFont="1" applyAlignment="1">
      <alignment wrapText="1"/>
    </xf>
    <xf numFmtId="0" fontId="64" fillId="0" borderId="0" xfId="50" applyFont="1"/>
    <xf numFmtId="173" fontId="6" fillId="0" borderId="0" xfId="67" applyNumberFormat="1" applyFont="1" applyFill="1" applyAlignment="1">
      <alignment vertical="center"/>
    </xf>
    <xf numFmtId="0" fontId="53" fillId="0" borderId="47" xfId="67" applyFont="1" applyFill="1" applyBorder="1" applyAlignment="1">
      <alignment vertical="center" wrapText="1"/>
    </xf>
    <xf numFmtId="3" fontId="65" fillId="0" borderId="48" xfId="67" applyNumberFormat="1" applyFont="1" applyFill="1" applyBorder="1" applyAlignment="1">
      <alignment vertical="center"/>
    </xf>
    <xf numFmtId="3" fontId="66" fillId="0" borderId="48" xfId="67" applyNumberFormat="1" applyFont="1" applyFill="1" applyBorder="1" applyAlignment="1">
      <alignment vertical="center"/>
    </xf>
    <xf numFmtId="3" fontId="65" fillId="0" borderId="49" xfId="67" applyNumberFormat="1" applyFont="1" applyFill="1" applyBorder="1" applyAlignment="1">
      <alignment vertical="center"/>
    </xf>
    <xf numFmtId="0" fontId="47" fillId="0" borderId="47" xfId="62" applyFont="1" applyFill="1" applyBorder="1"/>
    <xf numFmtId="0" fontId="67" fillId="0" borderId="47" xfId="62" applyFont="1" applyFill="1" applyBorder="1"/>
    <xf numFmtId="3" fontId="50" fillId="0" borderId="0" xfId="67" applyNumberFormat="1" applyFont="1" applyFill="1" applyAlignment="1">
      <alignment horizontal="center" vertical="center" wrapText="1"/>
    </xf>
    <xf numFmtId="0" fontId="53" fillId="0" borderId="0" xfId="67" applyFont="1" applyFill="1" applyAlignment="1">
      <alignment vertical="center"/>
    </xf>
    <xf numFmtId="0" fontId="67" fillId="0" borderId="0" xfId="62" applyFont="1" applyFill="1"/>
    <xf numFmtId="0" fontId="53" fillId="0" borderId="0" xfId="67" applyFont="1" applyFill="1" applyAlignment="1">
      <alignment vertical="center" wrapText="1"/>
    </xf>
    <xf numFmtId="168" fontId="65" fillId="0" borderId="1" xfId="67" applyNumberFormat="1" applyFont="1" applyFill="1" applyBorder="1" applyAlignment="1">
      <alignment vertical="center"/>
    </xf>
    <xf numFmtId="0" fontId="59" fillId="0" borderId="0" xfId="67" applyFont="1" applyFill="1" applyAlignment="1">
      <alignment vertical="center" wrapText="1"/>
    </xf>
    <xf numFmtId="0" fontId="68" fillId="26" borderId="1" xfId="62" applyFont="1" applyFill="1" applyBorder="1" applyAlignment="1">
      <alignment horizontal="center" vertical="center" wrapText="1"/>
    </xf>
    <xf numFmtId="0" fontId="40" fillId="0" borderId="0" xfId="62"/>
    <xf numFmtId="0" fontId="47" fillId="0" borderId="0" xfId="62" applyFont="1"/>
    <xf numFmtId="168" fontId="48" fillId="26" borderId="1" xfId="62" applyNumberFormat="1" applyFont="1" applyFill="1" applyBorder="1" applyAlignment="1">
      <alignment horizontal="center" vertical="center" wrapText="1"/>
    </xf>
    <xf numFmtId="9" fontId="48" fillId="26" borderId="1" xfId="62" applyNumberFormat="1" applyFont="1" applyFill="1" applyBorder="1" applyAlignment="1">
      <alignment horizontal="center" vertical="center" wrapText="1"/>
    </xf>
    <xf numFmtId="4" fontId="48" fillId="26" borderId="1" xfId="62" applyNumberFormat="1" applyFont="1" applyFill="1" applyBorder="1" applyAlignment="1">
      <alignment horizontal="center" vertical="center" wrapText="1"/>
    </xf>
    <xf numFmtId="0" fontId="48" fillId="0" borderId="0" xfId="62" applyFont="1"/>
    <xf numFmtId="0" fontId="40" fillId="0" borderId="0" xfId="62" applyAlignment="1">
      <alignment wrapText="1"/>
    </xf>
    <xf numFmtId="0" fontId="40" fillId="0" borderId="1" xfId="62" applyBorder="1" applyAlignment="1">
      <alignment horizontal="center" vertical="center" wrapText="1"/>
    </xf>
    <xf numFmtId="0" fontId="40" fillId="27" borderId="1" xfId="62" applyFill="1" applyBorder="1" applyAlignment="1">
      <alignment horizontal="center" vertical="center"/>
    </xf>
    <xf numFmtId="0" fontId="40" fillId="0" borderId="1" xfId="62" applyBorder="1" applyAlignment="1">
      <alignment horizontal="center" vertical="center"/>
    </xf>
    <xf numFmtId="0" fontId="40" fillId="0" borderId="1" xfId="62" applyBorder="1" applyAlignment="1">
      <alignment horizontal="left" vertical="center" wrapText="1"/>
    </xf>
    <xf numFmtId="4" fontId="40" fillId="0" borderId="1" xfId="62" applyNumberFormat="1" applyBorder="1" applyAlignment="1">
      <alignment horizontal="center" vertical="center"/>
    </xf>
    <xf numFmtId="0" fontId="40"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0" fillId="27" borderId="1" xfId="68" applyFont="1" applyFill="1" applyBorder="1" applyAlignment="1">
      <alignment horizontal="center" vertical="center"/>
    </xf>
    <xf numFmtId="0" fontId="40" fillId="28" borderId="1" xfId="62" applyFill="1" applyBorder="1" applyAlignment="1">
      <alignment horizontal="center" vertical="center" wrapText="1"/>
    </xf>
    <xf numFmtId="0" fontId="40" fillId="0" borderId="1" xfId="62" applyFill="1" applyBorder="1" applyAlignment="1">
      <alignment horizontal="center" vertical="center" wrapText="1"/>
    </xf>
    <xf numFmtId="0" fontId="40" fillId="0" borderId="1" xfId="62" applyBorder="1" applyAlignment="1">
      <alignment wrapText="1"/>
    </xf>
    <xf numFmtId="0" fontId="40" fillId="0" borderId="1" xfId="62" applyBorder="1"/>
    <xf numFmtId="0" fontId="40" fillId="0" borderId="1" xfId="62" applyBorder="1" applyAlignment="1">
      <alignment horizontal="left" wrapText="1"/>
    </xf>
    <xf numFmtId="0" fontId="48" fillId="0" borderId="0" xfId="62" applyFont="1" applyAlignment="1">
      <alignment wrapText="1"/>
    </xf>
    <xf numFmtId="0" fontId="48" fillId="0" borderId="1" xfId="62" applyFont="1" applyBorder="1" applyAlignment="1">
      <alignment wrapText="1"/>
    </xf>
    <xf numFmtId="4" fontId="48" fillId="28" borderId="1" xfId="62" applyNumberFormat="1" applyFont="1" applyFill="1" applyBorder="1" applyAlignment="1">
      <alignment horizontal="center"/>
    </xf>
    <xf numFmtId="3" fontId="48" fillId="28" borderId="1" xfId="62" applyNumberFormat="1" applyFont="1" applyFill="1" applyBorder="1" applyAlignment="1">
      <alignment horizontal="center"/>
    </xf>
    <xf numFmtId="0" fontId="48" fillId="0" borderId="0" xfId="62" applyFont="1" applyAlignment="1">
      <alignment horizontal="center"/>
    </xf>
    <xf numFmtId="0" fontId="48" fillId="0" borderId="7" xfId="62" applyFont="1" applyBorder="1" applyAlignment="1">
      <alignment wrapText="1"/>
    </xf>
    <xf numFmtId="3" fontId="48" fillId="0" borderId="7" xfId="62" applyNumberFormat="1" applyFont="1" applyFill="1" applyBorder="1"/>
    <xf numFmtId="0" fontId="48" fillId="0" borderId="0" xfId="62" applyFont="1" applyBorder="1" applyAlignment="1">
      <alignment horizontal="center"/>
    </xf>
    <xf numFmtId="0" fontId="48" fillId="0" borderId="0" xfId="62" applyFont="1" applyBorder="1"/>
    <xf numFmtId="4" fontId="48" fillId="0" borderId="1" xfId="62" applyNumberFormat="1" applyFont="1" applyFill="1" applyBorder="1" applyAlignment="1">
      <alignment horizontal="center"/>
    </xf>
    <xf numFmtId="4" fontId="48" fillId="27" borderId="1" xfId="62" applyNumberFormat="1" applyFont="1" applyFill="1" applyBorder="1" applyAlignment="1">
      <alignment horizontal="center"/>
    </xf>
    <xf numFmtId="4" fontId="48" fillId="0" borderId="0" xfId="62" applyNumberFormat="1" applyFont="1" applyAlignment="1">
      <alignment horizontal="center"/>
    </xf>
    <xf numFmtId="10" fontId="48" fillId="27" borderId="1"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48" fillId="0" borderId="1" xfId="62" applyFont="1" applyBorder="1" applyAlignment="1">
      <alignment horizontal="left" vertical="center" wrapText="1"/>
    </xf>
    <xf numFmtId="0" fontId="48" fillId="27" borderId="1" xfId="62" applyFont="1" applyFill="1" applyBorder="1" applyAlignment="1">
      <alignment horizontal="center"/>
    </xf>
    <xf numFmtId="0" fontId="48" fillId="0" borderId="1" xfId="62" applyFont="1" applyBorder="1"/>
    <xf numFmtId="10" fontId="48" fillId="27" borderId="1" xfId="62" applyNumberFormat="1" applyFont="1" applyFill="1" applyBorder="1"/>
    <xf numFmtId="10" fontId="48" fillId="0" borderId="1" xfId="62" applyNumberFormat="1" applyFont="1" applyBorder="1"/>
    <xf numFmtId="0" fontId="48" fillId="0" borderId="7" xfId="62" applyFont="1" applyFill="1" applyBorder="1"/>
    <xf numFmtId="0" fontId="6" fillId="0" borderId="0" xfId="67" applyFont="1" applyFill="1" applyBorder="1" applyAlignment="1">
      <alignment vertical="center" wrapText="1"/>
    </xf>
    <xf numFmtId="10" fontId="48" fillId="0" borderId="7" xfId="62" applyNumberFormat="1" applyFont="1" applyFill="1" applyBorder="1"/>
    <xf numFmtId="3" fontId="6" fillId="0" borderId="1" xfId="67" applyNumberFormat="1" applyFont="1" applyFill="1" applyBorder="1" applyAlignment="1">
      <alignment horizontal="right" vertical="center"/>
    </xf>
    <xf numFmtId="167" fontId="35" fillId="0" borderId="1" xfId="67" applyNumberFormat="1" applyFont="1" applyFill="1" applyBorder="1" applyAlignment="1">
      <alignment horizontal="right" vertical="center"/>
    </xf>
    <xf numFmtId="174" fontId="39" fillId="0" borderId="1" xfId="2" applyNumberFormat="1" applyFont="1" applyFill="1" applyBorder="1" applyAlignment="1">
      <alignment horizontal="center" vertical="center" wrapText="1"/>
    </xf>
    <xf numFmtId="174" fontId="10" fillId="0" borderId="1" xfId="2" applyNumberFormat="1" applyFont="1" applyBorder="1" applyAlignment="1">
      <alignment horizontal="center" vertical="center"/>
    </xf>
    <xf numFmtId="174" fontId="10" fillId="0" borderId="1" xfId="2" applyNumberFormat="1" applyFont="1" applyFill="1" applyBorder="1" applyAlignment="1">
      <alignment horizontal="center" vertical="center" wrapText="1"/>
    </xf>
    <xf numFmtId="174" fontId="10" fillId="0" borderId="1" xfId="45" applyNumberFormat="1" applyFont="1" applyFill="1" applyBorder="1" applyAlignment="1">
      <alignment horizontal="center" vertical="center" wrapText="1"/>
    </xf>
    <xf numFmtId="174" fontId="39" fillId="0" borderId="1" xfId="45" applyNumberFormat="1" applyFont="1" applyFill="1" applyBorder="1" applyAlignment="1">
      <alignment horizontal="center" vertical="center" wrapText="1"/>
    </xf>
    <xf numFmtId="174" fontId="39" fillId="0" borderId="2" xfId="45" applyNumberFormat="1" applyFont="1" applyFill="1" applyBorder="1" applyAlignment="1">
      <alignment horizontal="center" vertical="center"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69" fillId="0" borderId="0" xfId="1" applyFont="1" applyAlignment="1">
      <alignment horizontal="left" vertical="center"/>
    </xf>
    <xf numFmtId="0" fontId="42"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71" fillId="0" borderId="0" xfId="1" applyFont="1" applyAlignment="1">
      <alignment vertical="center"/>
    </xf>
    <xf numFmtId="0" fontId="44" fillId="0" borderId="0" xfId="1" applyFont="1"/>
    <xf numFmtId="0" fontId="10" fillId="0" borderId="0" xfId="1" applyFont="1" applyAlignment="1">
      <alignment vertical="center"/>
    </xf>
    <xf numFmtId="0" fontId="11" fillId="0" borderId="0" xfId="1" applyFont="1" applyAlignment="1">
      <alignment horizontal="center" vertical="center"/>
    </xf>
    <xf numFmtId="0" fontId="72"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4"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73" fillId="0" borderId="1" xfId="1" applyFont="1" applyBorder="1" applyAlignment="1">
      <alignment horizontal="center" vertical="center"/>
    </xf>
    <xf numFmtId="0" fontId="73" fillId="0" borderId="4" xfId="1" applyFont="1" applyBorder="1" applyAlignment="1">
      <alignment horizontal="center" vertical="center"/>
    </xf>
    <xf numFmtId="0" fontId="74" fillId="0" borderId="1" xfId="1" applyFont="1" applyBorder="1"/>
    <xf numFmtId="0" fontId="74" fillId="0" borderId="0" xfId="1" applyFont="1" applyBorder="1"/>
    <xf numFmtId="0" fontId="74" fillId="0" borderId="0" xfId="1" applyFont="1"/>
    <xf numFmtId="0" fontId="14" fillId="0" borderId="0" xfId="1" applyFont="1" applyFill="1"/>
    <xf numFmtId="0" fontId="42"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Fill="1" applyBorder="1" applyAlignment="1">
      <alignment vertical="center" wrapText="1"/>
    </xf>
    <xf numFmtId="0" fontId="10" fillId="0" borderId="1" xfId="1" applyFont="1" applyBorder="1" applyAlignment="1">
      <alignment horizontal="left" vertical="center" wrapText="1"/>
    </xf>
    <xf numFmtId="0" fontId="75"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73" fillId="0" borderId="1" xfId="0" applyFont="1" applyBorder="1" applyAlignment="1">
      <alignment horizontal="center" vertical="center"/>
    </xf>
    <xf numFmtId="0" fontId="73" fillId="0" borderId="1" xfId="0" applyFont="1" applyBorder="1" applyAlignment="1">
      <alignment horizontal="center" vertical="center" wrapText="1"/>
    </xf>
    <xf numFmtId="0" fontId="73" fillId="0" borderId="3" xfId="0" applyFont="1" applyBorder="1" applyAlignment="1">
      <alignment horizontal="center" vertical="center" wrapText="1"/>
    </xf>
    <xf numFmtId="0" fontId="73" fillId="0" borderId="10" xfId="0" applyFont="1" applyBorder="1" applyAlignment="1">
      <alignment horizontal="center" vertical="center"/>
    </xf>
    <xf numFmtId="0" fontId="73" fillId="0" borderId="10" xfId="0" applyFont="1" applyFill="1" applyBorder="1" applyAlignment="1">
      <alignment horizontal="center" vertical="center" wrapText="1"/>
    </xf>
    <xf numFmtId="0" fontId="75" fillId="0" borderId="1" xfId="0" applyFont="1" applyBorder="1" applyAlignment="1">
      <alignment wrapText="1"/>
    </xf>
    <xf numFmtId="0" fontId="75" fillId="0" borderId="1" xfId="0" applyFont="1" applyFill="1" applyBorder="1" applyAlignment="1">
      <alignment wrapText="1"/>
    </xf>
    <xf numFmtId="0" fontId="75" fillId="0" borderId="1" xfId="0" applyFont="1" applyBorder="1" applyAlignment="1">
      <alignment horizontal="center" vertical="center"/>
    </xf>
    <xf numFmtId="0" fontId="75" fillId="0" borderId="1" xfId="0" applyFont="1" applyBorder="1"/>
    <xf numFmtId="0" fontId="75" fillId="0" borderId="1" xfId="0" applyFont="1" applyFill="1" applyBorder="1" applyAlignment="1">
      <alignment horizontal="center" vertical="center"/>
    </xf>
    <xf numFmtId="0" fontId="75" fillId="0" borderId="3" xfId="0" applyFont="1" applyFill="1" applyBorder="1" applyAlignment="1">
      <alignment horizontal="center" vertical="center"/>
    </xf>
    <xf numFmtId="0" fontId="75" fillId="0" borderId="1" xfId="0" applyFont="1" applyBorder="1" applyAlignment="1">
      <alignment horizontal="center" wrapText="1"/>
    </xf>
    <xf numFmtId="0" fontId="75" fillId="0" borderId="1" xfId="0" applyFont="1" applyFill="1" applyBorder="1" applyAlignment="1">
      <alignment vertical="center"/>
    </xf>
    <xf numFmtId="0" fontId="73"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wrapText="1"/>
    </xf>
    <xf numFmtId="0" fontId="72" fillId="0" borderId="0" xfId="2" applyFont="1" applyFill="1" applyAlignment="1">
      <alignment vertical="center"/>
    </xf>
    <xf numFmtId="0" fontId="39" fillId="0" borderId="1" xfId="2" applyFont="1" applyFill="1" applyBorder="1" applyAlignment="1">
      <alignment horizontal="center" vertical="center" textRotation="90" wrapText="1"/>
    </xf>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4" fillId="0" borderId="1" xfId="49" applyFont="1" applyBorder="1" applyAlignment="1">
      <alignment horizontal="center" vertical="center"/>
    </xf>
    <xf numFmtId="0" fontId="84" fillId="0" borderId="0" xfId="49" applyFont="1"/>
    <xf numFmtId="1" fontId="84" fillId="0" borderId="1" xfId="49" applyNumberFormat="1" applyFont="1" applyBorder="1" applyAlignment="1">
      <alignment horizontal="center" vertical="center"/>
    </xf>
    <xf numFmtId="49" fontId="84" fillId="0" borderId="1" xfId="49" applyNumberFormat="1" applyFont="1" applyBorder="1" applyAlignment="1">
      <alignment horizontal="center" vertical="center"/>
    </xf>
    <xf numFmtId="167" fontId="84" fillId="0" borderId="1" xfId="49" applyNumberFormat="1" applyFont="1" applyBorder="1" applyAlignment="1">
      <alignment horizontal="center" vertical="center"/>
    </xf>
    <xf numFmtId="14" fontId="84" fillId="0" borderId="1" xfId="49" applyNumberFormat="1" applyFont="1" applyBorder="1" applyAlignment="1">
      <alignment horizontal="center" vertical="center"/>
    </xf>
    <xf numFmtId="4" fontId="37" fillId="0" borderId="30" xfId="2" applyNumberFormat="1" applyFont="1" applyFill="1" applyBorder="1" applyAlignment="1">
      <alignment horizontal="justify" vertical="top" wrapText="1"/>
    </xf>
    <xf numFmtId="4" fontId="37" fillId="25" borderId="30" xfId="2" applyNumberFormat="1" applyFont="1" applyFill="1" applyBorder="1" applyAlignment="1">
      <alignment horizontal="justify" vertical="top" wrapText="1"/>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39" fillId="0" borderId="10" xfId="2" applyFont="1" applyFill="1" applyBorder="1" applyAlignment="1">
      <alignment horizontal="center" vertical="center" wrapText="1"/>
    </xf>
    <xf numFmtId="0" fontId="11" fillId="24" borderId="0" xfId="1" applyFont="1" applyFill="1" applyBorder="1" applyAlignment="1">
      <alignment horizontal="left" vertical="center"/>
    </xf>
    <xf numFmtId="0" fontId="12" fillId="24" borderId="0" xfId="1" applyFont="1" applyFill="1" applyAlignment="1">
      <alignment horizontal="center" textRotation="90"/>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6" fillId="0" borderId="0" xfId="1" applyFont="1" applyAlignment="1">
      <alignment horizontal="center" vertical="center"/>
    </xf>
    <xf numFmtId="0" fontId="46" fillId="0" borderId="0" xfId="1" applyFont="1" applyAlignment="1">
      <alignment horizontal="center" vertical="center" wrapText="1"/>
    </xf>
    <xf numFmtId="0" fontId="39" fillId="0" borderId="1" xfId="1" applyFont="1" applyBorder="1" applyAlignment="1">
      <alignment horizontal="center" vertical="center" wrapText="1"/>
    </xf>
    <xf numFmtId="0" fontId="42" fillId="0" borderId="0" xfId="1" applyFont="1" applyAlignment="1">
      <alignment horizontal="center" vertical="center"/>
    </xf>
    <xf numFmtId="0" fontId="7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72"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73" fillId="0" borderId="1" xfId="0" applyFont="1" applyBorder="1" applyAlignment="1">
      <alignment horizontal="center" vertical="center"/>
    </xf>
    <xf numFmtId="0" fontId="73" fillId="0" borderId="4" xfId="0" applyFont="1" applyBorder="1" applyAlignment="1">
      <alignment horizontal="center" vertical="center"/>
    </xf>
    <xf numFmtId="0" fontId="73" fillId="0" borderId="7" xfId="0" applyFont="1" applyBorder="1" applyAlignment="1">
      <alignment horizontal="center" vertical="center"/>
    </xf>
    <xf numFmtId="0" fontId="73" fillId="0" borderId="3" xfId="0" applyFont="1" applyBorder="1" applyAlignment="1">
      <alignment horizontal="center" vertical="center"/>
    </xf>
    <xf numFmtId="0" fontId="37" fillId="0" borderId="0" xfId="49" applyFont="1" applyAlignment="1">
      <alignment horizontal="center"/>
    </xf>
    <xf numFmtId="0" fontId="42"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50" applyFont="1" applyFill="1" applyAlignment="1">
      <alignment horizontal="center" vertical="center"/>
    </xf>
    <xf numFmtId="0" fontId="40" fillId="0" borderId="4" xfId="62" applyBorder="1" applyAlignment="1">
      <alignment horizontal="center" vertical="center" wrapText="1"/>
    </xf>
    <xf numFmtId="0" fontId="40" fillId="0" borderId="3" xfId="62" applyBorder="1" applyAlignment="1">
      <alignment horizontal="center" vertical="center" wrapText="1"/>
    </xf>
    <xf numFmtId="0" fontId="57" fillId="0" borderId="4" xfId="67" applyFont="1" applyFill="1" applyBorder="1" applyAlignment="1">
      <alignment horizontal="center" vertical="center" wrapText="1"/>
    </xf>
    <xf numFmtId="0" fontId="57" fillId="0" borderId="7" xfId="67" applyFont="1" applyFill="1" applyBorder="1" applyAlignment="1">
      <alignment horizontal="center" vertical="center" wrapText="1"/>
    </xf>
    <xf numFmtId="0" fontId="57" fillId="0" borderId="3" xfId="67" applyFont="1" applyFill="1" applyBorder="1" applyAlignment="1">
      <alignment horizontal="center" vertical="center" wrapText="1"/>
    </xf>
    <xf numFmtId="4" fontId="57" fillId="0" borderId="4" xfId="67" applyNumberFormat="1" applyFont="1" applyFill="1" applyBorder="1" applyAlignment="1">
      <alignment horizontal="center" vertical="center"/>
    </xf>
    <xf numFmtId="4" fontId="57" fillId="0" borderId="3" xfId="67" applyNumberFormat="1" applyFont="1" applyFill="1" applyBorder="1" applyAlignment="1">
      <alignment horizontal="center" vertical="center"/>
    </xf>
    <xf numFmtId="3" fontId="57" fillId="0" borderId="4" xfId="67" applyNumberFormat="1" applyFont="1" applyFill="1" applyBorder="1" applyAlignment="1">
      <alignment horizontal="center" vertical="center"/>
    </xf>
    <xf numFmtId="3" fontId="57" fillId="0" borderId="3" xfId="67" applyNumberFormat="1" applyFont="1" applyFill="1" applyBorder="1" applyAlignment="1">
      <alignment horizontal="center" vertical="center"/>
    </xf>
    <xf numFmtId="0" fontId="57" fillId="0" borderId="4" xfId="67" applyFont="1" applyFill="1" applyBorder="1" applyAlignment="1">
      <alignment horizontal="center" vertical="center"/>
    </xf>
    <xf numFmtId="0" fontId="57" fillId="0" borderId="7" xfId="67" applyFont="1" applyFill="1" applyBorder="1" applyAlignment="1">
      <alignment horizontal="center" vertical="center"/>
    </xf>
    <xf numFmtId="0" fontId="57" fillId="0" borderId="3" xfId="67" applyFont="1" applyFill="1" applyBorder="1" applyAlignment="1">
      <alignment horizontal="center" vertical="center"/>
    </xf>
    <xf numFmtId="0" fontId="44" fillId="0" borderId="0" xfId="67" applyFont="1" applyFill="1" applyAlignment="1">
      <alignment horizontal="left" vertical="center" wrapText="1"/>
    </xf>
    <xf numFmtId="0" fontId="39" fillId="0" borderId="1" xfId="2" applyFont="1" applyFill="1" applyBorder="1" applyAlignment="1">
      <alignment horizontal="center" vertical="center" wrapText="1"/>
    </xf>
    <xf numFmtId="0" fontId="39" fillId="0" borderId="1" xfId="2"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0"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xf numFmtId="0" fontId="39" fillId="0" borderId="0" xfId="2" applyFont="1" applyFill="1" applyAlignment="1">
      <alignment horizontal="center" vertical="top" wrapText="1"/>
    </xf>
    <xf numFmtId="0" fontId="70" fillId="0" borderId="0" xfId="1" applyFont="1" applyAlignment="1">
      <alignment horizontal="center" vertical="center"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vertical="center"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83"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0434936"/>
        <c:axId val="470388288"/>
      </c:lineChart>
      <c:catAx>
        <c:axId val="470434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0388288"/>
        <c:crosses val="autoZero"/>
        <c:auto val="1"/>
        <c:lblAlgn val="ctr"/>
        <c:lblOffset val="100"/>
        <c:noMultiLvlLbl val="0"/>
      </c:catAx>
      <c:valAx>
        <c:axId val="470388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0434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67</v>
      </c>
      <c r="E1" s="370" t="s">
        <v>620</v>
      </c>
      <c r="F1" s="14"/>
      <c r="G1" s="14"/>
    </row>
    <row r="2" spans="1:22" s="10" customFormat="1" ht="18.75" customHeight="1" x14ac:dyDescent="0.3">
      <c r="A2" s="16"/>
      <c r="C2" s="13" t="s">
        <v>8</v>
      </c>
      <c r="E2" s="370"/>
      <c r="F2" s="14"/>
      <c r="G2" s="14"/>
    </row>
    <row r="3" spans="1:22" s="10" customFormat="1" ht="18.75" x14ac:dyDescent="0.3">
      <c r="A3" s="15"/>
      <c r="C3" s="13" t="s">
        <v>66</v>
      </c>
      <c r="E3" s="370"/>
      <c r="F3" s="14"/>
      <c r="G3" s="14"/>
    </row>
    <row r="4" spans="1:22" s="10" customFormat="1" ht="18.75" x14ac:dyDescent="0.3">
      <c r="A4" s="15"/>
      <c r="E4" s="370"/>
      <c r="F4" s="14"/>
      <c r="G4" s="14"/>
      <c r="H4" s="13"/>
    </row>
    <row r="5" spans="1:22" s="10" customFormat="1" ht="15.75" x14ac:dyDescent="0.25">
      <c r="A5" s="374" t="s">
        <v>569</v>
      </c>
      <c r="B5" s="374"/>
      <c r="C5" s="374"/>
      <c r="D5" s="128"/>
      <c r="E5" s="370"/>
      <c r="F5" s="128"/>
      <c r="G5" s="128"/>
      <c r="H5" s="128"/>
      <c r="I5" s="128"/>
      <c r="J5" s="128"/>
    </row>
    <row r="6" spans="1:22" s="10" customFormat="1" ht="18.75" x14ac:dyDescent="0.3">
      <c r="A6" s="15"/>
      <c r="E6" s="370"/>
      <c r="F6" s="14"/>
      <c r="G6" s="14"/>
      <c r="H6" s="13"/>
    </row>
    <row r="7" spans="1:22" s="10" customFormat="1" ht="18.75" x14ac:dyDescent="0.2">
      <c r="A7" s="378" t="s">
        <v>7</v>
      </c>
      <c r="B7" s="378"/>
      <c r="C7" s="378"/>
      <c r="D7" s="11"/>
      <c r="E7" s="370"/>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370"/>
      <c r="F8" s="12"/>
      <c r="G8" s="12"/>
      <c r="H8" s="12"/>
      <c r="I8" s="11"/>
      <c r="J8" s="11"/>
      <c r="K8" s="11"/>
      <c r="L8" s="11"/>
      <c r="M8" s="11"/>
      <c r="N8" s="11"/>
      <c r="O8" s="11"/>
      <c r="P8" s="11"/>
      <c r="Q8" s="11"/>
      <c r="R8" s="11"/>
      <c r="S8" s="11"/>
      <c r="T8" s="11"/>
      <c r="U8" s="11"/>
      <c r="V8" s="11"/>
    </row>
    <row r="9" spans="1:22" s="10" customFormat="1" ht="18.75" x14ac:dyDescent="0.2">
      <c r="A9" s="379" t="s">
        <v>619</v>
      </c>
      <c r="B9" s="379"/>
      <c r="C9" s="379"/>
      <c r="D9" s="6"/>
      <c r="E9" s="370"/>
      <c r="F9" s="6"/>
      <c r="G9" s="6"/>
      <c r="H9" s="6"/>
      <c r="I9" s="11"/>
      <c r="J9" s="11"/>
      <c r="K9" s="11"/>
      <c r="L9" s="11"/>
      <c r="M9" s="11"/>
      <c r="N9" s="11"/>
      <c r="O9" s="11"/>
      <c r="P9" s="11"/>
      <c r="Q9" s="11"/>
      <c r="R9" s="11"/>
      <c r="S9" s="11"/>
      <c r="T9" s="11"/>
      <c r="U9" s="11"/>
      <c r="V9" s="11"/>
    </row>
    <row r="10" spans="1:22" s="10" customFormat="1" ht="18.75" x14ac:dyDescent="0.2">
      <c r="A10" s="375" t="s">
        <v>6</v>
      </c>
      <c r="B10" s="375"/>
      <c r="C10" s="375"/>
      <c r="D10" s="4"/>
      <c r="E10" s="370"/>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370"/>
      <c r="F11" s="12"/>
      <c r="G11" s="12"/>
      <c r="H11" s="12"/>
      <c r="I11" s="11"/>
      <c r="J11" s="11"/>
      <c r="K11" s="11"/>
      <c r="L11" s="11"/>
      <c r="M11" s="11"/>
      <c r="N11" s="11"/>
      <c r="O11" s="11"/>
      <c r="P11" s="11"/>
      <c r="Q11" s="11"/>
      <c r="R11" s="11"/>
      <c r="S11" s="11"/>
      <c r="T11" s="11"/>
      <c r="U11" s="11"/>
      <c r="V11" s="11"/>
    </row>
    <row r="12" spans="1:22" s="10" customFormat="1" ht="18.75" x14ac:dyDescent="0.2">
      <c r="A12" s="379" t="s">
        <v>547</v>
      </c>
      <c r="B12" s="379"/>
      <c r="C12" s="379"/>
      <c r="D12" s="6"/>
      <c r="E12" s="370"/>
      <c r="F12" s="6"/>
      <c r="G12" s="6"/>
      <c r="H12" s="6"/>
      <c r="I12" s="11"/>
      <c r="J12" s="11"/>
      <c r="K12" s="11"/>
      <c r="L12" s="11"/>
      <c r="M12" s="11"/>
      <c r="N12" s="11"/>
      <c r="O12" s="11"/>
      <c r="P12" s="11"/>
      <c r="Q12" s="11"/>
      <c r="R12" s="11"/>
      <c r="S12" s="11"/>
      <c r="T12" s="11"/>
      <c r="U12" s="11"/>
      <c r="V12" s="11"/>
    </row>
    <row r="13" spans="1:22" s="10" customFormat="1" ht="18.75" x14ac:dyDescent="0.2">
      <c r="A13" s="375" t="s">
        <v>5</v>
      </c>
      <c r="B13" s="375"/>
      <c r="C13" s="375"/>
      <c r="D13" s="4"/>
      <c r="E13" s="370"/>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370"/>
      <c r="F14" s="8"/>
      <c r="G14" s="8"/>
      <c r="H14" s="8"/>
      <c r="I14" s="8"/>
      <c r="J14" s="8"/>
      <c r="K14" s="8"/>
      <c r="L14" s="8"/>
      <c r="M14" s="8"/>
      <c r="N14" s="8"/>
      <c r="O14" s="8"/>
      <c r="P14" s="8"/>
      <c r="Q14" s="8"/>
      <c r="R14" s="8"/>
      <c r="S14" s="8"/>
      <c r="T14" s="8"/>
      <c r="U14" s="8"/>
      <c r="V14" s="8"/>
    </row>
    <row r="15" spans="1:22" s="2" customFormat="1" ht="29.25" customHeight="1" x14ac:dyDescent="0.2">
      <c r="A15" s="380" t="s">
        <v>565</v>
      </c>
      <c r="B15" s="380"/>
      <c r="C15" s="380"/>
      <c r="D15" s="6"/>
      <c r="E15" s="370"/>
      <c r="F15" s="6"/>
      <c r="G15" s="6"/>
      <c r="H15" s="6"/>
      <c r="I15" s="6"/>
      <c r="J15" s="6"/>
      <c r="K15" s="6"/>
      <c r="L15" s="6"/>
      <c r="M15" s="6"/>
      <c r="N15" s="6"/>
      <c r="O15" s="6"/>
      <c r="P15" s="6"/>
      <c r="Q15" s="6"/>
      <c r="R15" s="6"/>
      <c r="S15" s="6"/>
      <c r="T15" s="6"/>
      <c r="U15" s="6"/>
      <c r="V15" s="6"/>
    </row>
    <row r="16" spans="1:22" s="2" customFormat="1" ht="15" customHeight="1" x14ac:dyDescent="0.2">
      <c r="A16" s="375" t="s">
        <v>4</v>
      </c>
      <c r="B16" s="375"/>
      <c r="C16" s="375"/>
      <c r="D16" s="4"/>
      <c r="E16" s="370"/>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70"/>
      <c r="F17" s="3"/>
      <c r="G17" s="3"/>
      <c r="H17" s="3"/>
      <c r="I17" s="3"/>
      <c r="J17" s="3"/>
      <c r="K17" s="3"/>
      <c r="L17" s="3"/>
      <c r="M17" s="3"/>
      <c r="N17" s="3"/>
      <c r="O17" s="3"/>
      <c r="P17" s="3"/>
      <c r="Q17" s="3"/>
      <c r="R17" s="3"/>
      <c r="S17" s="3"/>
    </row>
    <row r="18" spans="1:22" s="2" customFormat="1" ht="15" customHeight="1" x14ac:dyDescent="0.2">
      <c r="A18" s="376" t="s">
        <v>484</v>
      </c>
      <c r="B18" s="377"/>
      <c r="C18" s="377"/>
      <c r="D18" s="5"/>
      <c r="E18" s="370"/>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370"/>
      <c r="F19" s="4"/>
      <c r="G19" s="4"/>
      <c r="H19" s="4"/>
      <c r="I19" s="3"/>
      <c r="J19" s="3"/>
      <c r="K19" s="3"/>
      <c r="L19" s="3"/>
      <c r="M19" s="3"/>
      <c r="N19" s="3"/>
      <c r="O19" s="3"/>
      <c r="P19" s="3"/>
      <c r="Q19" s="3"/>
      <c r="R19" s="3"/>
      <c r="S19" s="3"/>
    </row>
    <row r="20" spans="1:22" s="2" customFormat="1" ht="39.75" customHeight="1" x14ac:dyDescent="0.2">
      <c r="A20" s="19" t="s">
        <v>3</v>
      </c>
      <c r="B20" s="32" t="s">
        <v>65</v>
      </c>
      <c r="C20" s="31" t="s">
        <v>64</v>
      </c>
      <c r="D20" s="22"/>
      <c r="E20" s="370"/>
      <c r="F20" s="22"/>
      <c r="G20" s="22"/>
      <c r="H20" s="22"/>
      <c r="I20" s="21"/>
      <c r="J20" s="21"/>
      <c r="K20" s="21"/>
      <c r="L20" s="21"/>
      <c r="M20" s="21"/>
      <c r="N20" s="21"/>
      <c r="O20" s="21"/>
      <c r="P20" s="21"/>
      <c r="Q20" s="21"/>
      <c r="R20" s="21"/>
      <c r="S20" s="21"/>
      <c r="T20" s="20"/>
      <c r="U20" s="20"/>
      <c r="V20" s="20"/>
    </row>
    <row r="21" spans="1:22" s="2" customFormat="1" ht="16.5" customHeight="1" x14ac:dyDescent="0.2">
      <c r="A21" s="31">
        <v>1</v>
      </c>
      <c r="B21" s="32">
        <v>2</v>
      </c>
      <c r="C21" s="31">
        <v>3</v>
      </c>
      <c r="D21" s="22"/>
      <c r="E21" s="370"/>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5" t="s">
        <v>332</v>
      </c>
      <c r="C22" s="34" t="s">
        <v>546</v>
      </c>
      <c r="D22" s="22"/>
      <c r="E22" s="370"/>
      <c r="F22" s="22"/>
      <c r="G22" s="22"/>
      <c r="H22" s="22"/>
      <c r="I22" s="21"/>
      <c r="J22" s="21"/>
      <c r="K22" s="21"/>
      <c r="L22" s="21"/>
      <c r="M22" s="21"/>
      <c r="N22" s="21"/>
      <c r="O22" s="21"/>
      <c r="P22" s="21"/>
      <c r="Q22" s="21"/>
      <c r="R22" s="21"/>
      <c r="S22" s="21"/>
      <c r="T22" s="20"/>
      <c r="U22" s="20"/>
      <c r="V22" s="20"/>
    </row>
    <row r="23" spans="1:22" s="2" customFormat="1" ht="41.25" customHeight="1" x14ac:dyDescent="0.2">
      <c r="A23" s="18" t="s">
        <v>61</v>
      </c>
      <c r="B23" s="30" t="s">
        <v>62</v>
      </c>
      <c r="C23" s="34" t="s">
        <v>564</v>
      </c>
      <c r="D23" s="22"/>
      <c r="E23" s="370"/>
      <c r="F23" s="22"/>
      <c r="G23" s="22"/>
      <c r="H23" s="22"/>
      <c r="I23" s="21"/>
      <c r="J23" s="21"/>
      <c r="K23" s="21"/>
      <c r="L23" s="21"/>
      <c r="M23" s="21"/>
      <c r="N23" s="21"/>
      <c r="O23" s="21"/>
      <c r="P23" s="21"/>
      <c r="Q23" s="21"/>
      <c r="R23" s="21"/>
      <c r="S23" s="21"/>
      <c r="T23" s="20"/>
      <c r="U23" s="20"/>
      <c r="V23" s="20"/>
    </row>
    <row r="24" spans="1:22" s="2" customFormat="1" ht="22.5" customHeight="1" x14ac:dyDescent="0.2">
      <c r="A24" s="371"/>
      <c r="B24" s="372"/>
      <c r="C24" s="373"/>
      <c r="D24" s="22"/>
      <c r="E24" s="370"/>
      <c r="F24" s="22"/>
      <c r="G24" s="22"/>
      <c r="H24" s="22"/>
      <c r="I24" s="21"/>
      <c r="J24" s="21"/>
      <c r="K24" s="21"/>
      <c r="L24" s="21"/>
      <c r="M24" s="21"/>
      <c r="N24" s="21"/>
      <c r="O24" s="21"/>
      <c r="P24" s="21"/>
      <c r="Q24" s="21"/>
      <c r="R24" s="21"/>
      <c r="S24" s="21"/>
      <c r="T24" s="20"/>
      <c r="U24" s="20"/>
      <c r="V24" s="20"/>
    </row>
    <row r="25" spans="1:22" s="25" customFormat="1" ht="58.5" customHeight="1" x14ac:dyDescent="0.2">
      <c r="A25" s="18" t="s">
        <v>60</v>
      </c>
      <c r="B25" s="126" t="s">
        <v>431</v>
      </c>
      <c r="C25" s="29" t="s">
        <v>500</v>
      </c>
      <c r="D25" s="28"/>
      <c r="E25" s="370"/>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126" t="s">
        <v>73</v>
      </c>
      <c r="C26" s="29" t="s">
        <v>501</v>
      </c>
      <c r="D26" s="28"/>
      <c r="E26" s="370"/>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126" t="s">
        <v>72</v>
      </c>
      <c r="C27" s="29" t="s">
        <v>562</v>
      </c>
      <c r="D27" s="28"/>
      <c r="E27" s="370"/>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126" t="s">
        <v>432</v>
      </c>
      <c r="C28" s="29" t="s">
        <v>557</v>
      </c>
      <c r="D28" s="28"/>
      <c r="E28" s="370"/>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126" t="s">
        <v>433</v>
      </c>
      <c r="C29" s="29" t="s">
        <v>557</v>
      </c>
      <c r="D29" s="28"/>
      <c r="E29" s="370"/>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126" t="s">
        <v>434</v>
      </c>
      <c r="C30" s="29" t="s">
        <v>557</v>
      </c>
      <c r="D30" s="28"/>
      <c r="E30" s="370"/>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71</v>
      </c>
      <c r="B31" s="34" t="s">
        <v>435</v>
      </c>
      <c r="C31" s="29" t="s">
        <v>557</v>
      </c>
      <c r="D31" s="28"/>
      <c r="E31" s="370"/>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69</v>
      </c>
      <c r="B32" s="34" t="s">
        <v>436</v>
      </c>
      <c r="C32" s="29" t="s">
        <v>557</v>
      </c>
      <c r="D32" s="28"/>
      <c r="E32" s="370"/>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68</v>
      </c>
      <c r="B33" s="34" t="s">
        <v>437</v>
      </c>
      <c r="C33" s="34" t="s">
        <v>557</v>
      </c>
      <c r="D33" s="28"/>
      <c r="E33" s="370"/>
      <c r="F33" s="28"/>
      <c r="G33" s="28"/>
      <c r="H33" s="27"/>
      <c r="I33" s="27"/>
      <c r="J33" s="27"/>
      <c r="K33" s="27"/>
      <c r="L33" s="27"/>
      <c r="M33" s="27"/>
      <c r="N33" s="27"/>
      <c r="O33" s="27"/>
      <c r="P33" s="27"/>
      <c r="Q33" s="27"/>
      <c r="R33" s="27"/>
      <c r="S33" s="26"/>
      <c r="T33" s="26"/>
      <c r="U33" s="26"/>
      <c r="V33" s="26"/>
    </row>
    <row r="34" spans="1:22" ht="111" customHeight="1" x14ac:dyDescent="0.25">
      <c r="A34" s="18" t="s">
        <v>453</v>
      </c>
      <c r="B34" s="34" t="s">
        <v>438</v>
      </c>
      <c r="C34" s="19" t="s">
        <v>557</v>
      </c>
      <c r="D34" s="17"/>
      <c r="E34" s="370"/>
      <c r="F34" s="17"/>
      <c r="G34" s="17"/>
      <c r="H34" s="17"/>
      <c r="I34" s="17"/>
      <c r="J34" s="17"/>
      <c r="K34" s="17"/>
      <c r="L34" s="17"/>
      <c r="M34" s="17"/>
      <c r="N34" s="17"/>
      <c r="O34" s="17"/>
      <c r="P34" s="17"/>
      <c r="Q34" s="17"/>
      <c r="R34" s="17"/>
      <c r="S34" s="17"/>
      <c r="T34" s="17"/>
      <c r="U34" s="17"/>
      <c r="V34" s="17"/>
    </row>
    <row r="35" spans="1:22" ht="58.5" customHeight="1" x14ac:dyDescent="0.25">
      <c r="A35" s="18" t="s">
        <v>441</v>
      </c>
      <c r="B35" s="34" t="s">
        <v>70</v>
      </c>
      <c r="C35" s="19" t="s">
        <v>557</v>
      </c>
      <c r="D35" s="17"/>
      <c r="E35" s="370"/>
      <c r="F35" s="17"/>
      <c r="G35" s="17"/>
      <c r="H35" s="17"/>
      <c r="I35" s="17"/>
      <c r="J35" s="17"/>
      <c r="K35" s="17"/>
      <c r="L35" s="17"/>
      <c r="M35" s="17"/>
      <c r="N35" s="17"/>
      <c r="O35" s="17"/>
      <c r="P35" s="17"/>
      <c r="Q35" s="17"/>
      <c r="R35" s="17"/>
      <c r="S35" s="17"/>
      <c r="T35" s="17"/>
      <c r="U35" s="17"/>
      <c r="V35" s="17"/>
    </row>
    <row r="36" spans="1:22" ht="51.75" customHeight="1" x14ac:dyDescent="0.25">
      <c r="A36" s="18" t="s">
        <v>454</v>
      </c>
      <c r="B36" s="34" t="s">
        <v>439</v>
      </c>
      <c r="C36" s="19" t="s">
        <v>557</v>
      </c>
      <c r="D36" s="17"/>
      <c r="E36" s="370"/>
      <c r="F36" s="17"/>
      <c r="G36" s="17"/>
      <c r="H36" s="17"/>
      <c r="I36" s="17"/>
      <c r="J36" s="17"/>
      <c r="K36" s="17"/>
      <c r="L36" s="17"/>
      <c r="M36" s="17"/>
      <c r="N36" s="17"/>
      <c r="O36" s="17"/>
      <c r="P36" s="17"/>
      <c r="Q36" s="17"/>
      <c r="R36" s="17"/>
      <c r="S36" s="17"/>
      <c r="T36" s="17"/>
      <c r="U36" s="17"/>
      <c r="V36" s="17"/>
    </row>
    <row r="37" spans="1:22" ht="43.5" customHeight="1" x14ac:dyDescent="0.25">
      <c r="A37" s="18" t="s">
        <v>442</v>
      </c>
      <c r="B37" s="34" t="s">
        <v>440</v>
      </c>
      <c r="C37" s="19" t="s">
        <v>558</v>
      </c>
      <c r="D37" s="17"/>
      <c r="E37" s="370"/>
      <c r="F37" s="17"/>
      <c r="G37" s="17"/>
      <c r="H37" s="17"/>
      <c r="I37" s="17"/>
      <c r="J37" s="17"/>
      <c r="K37" s="17"/>
      <c r="L37" s="17"/>
      <c r="M37" s="17"/>
      <c r="N37" s="17"/>
      <c r="O37" s="17"/>
      <c r="P37" s="17"/>
      <c r="Q37" s="17"/>
      <c r="R37" s="17"/>
      <c r="S37" s="17"/>
      <c r="T37" s="17"/>
      <c r="U37" s="17"/>
      <c r="V37" s="17"/>
    </row>
    <row r="38" spans="1:22" ht="43.5" customHeight="1" x14ac:dyDescent="0.25">
      <c r="A38" s="18" t="s">
        <v>455</v>
      </c>
      <c r="B38" s="34" t="s">
        <v>235</v>
      </c>
      <c r="C38" s="19" t="s">
        <v>557</v>
      </c>
      <c r="D38" s="17"/>
      <c r="E38" s="370"/>
      <c r="F38" s="17"/>
      <c r="G38" s="17"/>
      <c r="H38" s="17"/>
      <c r="I38" s="17"/>
      <c r="J38" s="17"/>
      <c r="K38" s="17"/>
      <c r="L38" s="17"/>
      <c r="M38" s="17"/>
      <c r="N38" s="17"/>
      <c r="O38" s="17"/>
      <c r="P38" s="17"/>
      <c r="Q38" s="17"/>
      <c r="R38" s="17"/>
      <c r="S38" s="17"/>
      <c r="T38" s="17"/>
      <c r="U38" s="17"/>
      <c r="V38" s="17"/>
    </row>
    <row r="39" spans="1:22" ht="23.25" customHeight="1" x14ac:dyDescent="0.25">
      <c r="A39" s="371"/>
      <c r="B39" s="372"/>
      <c r="C39" s="373"/>
      <c r="D39" s="17"/>
      <c r="E39" s="370"/>
      <c r="F39" s="17"/>
      <c r="G39" s="17"/>
      <c r="H39" s="17"/>
      <c r="I39" s="17"/>
      <c r="J39" s="17"/>
      <c r="K39" s="17"/>
      <c r="L39" s="17"/>
      <c r="M39" s="17"/>
      <c r="N39" s="17"/>
      <c r="O39" s="17"/>
      <c r="P39" s="17"/>
      <c r="Q39" s="17"/>
      <c r="R39" s="17"/>
      <c r="S39" s="17"/>
      <c r="T39" s="17"/>
      <c r="U39" s="17"/>
      <c r="V39" s="17"/>
    </row>
    <row r="40" spans="1:22" ht="63" x14ac:dyDescent="0.25">
      <c r="A40" s="18" t="s">
        <v>443</v>
      </c>
      <c r="B40" s="34" t="s">
        <v>496</v>
      </c>
      <c r="C40" s="34" t="s">
        <v>563</v>
      </c>
      <c r="D40" s="17"/>
      <c r="E40" s="370"/>
      <c r="F40" s="17"/>
      <c r="G40" s="17"/>
      <c r="H40" s="17"/>
      <c r="I40" s="17"/>
      <c r="J40" s="17"/>
      <c r="K40" s="17"/>
      <c r="L40" s="17"/>
      <c r="M40" s="17"/>
      <c r="N40" s="17"/>
      <c r="O40" s="17"/>
      <c r="P40" s="17"/>
      <c r="Q40" s="17"/>
      <c r="R40" s="17"/>
      <c r="S40" s="17"/>
      <c r="T40" s="17"/>
      <c r="U40" s="17"/>
      <c r="V40" s="17"/>
    </row>
    <row r="41" spans="1:22" ht="105.75" customHeight="1" x14ac:dyDescent="0.25">
      <c r="A41" s="18" t="s">
        <v>456</v>
      </c>
      <c r="B41" s="34" t="s">
        <v>479</v>
      </c>
      <c r="C41" s="34" t="s">
        <v>559</v>
      </c>
      <c r="D41" s="17"/>
      <c r="E41" s="370"/>
      <c r="F41" s="17"/>
      <c r="G41" s="17"/>
      <c r="H41" s="17"/>
      <c r="I41" s="17"/>
      <c r="J41" s="17"/>
      <c r="K41" s="17"/>
      <c r="L41" s="17"/>
      <c r="M41" s="17"/>
      <c r="N41" s="17"/>
      <c r="O41" s="17"/>
      <c r="P41" s="17"/>
      <c r="Q41" s="17"/>
      <c r="R41" s="17"/>
      <c r="S41" s="17"/>
      <c r="T41" s="17"/>
      <c r="U41" s="17"/>
      <c r="V41" s="17"/>
    </row>
    <row r="42" spans="1:22" ht="83.25" customHeight="1" x14ac:dyDescent="0.25">
      <c r="A42" s="18" t="s">
        <v>444</v>
      </c>
      <c r="B42" s="34" t="s">
        <v>493</v>
      </c>
      <c r="C42" s="34" t="s">
        <v>559</v>
      </c>
      <c r="D42" s="17"/>
      <c r="E42" s="370"/>
      <c r="F42" s="17"/>
      <c r="G42" s="17"/>
      <c r="H42" s="17"/>
      <c r="I42" s="17"/>
      <c r="J42" s="17"/>
      <c r="K42" s="17"/>
      <c r="L42" s="17"/>
      <c r="M42" s="17"/>
      <c r="N42" s="17"/>
      <c r="O42" s="17"/>
      <c r="P42" s="17"/>
      <c r="Q42" s="17"/>
      <c r="R42" s="17"/>
      <c r="S42" s="17"/>
      <c r="T42" s="17"/>
      <c r="U42" s="17"/>
      <c r="V42" s="17"/>
    </row>
    <row r="43" spans="1:22" ht="186" customHeight="1" x14ac:dyDescent="0.25">
      <c r="A43" s="18" t="s">
        <v>459</v>
      </c>
      <c r="B43" s="34" t="s">
        <v>460</v>
      </c>
      <c r="C43" s="34" t="s">
        <v>559</v>
      </c>
      <c r="D43" s="17"/>
      <c r="E43" s="370"/>
      <c r="F43" s="17"/>
      <c r="G43" s="17"/>
      <c r="H43" s="17"/>
      <c r="I43" s="17"/>
      <c r="J43" s="17"/>
      <c r="K43" s="17"/>
      <c r="L43" s="17"/>
      <c r="M43" s="17"/>
      <c r="N43" s="17"/>
      <c r="O43" s="17"/>
      <c r="P43" s="17"/>
      <c r="Q43" s="17"/>
      <c r="R43" s="17"/>
      <c r="S43" s="17"/>
      <c r="T43" s="17"/>
      <c r="U43" s="17"/>
      <c r="V43" s="17"/>
    </row>
    <row r="44" spans="1:22" ht="111" customHeight="1" x14ac:dyDescent="0.25">
      <c r="A44" s="18" t="s">
        <v>445</v>
      </c>
      <c r="B44" s="34" t="s">
        <v>485</v>
      </c>
      <c r="C44" s="34" t="s">
        <v>559</v>
      </c>
      <c r="D44" s="17"/>
      <c r="E44" s="370"/>
      <c r="F44" s="17"/>
      <c r="G44" s="17"/>
      <c r="H44" s="17"/>
      <c r="I44" s="17"/>
      <c r="J44" s="17"/>
      <c r="K44" s="17"/>
      <c r="L44" s="17"/>
      <c r="M44" s="17"/>
      <c r="N44" s="17"/>
      <c r="O44" s="17"/>
      <c r="P44" s="17"/>
      <c r="Q44" s="17"/>
      <c r="R44" s="17"/>
      <c r="S44" s="17"/>
      <c r="T44" s="17"/>
      <c r="U44" s="17"/>
      <c r="V44" s="17"/>
    </row>
    <row r="45" spans="1:22" ht="120" customHeight="1" x14ac:dyDescent="0.25">
      <c r="A45" s="18" t="s">
        <v>480</v>
      </c>
      <c r="B45" s="34" t="s">
        <v>486</v>
      </c>
      <c r="C45" s="34" t="s">
        <v>559</v>
      </c>
      <c r="D45" s="17"/>
      <c r="E45" s="370"/>
      <c r="F45" s="17"/>
      <c r="G45" s="17"/>
      <c r="H45" s="17"/>
      <c r="I45" s="17"/>
      <c r="J45" s="17"/>
      <c r="K45" s="17"/>
      <c r="L45" s="17"/>
      <c r="M45" s="17"/>
      <c r="N45" s="17"/>
      <c r="O45" s="17"/>
      <c r="P45" s="17"/>
      <c r="Q45" s="17"/>
      <c r="R45" s="17"/>
      <c r="S45" s="17"/>
      <c r="T45" s="17"/>
      <c r="U45" s="17"/>
      <c r="V45" s="17"/>
    </row>
    <row r="46" spans="1:22" ht="101.25" customHeight="1" x14ac:dyDescent="0.25">
      <c r="A46" s="18" t="s">
        <v>446</v>
      </c>
      <c r="B46" s="34" t="s">
        <v>487</v>
      </c>
      <c r="C46" s="34" t="s">
        <v>559</v>
      </c>
      <c r="D46" s="17"/>
      <c r="E46" s="370"/>
      <c r="F46" s="17"/>
      <c r="G46" s="17"/>
      <c r="H46" s="17"/>
      <c r="I46" s="17"/>
      <c r="J46" s="17"/>
      <c r="K46" s="17"/>
      <c r="L46" s="17"/>
      <c r="M46" s="17"/>
      <c r="N46" s="17"/>
      <c r="O46" s="17"/>
      <c r="P46" s="17"/>
      <c r="Q46" s="17"/>
      <c r="R46" s="17"/>
      <c r="S46" s="17"/>
      <c r="T46" s="17"/>
      <c r="U46" s="17"/>
      <c r="V46" s="17"/>
    </row>
    <row r="47" spans="1:22" ht="18.75" customHeight="1" x14ac:dyDescent="0.25">
      <c r="A47" s="371"/>
      <c r="B47" s="372"/>
      <c r="C47" s="373"/>
      <c r="D47" s="17"/>
      <c r="E47" s="370"/>
      <c r="F47" s="17"/>
      <c r="G47" s="17"/>
      <c r="H47" s="17"/>
      <c r="I47" s="17"/>
      <c r="J47" s="17"/>
      <c r="K47" s="17"/>
      <c r="L47" s="17"/>
      <c r="M47" s="17"/>
      <c r="N47" s="17"/>
      <c r="O47" s="17"/>
      <c r="P47" s="17"/>
      <c r="Q47" s="17"/>
      <c r="R47" s="17"/>
      <c r="S47" s="17"/>
      <c r="T47" s="17"/>
      <c r="U47" s="17"/>
      <c r="V47" s="17"/>
    </row>
    <row r="48" spans="1:22" ht="75.75" hidden="1" customHeight="1" x14ac:dyDescent="0.25">
      <c r="A48" s="18" t="s">
        <v>481</v>
      </c>
      <c r="B48" s="34" t="s">
        <v>494</v>
      </c>
      <c r="C48" s="34" t="str">
        <f>CONCATENATE(ROUND('6.2. Паспорт фин осв ввод'!AC24,2)," млн.руб.")</f>
        <v>78,12 млн.руб.</v>
      </c>
      <c r="D48" s="17"/>
      <c r="E48" s="369" t="s">
        <v>621</v>
      </c>
      <c r="F48" s="17"/>
      <c r="G48" s="17"/>
      <c r="H48" s="17"/>
      <c r="I48" s="17"/>
      <c r="J48" s="17"/>
      <c r="K48" s="17"/>
      <c r="L48" s="17"/>
      <c r="M48" s="17"/>
      <c r="N48" s="17"/>
      <c r="O48" s="17"/>
      <c r="P48" s="17"/>
      <c r="Q48" s="17"/>
      <c r="R48" s="17"/>
      <c r="S48" s="17"/>
      <c r="T48" s="17"/>
      <c r="U48" s="17"/>
      <c r="V48" s="17"/>
    </row>
    <row r="49" spans="1:22" ht="71.25" hidden="1" customHeight="1" x14ac:dyDescent="0.25">
      <c r="A49" s="18" t="s">
        <v>447</v>
      </c>
      <c r="B49" s="34" t="s">
        <v>495</v>
      </c>
      <c r="C49" s="34" t="str">
        <f>CONCATENATE(ROUND('6.2. Паспорт фин осв ввод'!AC30,2)," млн.руб.")</f>
        <v>39,48 млн.руб.</v>
      </c>
      <c r="D49" s="17"/>
      <c r="E49" s="369" t="s">
        <v>621</v>
      </c>
      <c r="F49" s="17"/>
      <c r="G49" s="17"/>
      <c r="H49" s="17"/>
      <c r="I49" s="17"/>
      <c r="J49" s="17"/>
      <c r="K49" s="17"/>
      <c r="L49" s="17"/>
      <c r="M49" s="17"/>
      <c r="N49" s="17"/>
      <c r="O49" s="17"/>
      <c r="P49" s="17"/>
      <c r="Q49" s="17"/>
      <c r="R49" s="17"/>
      <c r="S49" s="17"/>
      <c r="T49" s="17"/>
      <c r="U49" s="17"/>
      <c r="V49" s="17"/>
    </row>
    <row r="50" spans="1:22" ht="75.75" customHeight="1" x14ac:dyDescent="0.25">
      <c r="A50" s="18" t="s">
        <v>481</v>
      </c>
      <c r="B50" s="34" t="s">
        <v>494</v>
      </c>
      <c r="C50" s="34" t="str">
        <f>CONCATENATE(ROUND('6.2. Паспорт фин осв ввод'!AC26,2)," млн.руб.")</f>
        <v>0 млн.руб.</v>
      </c>
      <c r="D50" s="17"/>
      <c r="E50" s="369" t="s">
        <v>622</v>
      </c>
      <c r="F50" s="17"/>
      <c r="G50" s="17"/>
      <c r="H50" s="17"/>
      <c r="I50" s="17"/>
      <c r="J50" s="17"/>
      <c r="K50" s="17"/>
      <c r="L50" s="17"/>
      <c r="M50" s="17"/>
      <c r="N50" s="17"/>
      <c r="O50" s="17"/>
      <c r="P50" s="17"/>
      <c r="Q50" s="17"/>
      <c r="R50" s="17"/>
      <c r="S50" s="17"/>
      <c r="T50" s="17"/>
      <c r="U50" s="17"/>
      <c r="V50" s="17"/>
    </row>
    <row r="51" spans="1:22" ht="71.25" customHeight="1" x14ac:dyDescent="0.25">
      <c r="A51" s="18" t="s">
        <v>447</v>
      </c>
      <c r="B51" s="34" t="s">
        <v>495</v>
      </c>
      <c r="C51" s="34" t="str">
        <f>CONCATENATE(ROUND('6.2. Паспорт фин осв ввод'!AC32,2)," млн.руб.")</f>
        <v>8,13 млн.руб.</v>
      </c>
      <c r="D51" s="17"/>
      <c r="E51" s="369" t="s">
        <v>622</v>
      </c>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F340" s="17"/>
      <c r="G340" s="17"/>
      <c r="H340" s="17"/>
      <c r="I340" s="17"/>
      <c r="J340" s="17"/>
      <c r="K340" s="17"/>
      <c r="L340" s="17"/>
      <c r="M340" s="17"/>
      <c r="N340" s="17"/>
      <c r="O340" s="17"/>
      <c r="P340" s="17"/>
      <c r="Q340" s="17"/>
      <c r="R340" s="17"/>
      <c r="S340" s="17"/>
      <c r="T340" s="17"/>
      <c r="U340" s="17"/>
      <c r="V340" s="1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80" zoomScaleNormal="80" zoomScaleSheetLayoutView="70" workbookViewId="0">
      <pane xSplit="2" ySplit="4" topLeftCell="C39" activePane="bottomRight" state="frozen"/>
      <selection activeCell="A20" sqref="A20"/>
      <selection pane="topRight" activeCell="C20" sqref="C20"/>
      <selection pane="bottomLeft" activeCell="A24" sqref="A24"/>
      <selection pane="bottomRight" activeCell="D32" sqref="D32"/>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11" width="9" style="52" customWidth="1"/>
    <col min="12" max="27" width="9" style="51" customWidth="1"/>
    <col min="28" max="28" width="13.140625" style="51" customWidth="1"/>
    <col min="29" max="29" width="24.85546875" style="51" customWidth="1"/>
    <col min="30" max="16384" width="9.140625" style="51"/>
  </cols>
  <sheetData>
    <row r="1" spans="1:29" ht="18.75" x14ac:dyDescent="0.25">
      <c r="A1" s="52"/>
      <c r="B1" s="52"/>
      <c r="C1" s="52"/>
      <c r="D1" s="52"/>
      <c r="E1" s="52"/>
      <c r="F1" s="52"/>
      <c r="L1" s="52"/>
      <c r="M1" s="52"/>
      <c r="AC1" s="33" t="s">
        <v>67</v>
      </c>
    </row>
    <row r="2" spans="1:29" ht="18.75" x14ac:dyDescent="0.3">
      <c r="A2" s="52"/>
      <c r="B2" s="52"/>
      <c r="C2" s="52"/>
      <c r="D2" s="52"/>
      <c r="E2" s="52"/>
      <c r="F2" s="52"/>
      <c r="L2" s="52"/>
      <c r="M2" s="52"/>
      <c r="AC2" s="13" t="s">
        <v>8</v>
      </c>
    </row>
    <row r="3" spans="1:29" ht="18.75" x14ac:dyDescent="0.3">
      <c r="A3" s="52"/>
      <c r="B3" s="52"/>
      <c r="C3" s="52"/>
      <c r="D3" s="52"/>
      <c r="E3" s="52"/>
      <c r="F3" s="52"/>
      <c r="L3" s="52"/>
      <c r="M3" s="52"/>
      <c r="AC3" s="13" t="s">
        <v>66</v>
      </c>
    </row>
    <row r="4" spans="1:29"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52"/>
      <c r="B5" s="52"/>
      <c r="C5" s="52"/>
      <c r="D5" s="52"/>
      <c r="E5" s="52"/>
      <c r="F5" s="52"/>
      <c r="L5" s="52"/>
      <c r="M5" s="52"/>
      <c r="AC5" s="13"/>
    </row>
    <row r="6" spans="1:29"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row>
    <row r="7" spans="1:29" ht="18.75" x14ac:dyDescent="0.25">
      <c r="A7" s="293"/>
      <c r="B7" s="293"/>
      <c r="C7" s="293"/>
      <c r="D7" s="293"/>
      <c r="E7" s="293"/>
      <c r="F7" s="293"/>
      <c r="G7" s="293"/>
      <c r="H7" s="293"/>
      <c r="I7" s="293"/>
      <c r="J7" s="346"/>
      <c r="K7" s="346"/>
      <c r="L7" s="346"/>
      <c r="M7" s="346"/>
      <c r="N7" s="346"/>
      <c r="O7" s="346"/>
      <c r="P7" s="346"/>
      <c r="Q7" s="346"/>
      <c r="R7" s="346"/>
      <c r="S7" s="346"/>
      <c r="T7" s="346"/>
      <c r="U7" s="346"/>
      <c r="V7" s="346"/>
      <c r="W7" s="346"/>
      <c r="X7" s="346"/>
      <c r="Y7" s="346"/>
      <c r="Z7" s="346"/>
      <c r="AA7" s="346"/>
      <c r="AB7" s="346"/>
      <c r="AC7" s="346"/>
    </row>
    <row r="8" spans="1:29"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293"/>
      <c r="B10" s="293"/>
      <c r="C10" s="293"/>
      <c r="D10" s="293"/>
      <c r="E10" s="293"/>
      <c r="F10" s="293"/>
      <c r="G10" s="293"/>
      <c r="H10" s="293"/>
      <c r="I10" s="293"/>
      <c r="J10" s="346"/>
      <c r="K10" s="346"/>
      <c r="L10" s="346"/>
      <c r="M10" s="346"/>
      <c r="N10" s="346"/>
      <c r="O10" s="346"/>
      <c r="P10" s="346"/>
      <c r="Q10" s="346"/>
      <c r="R10" s="346"/>
      <c r="S10" s="346"/>
      <c r="T10" s="346"/>
      <c r="U10" s="346"/>
      <c r="V10" s="346"/>
      <c r="W10" s="346"/>
      <c r="X10" s="346"/>
      <c r="Y10" s="346"/>
      <c r="Z10" s="346"/>
      <c r="AA10" s="346"/>
      <c r="AB10" s="346"/>
      <c r="AC10" s="346"/>
    </row>
    <row r="11" spans="1:29" x14ac:dyDescent="0.25">
      <c r="A11" s="383" t="str">
        <f>'1. паспорт местоположение'!A12:C12</f>
        <v>F_472-smart</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324"/>
      <c r="B13" s="324"/>
      <c r="C13" s="324"/>
      <c r="D13" s="324"/>
      <c r="E13" s="324"/>
      <c r="F13" s="324"/>
      <c r="G13" s="324"/>
      <c r="H13" s="324"/>
      <c r="I13" s="324"/>
      <c r="J13" s="65"/>
      <c r="K13" s="65"/>
      <c r="L13" s="65"/>
      <c r="M13" s="65"/>
      <c r="N13" s="65"/>
      <c r="O13" s="65"/>
      <c r="P13" s="65"/>
      <c r="Q13" s="65"/>
      <c r="R13" s="65"/>
      <c r="S13" s="65"/>
      <c r="T13" s="65"/>
      <c r="U13" s="65"/>
      <c r="V13" s="65"/>
      <c r="W13" s="65"/>
      <c r="X13" s="65"/>
      <c r="Y13" s="65"/>
      <c r="Z13" s="65"/>
      <c r="AA13" s="65"/>
      <c r="AB13" s="65"/>
      <c r="AC13" s="65"/>
    </row>
    <row r="14" spans="1:29" x14ac:dyDescent="0.25">
      <c r="A14" s="453" t="str">
        <f>'1. паспорт местоположение'!A15:C15</f>
        <v>Система распределенной автоматизации сетей 15 кВ АО "Янтарьэнерго" (Smart Grid)</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52"/>
      <c r="L17" s="52"/>
      <c r="M17" s="52"/>
      <c r="N17" s="52"/>
      <c r="O17" s="52"/>
      <c r="P17" s="52"/>
      <c r="Q17" s="52"/>
      <c r="R17" s="52"/>
      <c r="S17" s="52"/>
      <c r="T17" s="52"/>
      <c r="U17" s="52"/>
      <c r="V17" s="52"/>
      <c r="W17" s="52"/>
      <c r="X17" s="52"/>
      <c r="Y17" s="52"/>
      <c r="Z17" s="52"/>
      <c r="AA17" s="52"/>
      <c r="AB17" s="52"/>
    </row>
    <row r="18" spans="1:32" x14ac:dyDescent="0.25">
      <c r="A18" s="455" t="s">
        <v>469</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52"/>
      <c r="B19" s="52"/>
      <c r="C19" s="52"/>
      <c r="D19" s="52"/>
      <c r="E19" s="52"/>
      <c r="F19" s="52"/>
      <c r="L19" s="52"/>
      <c r="M19" s="52"/>
      <c r="N19" s="52"/>
      <c r="O19" s="52"/>
      <c r="P19" s="52"/>
      <c r="Q19" s="52"/>
      <c r="R19" s="52"/>
      <c r="S19" s="52"/>
      <c r="T19" s="52"/>
      <c r="U19" s="52"/>
      <c r="V19" s="52"/>
      <c r="W19" s="52"/>
      <c r="X19" s="52"/>
      <c r="Y19" s="52"/>
      <c r="Z19" s="52"/>
      <c r="AA19" s="52"/>
      <c r="AB19" s="52"/>
    </row>
    <row r="20" spans="1:32" ht="33" customHeight="1" x14ac:dyDescent="0.25">
      <c r="A20" s="456" t="s">
        <v>191</v>
      </c>
      <c r="B20" s="456" t="s">
        <v>190</v>
      </c>
      <c r="C20" s="440" t="s">
        <v>189</v>
      </c>
      <c r="D20" s="440"/>
      <c r="E20" s="458" t="s">
        <v>188</v>
      </c>
      <c r="F20" s="458"/>
      <c r="G20" s="456" t="s">
        <v>548</v>
      </c>
      <c r="H20" s="459" t="s">
        <v>549</v>
      </c>
      <c r="I20" s="460"/>
      <c r="J20" s="460"/>
      <c r="K20" s="460"/>
      <c r="L20" s="459" t="s">
        <v>550</v>
      </c>
      <c r="M20" s="460"/>
      <c r="N20" s="460"/>
      <c r="O20" s="460"/>
      <c r="P20" s="459" t="s">
        <v>551</v>
      </c>
      <c r="Q20" s="460"/>
      <c r="R20" s="460"/>
      <c r="S20" s="460"/>
      <c r="T20" s="459" t="s">
        <v>552</v>
      </c>
      <c r="U20" s="460"/>
      <c r="V20" s="460"/>
      <c r="W20" s="460"/>
      <c r="X20" s="459" t="s">
        <v>553</v>
      </c>
      <c r="Y20" s="460"/>
      <c r="Z20" s="460"/>
      <c r="AA20" s="460"/>
      <c r="AB20" s="461" t="s">
        <v>187</v>
      </c>
      <c r="AC20" s="461"/>
      <c r="AD20" s="64"/>
      <c r="AE20" s="64"/>
      <c r="AF20" s="64"/>
    </row>
    <row r="21" spans="1:32" ht="99.75" customHeight="1" x14ac:dyDescent="0.25">
      <c r="A21" s="457"/>
      <c r="B21" s="457"/>
      <c r="C21" s="440"/>
      <c r="D21" s="440"/>
      <c r="E21" s="458"/>
      <c r="F21" s="458"/>
      <c r="G21" s="457"/>
      <c r="H21" s="440" t="s">
        <v>2</v>
      </c>
      <c r="I21" s="440"/>
      <c r="J21" s="440" t="s">
        <v>568</v>
      </c>
      <c r="K21" s="440"/>
      <c r="L21" s="440" t="s">
        <v>2</v>
      </c>
      <c r="M21" s="440"/>
      <c r="N21" s="440" t="s">
        <v>185</v>
      </c>
      <c r="O21" s="440"/>
      <c r="P21" s="440" t="s">
        <v>2</v>
      </c>
      <c r="Q21" s="440"/>
      <c r="R21" s="440" t="s">
        <v>185</v>
      </c>
      <c r="S21" s="440"/>
      <c r="T21" s="440" t="s">
        <v>2</v>
      </c>
      <c r="U21" s="440"/>
      <c r="V21" s="440" t="s">
        <v>185</v>
      </c>
      <c r="W21" s="440"/>
      <c r="X21" s="440" t="s">
        <v>2</v>
      </c>
      <c r="Y21" s="440"/>
      <c r="Z21" s="440" t="s">
        <v>185</v>
      </c>
      <c r="AA21" s="440"/>
      <c r="AB21" s="461"/>
      <c r="AC21" s="461"/>
    </row>
    <row r="22" spans="1:32" ht="89.25" customHeight="1" x14ac:dyDescent="0.25">
      <c r="A22" s="447"/>
      <c r="B22" s="447"/>
      <c r="C22" s="287" t="s">
        <v>2</v>
      </c>
      <c r="D22" s="287" t="s">
        <v>185</v>
      </c>
      <c r="E22" s="63" t="s">
        <v>554</v>
      </c>
      <c r="F22" s="63" t="s">
        <v>617</v>
      </c>
      <c r="G22" s="447"/>
      <c r="H22" s="347" t="s">
        <v>448</v>
      </c>
      <c r="I22" s="347" t="s">
        <v>449</v>
      </c>
      <c r="J22" s="347" t="s">
        <v>448</v>
      </c>
      <c r="K22" s="347" t="s">
        <v>449</v>
      </c>
      <c r="L22" s="347" t="s">
        <v>448</v>
      </c>
      <c r="M22" s="347" t="s">
        <v>449</v>
      </c>
      <c r="N22" s="347" t="s">
        <v>448</v>
      </c>
      <c r="O22" s="347" t="s">
        <v>449</v>
      </c>
      <c r="P22" s="347" t="s">
        <v>448</v>
      </c>
      <c r="Q22" s="347" t="s">
        <v>449</v>
      </c>
      <c r="R22" s="347" t="s">
        <v>448</v>
      </c>
      <c r="S22" s="347" t="s">
        <v>449</v>
      </c>
      <c r="T22" s="347" t="s">
        <v>448</v>
      </c>
      <c r="U22" s="347" t="s">
        <v>449</v>
      </c>
      <c r="V22" s="347" t="s">
        <v>448</v>
      </c>
      <c r="W22" s="347" t="s">
        <v>449</v>
      </c>
      <c r="X22" s="347" t="s">
        <v>448</v>
      </c>
      <c r="Y22" s="347" t="s">
        <v>449</v>
      </c>
      <c r="Z22" s="347" t="s">
        <v>448</v>
      </c>
      <c r="AA22" s="347" t="s">
        <v>449</v>
      </c>
      <c r="AB22" s="287" t="s">
        <v>186</v>
      </c>
      <c r="AC22" s="287" t="s">
        <v>185</v>
      </c>
    </row>
    <row r="23" spans="1:32" ht="19.5" customHeight="1" x14ac:dyDescent="0.25">
      <c r="A23" s="285">
        <v>1</v>
      </c>
      <c r="B23" s="285">
        <f>A23+1</f>
        <v>2</v>
      </c>
      <c r="C23" s="285">
        <f t="shared" ref="C23:AC23" si="0">B23+1</f>
        <v>3</v>
      </c>
      <c r="D23" s="285">
        <f t="shared" si="0"/>
        <v>4</v>
      </c>
      <c r="E23" s="285">
        <f t="shared" si="0"/>
        <v>5</v>
      </c>
      <c r="F23" s="285">
        <f t="shared" si="0"/>
        <v>6</v>
      </c>
      <c r="G23" s="285">
        <f t="shared" si="0"/>
        <v>7</v>
      </c>
      <c r="H23" s="285">
        <f t="shared" si="0"/>
        <v>8</v>
      </c>
      <c r="I23" s="285">
        <f t="shared" si="0"/>
        <v>9</v>
      </c>
      <c r="J23" s="285">
        <f t="shared" si="0"/>
        <v>10</v>
      </c>
      <c r="K23" s="285">
        <f t="shared" si="0"/>
        <v>11</v>
      </c>
      <c r="L23" s="285">
        <f t="shared" si="0"/>
        <v>12</v>
      </c>
      <c r="M23" s="285">
        <f t="shared" si="0"/>
        <v>13</v>
      </c>
      <c r="N23" s="285">
        <f t="shared" si="0"/>
        <v>14</v>
      </c>
      <c r="O23" s="285">
        <f t="shared" si="0"/>
        <v>15</v>
      </c>
      <c r="P23" s="285">
        <f t="shared" si="0"/>
        <v>16</v>
      </c>
      <c r="Q23" s="285">
        <f t="shared" si="0"/>
        <v>17</v>
      </c>
      <c r="R23" s="285">
        <f t="shared" si="0"/>
        <v>18</v>
      </c>
      <c r="S23" s="285">
        <f t="shared" si="0"/>
        <v>19</v>
      </c>
      <c r="T23" s="285">
        <f t="shared" si="0"/>
        <v>20</v>
      </c>
      <c r="U23" s="285">
        <f t="shared" si="0"/>
        <v>21</v>
      </c>
      <c r="V23" s="285">
        <f t="shared" si="0"/>
        <v>22</v>
      </c>
      <c r="W23" s="285">
        <f t="shared" si="0"/>
        <v>23</v>
      </c>
      <c r="X23" s="285">
        <f t="shared" si="0"/>
        <v>24</v>
      </c>
      <c r="Y23" s="285">
        <f t="shared" si="0"/>
        <v>25</v>
      </c>
      <c r="Z23" s="285">
        <f t="shared" si="0"/>
        <v>26</v>
      </c>
      <c r="AA23" s="285">
        <f t="shared" si="0"/>
        <v>27</v>
      </c>
      <c r="AB23" s="285">
        <f>AA23+1</f>
        <v>28</v>
      </c>
      <c r="AC23" s="285">
        <f t="shared" si="0"/>
        <v>29</v>
      </c>
    </row>
    <row r="24" spans="1:32" ht="47.25" customHeight="1" x14ac:dyDescent="0.25">
      <c r="A24" s="61">
        <v>1</v>
      </c>
      <c r="B24" s="60" t="s">
        <v>184</v>
      </c>
      <c r="C24" s="276">
        <v>93.349987679799995</v>
      </c>
      <c r="D24" s="276">
        <f>SUM(D25:D29)</f>
        <v>94.599419999999995</v>
      </c>
      <c r="E24" s="276">
        <f t="shared" ref="E24:G24" si="1">SUM(E25:E29)</f>
        <v>94.599419999999995</v>
      </c>
      <c r="F24" s="276">
        <f t="shared" si="1"/>
        <v>68.313731739999994</v>
      </c>
      <c r="G24" s="276">
        <f t="shared" si="1"/>
        <v>16.288</v>
      </c>
      <c r="H24" s="276">
        <v>21.135707679800003</v>
      </c>
      <c r="I24" s="276">
        <v>0</v>
      </c>
      <c r="J24" s="276">
        <f t="shared" ref="J24" si="2">SUM(J25:J29)</f>
        <v>9.9976882600000003</v>
      </c>
      <c r="K24" s="276">
        <v>0</v>
      </c>
      <c r="L24" s="276">
        <v>44.469892320200003</v>
      </c>
      <c r="M24" s="276">
        <v>0</v>
      </c>
      <c r="N24" s="276">
        <f t="shared" ref="N24" si="3">SUM(N25:N29)</f>
        <v>44.469892320200003</v>
      </c>
      <c r="O24" s="276">
        <v>0</v>
      </c>
      <c r="P24" s="276">
        <v>18.975387679799979</v>
      </c>
      <c r="Q24" s="276">
        <v>0</v>
      </c>
      <c r="R24" s="276">
        <f t="shared" ref="R24" si="4">SUM(R25:R29)</f>
        <v>23.650219421999989</v>
      </c>
      <c r="S24" s="276">
        <v>0</v>
      </c>
      <c r="T24" s="276">
        <v>0</v>
      </c>
      <c r="U24" s="276">
        <v>0</v>
      </c>
      <c r="V24" s="276">
        <v>0</v>
      </c>
      <c r="W24" s="276">
        <v>0</v>
      </c>
      <c r="X24" s="276">
        <v>0</v>
      </c>
      <c r="Y24" s="276">
        <v>0</v>
      </c>
      <c r="Z24" s="276">
        <v>0</v>
      </c>
      <c r="AA24" s="276">
        <v>0</v>
      </c>
      <c r="AB24" s="276">
        <f>H24+L24+P24+T24+X24</f>
        <v>84.580987679799989</v>
      </c>
      <c r="AC24" s="276">
        <f>SUM(J24,N24,R24,V24,Z24)</f>
        <v>78.117800002199999</v>
      </c>
    </row>
    <row r="25" spans="1:32" ht="24" customHeight="1" x14ac:dyDescent="0.25">
      <c r="A25" s="59" t="s">
        <v>183</v>
      </c>
      <c r="B25" s="37" t="s">
        <v>182</v>
      </c>
      <c r="C25" s="276">
        <v>0</v>
      </c>
      <c r="D25" s="276">
        <v>0</v>
      </c>
      <c r="E25" s="277">
        <f t="shared" ref="E25:E26" si="5">D25</f>
        <v>0</v>
      </c>
      <c r="F25" s="278">
        <f t="shared" ref="F25:F29" si="6">E25-G25-J25</f>
        <v>0</v>
      </c>
      <c r="G25" s="278">
        <v>0</v>
      </c>
      <c r="H25" s="278">
        <v>0</v>
      </c>
      <c r="I25" s="278">
        <v>0</v>
      </c>
      <c r="J25" s="278">
        <v>0</v>
      </c>
      <c r="K25" s="278">
        <v>0</v>
      </c>
      <c r="L25" s="278">
        <v>0</v>
      </c>
      <c r="M25" s="278">
        <v>0</v>
      </c>
      <c r="N25" s="278">
        <v>0</v>
      </c>
      <c r="O25" s="278">
        <v>0</v>
      </c>
      <c r="P25" s="278">
        <v>0</v>
      </c>
      <c r="Q25" s="278">
        <v>0</v>
      </c>
      <c r="R25" s="278">
        <v>0</v>
      </c>
      <c r="S25" s="278">
        <v>0</v>
      </c>
      <c r="T25" s="278">
        <v>0</v>
      </c>
      <c r="U25" s="278">
        <v>0</v>
      </c>
      <c r="V25" s="278">
        <v>0</v>
      </c>
      <c r="W25" s="278">
        <v>0</v>
      </c>
      <c r="X25" s="278">
        <v>0</v>
      </c>
      <c r="Y25" s="278">
        <v>0</v>
      </c>
      <c r="Z25" s="278">
        <v>0</v>
      </c>
      <c r="AA25" s="278">
        <v>0</v>
      </c>
      <c r="AB25" s="276">
        <f t="shared" ref="AB25:AB63" si="7">H25+L25+P25+T25+X25</f>
        <v>0</v>
      </c>
      <c r="AC25" s="276">
        <f t="shared" ref="AC25:AC64" si="8">SUM(J25,N25,R25,V25,Z25)</f>
        <v>0</v>
      </c>
    </row>
    <row r="26" spans="1:32" x14ac:dyDescent="0.25">
      <c r="A26" s="59" t="s">
        <v>181</v>
      </c>
      <c r="B26" s="37" t="s">
        <v>180</v>
      </c>
      <c r="C26" s="276">
        <v>0</v>
      </c>
      <c r="D26" s="276">
        <v>0</v>
      </c>
      <c r="E26" s="277">
        <f t="shared" si="5"/>
        <v>0</v>
      </c>
      <c r="F26" s="278">
        <f t="shared" si="6"/>
        <v>0</v>
      </c>
      <c r="G26" s="278">
        <v>0</v>
      </c>
      <c r="H26" s="278">
        <v>0</v>
      </c>
      <c r="I26" s="278">
        <v>0</v>
      </c>
      <c r="J26" s="278">
        <v>0</v>
      </c>
      <c r="K26" s="278">
        <v>0</v>
      </c>
      <c r="L26" s="278">
        <v>0</v>
      </c>
      <c r="M26" s="278">
        <v>0</v>
      </c>
      <c r="N26" s="278">
        <v>0</v>
      </c>
      <c r="O26" s="278">
        <v>0</v>
      </c>
      <c r="P26" s="278">
        <v>0</v>
      </c>
      <c r="Q26" s="278">
        <v>0</v>
      </c>
      <c r="R26" s="278">
        <v>0</v>
      </c>
      <c r="S26" s="278">
        <v>0</v>
      </c>
      <c r="T26" s="278">
        <v>0</v>
      </c>
      <c r="U26" s="278">
        <v>0</v>
      </c>
      <c r="V26" s="278">
        <v>0</v>
      </c>
      <c r="W26" s="278">
        <v>0</v>
      </c>
      <c r="X26" s="278">
        <v>0</v>
      </c>
      <c r="Y26" s="278">
        <v>0</v>
      </c>
      <c r="Z26" s="278">
        <v>0</v>
      </c>
      <c r="AA26" s="278">
        <v>0</v>
      </c>
      <c r="AB26" s="276">
        <f t="shared" si="7"/>
        <v>0</v>
      </c>
      <c r="AC26" s="276">
        <f t="shared" si="8"/>
        <v>0</v>
      </c>
    </row>
    <row r="27" spans="1:32" ht="31.5" x14ac:dyDescent="0.25">
      <c r="A27" s="59" t="s">
        <v>179</v>
      </c>
      <c r="B27" s="37" t="s">
        <v>404</v>
      </c>
      <c r="C27" s="276">
        <v>93.349987679799995</v>
      </c>
      <c r="D27" s="276">
        <v>94.599419999999995</v>
      </c>
      <c r="E27" s="277">
        <f>D27</f>
        <v>94.599419999999995</v>
      </c>
      <c r="F27" s="278">
        <f t="shared" si="6"/>
        <v>68.313731739999994</v>
      </c>
      <c r="G27" s="278">
        <v>16.288</v>
      </c>
      <c r="H27" s="278">
        <v>17.911616677796612</v>
      </c>
      <c r="I27" s="278">
        <v>0</v>
      </c>
      <c r="J27" s="278">
        <v>9.9976882600000003</v>
      </c>
      <c r="K27" s="278">
        <v>0</v>
      </c>
      <c r="L27" s="278">
        <v>37.686349423898307</v>
      </c>
      <c r="M27" s="278">
        <v>0</v>
      </c>
      <c r="N27" s="278">
        <v>44.469892320200003</v>
      </c>
      <c r="O27" s="278">
        <v>0</v>
      </c>
      <c r="P27" s="278">
        <v>16.080837016779643</v>
      </c>
      <c r="Q27" s="278">
        <v>0</v>
      </c>
      <c r="R27" s="278">
        <v>23.650219421999989</v>
      </c>
      <c r="S27" s="278">
        <v>0</v>
      </c>
      <c r="T27" s="278">
        <v>0</v>
      </c>
      <c r="U27" s="278">
        <v>0</v>
      </c>
      <c r="V27" s="278">
        <v>0</v>
      </c>
      <c r="W27" s="278">
        <v>0</v>
      </c>
      <c r="X27" s="278">
        <v>0</v>
      </c>
      <c r="Y27" s="278">
        <v>0</v>
      </c>
      <c r="Z27" s="278">
        <v>0</v>
      </c>
      <c r="AA27" s="278">
        <v>0</v>
      </c>
      <c r="AB27" s="276">
        <f t="shared" si="7"/>
        <v>71.678803118474562</v>
      </c>
      <c r="AC27" s="276">
        <f t="shared" si="8"/>
        <v>78.117800002199999</v>
      </c>
    </row>
    <row r="28" spans="1:32" x14ac:dyDescent="0.25">
      <c r="A28" s="59" t="s">
        <v>178</v>
      </c>
      <c r="B28" s="37" t="s">
        <v>555</v>
      </c>
      <c r="C28" s="276">
        <v>0</v>
      </c>
      <c r="D28" s="276">
        <v>0</v>
      </c>
      <c r="E28" s="277">
        <f t="shared" ref="E28:E29" si="9">D28</f>
        <v>0</v>
      </c>
      <c r="F28" s="278">
        <f t="shared" si="6"/>
        <v>0</v>
      </c>
      <c r="G28" s="278">
        <v>0</v>
      </c>
      <c r="H28" s="278">
        <v>0</v>
      </c>
      <c r="I28" s="278">
        <v>0</v>
      </c>
      <c r="J28" s="278">
        <v>0</v>
      </c>
      <c r="K28" s="278">
        <v>0</v>
      </c>
      <c r="L28" s="278">
        <v>0</v>
      </c>
      <c r="M28" s="278">
        <v>0</v>
      </c>
      <c r="N28" s="278">
        <v>0</v>
      </c>
      <c r="O28" s="278">
        <v>0</v>
      </c>
      <c r="P28" s="278">
        <v>0</v>
      </c>
      <c r="Q28" s="278">
        <v>0</v>
      </c>
      <c r="R28" s="278">
        <v>0</v>
      </c>
      <c r="S28" s="278">
        <v>0</v>
      </c>
      <c r="T28" s="278">
        <v>0</v>
      </c>
      <c r="U28" s="278">
        <v>0</v>
      </c>
      <c r="V28" s="278">
        <v>0</v>
      </c>
      <c r="W28" s="278">
        <v>0</v>
      </c>
      <c r="X28" s="278">
        <v>0</v>
      </c>
      <c r="Y28" s="278">
        <v>0</v>
      </c>
      <c r="Z28" s="278">
        <v>0</v>
      </c>
      <c r="AA28" s="278">
        <v>0</v>
      </c>
      <c r="AB28" s="276">
        <f t="shared" si="7"/>
        <v>0</v>
      </c>
      <c r="AC28" s="276">
        <f t="shared" si="8"/>
        <v>0</v>
      </c>
    </row>
    <row r="29" spans="1:32" x14ac:dyDescent="0.25">
      <c r="A29" s="59" t="s">
        <v>177</v>
      </c>
      <c r="B29" s="62" t="s">
        <v>176</v>
      </c>
      <c r="C29" s="276">
        <v>0</v>
      </c>
      <c r="D29" s="276">
        <v>0</v>
      </c>
      <c r="E29" s="277">
        <f t="shared" si="9"/>
        <v>0</v>
      </c>
      <c r="F29" s="278">
        <f t="shared" si="6"/>
        <v>0</v>
      </c>
      <c r="G29" s="278">
        <v>0</v>
      </c>
      <c r="H29" s="278">
        <v>3.2240910020033908</v>
      </c>
      <c r="I29" s="278">
        <v>0</v>
      </c>
      <c r="J29" s="278">
        <v>0</v>
      </c>
      <c r="K29" s="278">
        <f>K24-K27</f>
        <v>0</v>
      </c>
      <c r="L29" s="278">
        <v>6.7835428963016966</v>
      </c>
      <c r="M29" s="278">
        <v>0</v>
      </c>
      <c r="N29" s="278">
        <v>0</v>
      </c>
      <c r="O29" s="278">
        <v>0</v>
      </c>
      <c r="P29" s="278">
        <v>2.8945506630203361</v>
      </c>
      <c r="Q29" s="278">
        <v>0</v>
      </c>
      <c r="R29" s="278">
        <v>0</v>
      </c>
      <c r="S29" s="278">
        <v>0</v>
      </c>
      <c r="T29" s="278">
        <v>0</v>
      </c>
      <c r="U29" s="278">
        <v>0</v>
      </c>
      <c r="V29" s="278">
        <v>0</v>
      </c>
      <c r="W29" s="278">
        <v>0</v>
      </c>
      <c r="X29" s="278">
        <v>0</v>
      </c>
      <c r="Y29" s="278">
        <v>0</v>
      </c>
      <c r="Z29" s="278">
        <v>0</v>
      </c>
      <c r="AA29" s="278">
        <v>0</v>
      </c>
      <c r="AB29" s="276">
        <f t="shared" si="7"/>
        <v>12.902184561325424</v>
      </c>
      <c r="AC29" s="276">
        <f t="shared" si="8"/>
        <v>0</v>
      </c>
    </row>
    <row r="30" spans="1:32" ht="47.25" x14ac:dyDescent="0.25">
      <c r="A30" s="61" t="s">
        <v>61</v>
      </c>
      <c r="B30" s="60" t="s">
        <v>175</v>
      </c>
      <c r="C30" s="276">
        <v>79.11</v>
      </c>
      <c r="D30" s="276">
        <f>SUM(D31:D34)</f>
        <v>80.168553242033894</v>
      </c>
      <c r="E30" s="276">
        <f t="shared" ref="E30:G30" si="10">SUM(E31:E34)</f>
        <v>67.247390562033885</v>
      </c>
      <c r="F30" s="276">
        <f t="shared" si="10"/>
        <v>0</v>
      </c>
      <c r="G30" s="276">
        <f t="shared" si="10"/>
        <v>27.766427949999997</v>
      </c>
      <c r="H30" s="276">
        <v>17.911293940932101</v>
      </c>
      <c r="I30" s="276">
        <v>0</v>
      </c>
      <c r="J30" s="276">
        <f>39480962.6120339/1000000</f>
        <v>39.480962612033906</v>
      </c>
      <c r="K30" s="276">
        <v>0</v>
      </c>
      <c r="L30" s="276">
        <v>25.259706059067899</v>
      </c>
      <c r="M30" s="276">
        <v>0</v>
      </c>
      <c r="N30" s="276">
        <v>0</v>
      </c>
      <c r="O30" s="276">
        <v>0</v>
      </c>
      <c r="P30" s="276">
        <v>0</v>
      </c>
      <c r="Q30" s="276">
        <v>0</v>
      </c>
      <c r="R30" s="276">
        <v>0</v>
      </c>
      <c r="S30" s="276">
        <v>0</v>
      </c>
      <c r="T30" s="276">
        <v>0</v>
      </c>
      <c r="U30" s="276">
        <v>0</v>
      </c>
      <c r="V30" s="276">
        <v>0</v>
      </c>
      <c r="W30" s="276">
        <v>0</v>
      </c>
      <c r="X30" s="276">
        <v>0</v>
      </c>
      <c r="Y30" s="276">
        <v>0</v>
      </c>
      <c r="Z30" s="276">
        <v>0</v>
      </c>
      <c r="AA30" s="276">
        <v>0</v>
      </c>
      <c r="AB30" s="276">
        <f t="shared" si="7"/>
        <v>43.170999999999999</v>
      </c>
      <c r="AC30" s="276">
        <f t="shared" si="8"/>
        <v>39.480962612033906</v>
      </c>
    </row>
    <row r="31" spans="1:32" x14ac:dyDescent="0.25">
      <c r="A31" s="61" t="s">
        <v>174</v>
      </c>
      <c r="B31" s="37" t="s">
        <v>173</v>
      </c>
      <c r="C31" s="276">
        <v>0.19777500000000001</v>
      </c>
      <c r="D31" s="276">
        <v>5.0374310020338999</v>
      </c>
      <c r="E31" s="278">
        <f>D31-1.76771847</f>
        <v>3.2697125320338998</v>
      </c>
      <c r="F31" s="278">
        <f>E31-G31-J31</f>
        <v>0</v>
      </c>
      <c r="G31" s="278">
        <v>1.1870477100000001</v>
      </c>
      <c r="H31" s="278">
        <v>0</v>
      </c>
      <c r="I31" s="278">
        <v>0</v>
      </c>
      <c r="J31" s="278">
        <f>2082664.8220339/1000000</f>
        <v>2.0826648220338999</v>
      </c>
      <c r="K31" s="278">
        <v>0</v>
      </c>
      <c r="L31" s="278">
        <v>0</v>
      </c>
      <c r="M31" s="278">
        <v>0</v>
      </c>
      <c r="N31" s="278">
        <v>0</v>
      </c>
      <c r="O31" s="278">
        <v>0</v>
      </c>
      <c r="P31" s="278">
        <v>0</v>
      </c>
      <c r="Q31" s="278">
        <v>0</v>
      </c>
      <c r="R31" s="278">
        <v>0</v>
      </c>
      <c r="S31" s="278">
        <v>0</v>
      </c>
      <c r="T31" s="278">
        <v>0</v>
      </c>
      <c r="U31" s="278">
        <v>0</v>
      </c>
      <c r="V31" s="278">
        <v>0</v>
      </c>
      <c r="W31" s="278">
        <v>0</v>
      </c>
      <c r="X31" s="278">
        <v>0</v>
      </c>
      <c r="Y31" s="278">
        <v>0</v>
      </c>
      <c r="Z31" s="278">
        <v>0</v>
      </c>
      <c r="AA31" s="278">
        <v>0</v>
      </c>
      <c r="AB31" s="276">
        <f t="shared" si="7"/>
        <v>0</v>
      </c>
      <c r="AC31" s="276">
        <f t="shared" si="8"/>
        <v>2.0826648220338999</v>
      </c>
    </row>
    <row r="32" spans="1:32" ht="31.5" x14ac:dyDescent="0.25">
      <c r="A32" s="61" t="s">
        <v>172</v>
      </c>
      <c r="B32" s="37" t="s">
        <v>171</v>
      </c>
      <c r="C32" s="276">
        <v>14.160689999999999</v>
      </c>
      <c r="D32" s="276">
        <v>12.078513879999999</v>
      </c>
      <c r="E32" s="278">
        <f>D32-1.30686592</f>
        <v>10.771647959999999</v>
      </c>
      <c r="F32" s="278">
        <f t="shared" ref="F32:F34" si="11">E32-G32-J32</f>
        <v>0</v>
      </c>
      <c r="G32" s="278">
        <v>2.6407314899999998</v>
      </c>
      <c r="H32" s="278">
        <v>0</v>
      </c>
      <c r="I32" s="278">
        <v>0</v>
      </c>
      <c r="J32" s="278">
        <f>8130916.47/1000000</f>
        <v>8.130916469999999</v>
      </c>
      <c r="K32" s="278">
        <v>0</v>
      </c>
      <c r="L32" s="278">
        <v>0</v>
      </c>
      <c r="M32" s="278">
        <v>0</v>
      </c>
      <c r="N32" s="278">
        <v>0</v>
      </c>
      <c r="O32" s="278">
        <v>0</v>
      </c>
      <c r="P32" s="278">
        <v>0</v>
      </c>
      <c r="Q32" s="278">
        <v>0</v>
      </c>
      <c r="R32" s="278">
        <v>0</v>
      </c>
      <c r="S32" s="278">
        <v>0</v>
      </c>
      <c r="T32" s="278">
        <v>0</v>
      </c>
      <c r="U32" s="278">
        <v>0</v>
      </c>
      <c r="V32" s="278">
        <v>0</v>
      </c>
      <c r="W32" s="278">
        <v>0</v>
      </c>
      <c r="X32" s="278">
        <v>0</v>
      </c>
      <c r="Y32" s="278">
        <v>0</v>
      </c>
      <c r="Z32" s="278">
        <v>0</v>
      </c>
      <c r="AA32" s="278">
        <v>0</v>
      </c>
      <c r="AB32" s="276">
        <f t="shared" si="7"/>
        <v>0</v>
      </c>
      <c r="AC32" s="276">
        <f t="shared" si="8"/>
        <v>8.130916469999999</v>
      </c>
    </row>
    <row r="33" spans="1:29" x14ac:dyDescent="0.25">
      <c r="A33" s="61" t="s">
        <v>170</v>
      </c>
      <c r="B33" s="37" t="s">
        <v>169</v>
      </c>
      <c r="C33" s="276">
        <v>54.427679999999995</v>
      </c>
      <c r="D33" s="276">
        <v>49.723972539999998</v>
      </c>
      <c r="E33" s="278">
        <f>D33-8.457768</f>
        <v>41.266204539999997</v>
      </c>
      <c r="F33" s="278">
        <f t="shared" si="11"/>
        <v>0</v>
      </c>
      <c r="G33" s="278">
        <v>17.983585999999999</v>
      </c>
      <c r="H33" s="278">
        <v>0</v>
      </c>
      <c r="I33" s="278">
        <v>0</v>
      </c>
      <c r="J33" s="278">
        <f>23282618.54/1000000</f>
        <v>23.282618539999998</v>
      </c>
      <c r="K33" s="278">
        <v>0</v>
      </c>
      <c r="L33" s="278">
        <v>0</v>
      </c>
      <c r="M33" s="278">
        <v>0</v>
      </c>
      <c r="N33" s="278">
        <v>0</v>
      </c>
      <c r="O33" s="278">
        <v>0</v>
      </c>
      <c r="P33" s="278">
        <v>0</v>
      </c>
      <c r="Q33" s="278">
        <v>0</v>
      </c>
      <c r="R33" s="278">
        <v>0</v>
      </c>
      <c r="S33" s="278">
        <v>0</v>
      </c>
      <c r="T33" s="278">
        <v>0</v>
      </c>
      <c r="U33" s="278">
        <v>0</v>
      </c>
      <c r="V33" s="278">
        <v>0</v>
      </c>
      <c r="W33" s="278">
        <v>0</v>
      </c>
      <c r="X33" s="278">
        <v>0</v>
      </c>
      <c r="Y33" s="278">
        <v>0</v>
      </c>
      <c r="Z33" s="278">
        <v>0</v>
      </c>
      <c r="AA33" s="278">
        <v>0</v>
      </c>
      <c r="AB33" s="276">
        <f t="shared" si="7"/>
        <v>0</v>
      </c>
      <c r="AC33" s="276">
        <f t="shared" si="8"/>
        <v>23.282618539999998</v>
      </c>
    </row>
    <row r="34" spans="1:29" x14ac:dyDescent="0.25">
      <c r="A34" s="61" t="s">
        <v>168</v>
      </c>
      <c r="B34" s="37" t="s">
        <v>167</v>
      </c>
      <c r="C34" s="276">
        <v>10.323855000000009</v>
      </c>
      <c r="D34" s="276">
        <f>10.07008258+1.06826+2.19029324</f>
        <v>13.328635819999999</v>
      </c>
      <c r="E34" s="278">
        <f>D34-1.38881029</f>
        <v>11.939825529999998</v>
      </c>
      <c r="F34" s="278">
        <f t="shared" si="11"/>
        <v>0</v>
      </c>
      <c r="G34" s="278">
        <f>2.69650951+1.06826+2.19029324</f>
        <v>5.9550627499999997</v>
      </c>
      <c r="H34" s="278">
        <v>0</v>
      </c>
      <c r="I34" s="278">
        <v>0</v>
      </c>
      <c r="J34" s="278">
        <f>5984762.78/1000000</f>
        <v>5.9847627800000005</v>
      </c>
      <c r="K34" s="278">
        <v>0</v>
      </c>
      <c r="L34" s="278">
        <v>0</v>
      </c>
      <c r="M34" s="278">
        <v>0</v>
      </c>
      <c r="N34" s="278">
        <v>0</v>
      </c>
      <c r="O34" s="278">
        <v>0</v>
      </c>
      <c r="P34" s="278">
        <v>0</v>
      </c>
      <c r="Q34" s="278">
        <v>0</v>
      </c>
      <c r="R34" s="278">
        <v>0</v>
      </c>
      <c r="S34" s="278">
        <v>0</v>
      </c>
      <c r="T34" s="278">
        <v>0</v>
      </c>
      <c r="U34" s="278">
        <v>0</v>
      </c>
      <c r="V34" s="278">
        <v>0</v>
      </c>
      <c r="W34" s="278">
        <v>0</v>
      </c>
      <c r="X34" s="278">
        <v>0</v>
      </c>
      <c r="Y34" s="278">
        <v>0</v>
      </c>
      <c r="Z34" s="278">
        <v>0</v>
      </c>
      <c r="AA34" s="278">
        <v>0</v>
      </c>
      <c r="AB34" s="276">
        <f t="shared" si="7"/>
        <v>0</v>
      </c>
      <c r="AC34" s="276">
        <f t="shared" si="8"/>
        <v>5.9847627800000005</v>
      </c>
    </row>
    <row r="35" spans="1:29" ht="31.5" x14ac:dyDescent="0.25">
      <c r="A35" s="61" t="s">
        <v>60</v>
      </c>
      <c r="B35" s="60" t="s">
        <v>166</v>
      </c>
      <c r="C35" s="276">
        <v>0</v>
      </c>
      <c r="D35" s="276">
        <v>0</v>
      </c>
      <c r="E35" s="276">
        <v>0</v>
      </c>
      <c r="F35" s="276">
        <v>0</v>
      </c>
      <c r="G35" s="276">
        <v>0</v>
      </c>
      <c r="H35" s="276">
        <v>0</v>
      </c>
      <c r="I35" s="276">
        <v>0</v>
      </c>
      <c r="J35" s="276">
        <v>0</v>
      </c>
      <c r="K35" s="276">
        <v>0</v>
      </c>
      <c r="L35" s="276">
        <v>0</v>
      </c>
      <c r="M35" s="276">
        <v>0</v>
      </c>
      <c r="N35" s="276">
        <v>0</v>
      </c>
      <c r="O35" s="276">
        <v>0</v>
      </c>
      <c r="P35" s="276">
        <v>0</v>
      </c>
      <c r="Q35" s="276">
        <v>0</v>
      </c>
      <c r="R35" s="276">
        <v>0</v>
      </c>
      <c r="S35" s="276">
        <v>0</v>
      </c>
      <c r="T35" s="276">
        <v>0</v>
      </c>
      <c r="U35" s="276">
        <v>0</v>
      </c>
      <c r="V35" s="276">
        <v>0</v>
      </c>
      <c r="W35" s="276">
        <v>0</v>
      </c>
      <c r="X35" s="276">
        <v>0</v>
      </c>
      <c r="Y35" s="276">
        <v>0</v>
      </c>
      <c r="Z35" s="276">
        <v>0</v>
      </c>
      <c r="AA35" s="276">
        <v>0</v>
      </c>
      <c r="AB35" s="276">
        <f t="shared" si="7"/>
        <v>0</v>
      </c>
      <c r="AC35" s="276">
        <f t="shared" si="8"/>
        <v>0</v>
      </c>
    </row>
    <row r="36" spans="1:29" ht="31.5" x14ac:dyDescent="0.25">
      <c r="A36" s="59" t="s">
        <v>165</v>
      </c>
      <c r="B36" s="348" t="s">
        <v>164</v>
      </c>
      <c r="C36" s="280">
        <v>0</v>
      </c>
      <c r="D36" s="276">
        <v>0</v>
      </c>
      <c r="E36" s="278">
        <v>0</v>
      </c>
      <c r="F36" s="278">
        <v>0</v>
      </c>
      <c r="G36" s="278">
        <v>0</v>
      </c>
      <c r="H36" s="278">
        <v>0</v>
      </c>
      <c r="I36" s="278">
        <v>0</v>
      </c>
      <c r="J36" s="278">
        <v>0</v>
      </c>
      <c r="K36" s="278">
        <v>0</v>
      </c>
      <c r="L36" s="278">
        <v>0</v>
      </c>
      <c r="M36" s="278">
        <v>0</v>
      </c>
      <c r="N36" s="278">
        <v>0</v>
      </c>
      <c r="O36" s="278">
        <v>0</v>
      </c>
      <c r="P36" s="278">
        <v>0</v>
      </c>
      <c r="Q36" s="278">
        <v>0</v>
      </c>
      <c r="R36" s="278">
        <v>0</v>
      </c>
      <c r="S36" s="278">
        <v>0</v>
      </c>
      <c r="T36" s="278">
        <v>0</v>
      </c>
      <c r="U36" s="278">
        <v>0</v>
      </c>
      <c r="V36" s="278">
        <v>0</v>
      </c>
      <c r="W36" s="278">
        <v>0</v>
      </c>
      <c r="X36" s="278">
        <v>0</v>
      </c>
      <c r="Y36" s="278">
        <v>0</v>
      </c>
      <c r="Z36" s="278">
        <v>0</v>
      </c>
      <c r="AA36" s="278">
        <v>0</v>
      </c>
      <c r="AB36" s="276">
        <f t="shared" si="7"/>
        <v>0</v>
      </c>
      <c r="AC36" s="276">
        <f t="shared" si="8"/>
        <v>0</v>
      </c>
    </row>
    <row r="37" spans="1:29" x14ac:dyDescent="0.25">
      <c r="A37" s="59" t="s">
        <v>163</v>
      </c>
      <c r="B37" s="348" t="s">
        <v>153</v>
      </c>
      <c r="C37" s="280">
        <v>0</v>
      </c>
      <c r="D37" s="276">
        <v>0</v>
      </c>
      <c r="E37" s="278">
        <v>0</v>
      </c>
      <c r="F37" s="278">
        <v>0</v>
      </c>
      <c r="G37" s="278">
        <v>0</v>
      </c>
      <c r="H37" s="278">
        <v>0</v>
      </c>
      <c r="I37" s="278">
        <v>0</v>
      </c>
      <c r="J37" s="278">
        <v>0</v>
      </c>
      <c r="K37" s="278">
        <v>0</v>
      </c>
      <c r="L37" s="278">
        <v>0</v>
      </c>
      <c r="M37" s="278">
        <v>0</v>
      </c>
      <c r="N37" s="278">
        <v>0</v>
      </c>
      <c r="O37" s="278">
        <v>0</v>
      </c>
      <c r="P37" s="278">
        <v>0</v>
      </c>
      <c r="Q37" s="278">
        <v>0</v>
      </c>
      <c r="R37" s="278">
        <v>0</v>
      </c>
      <c r="S37" s="278">
        <v>0</v>
      </c>
      <c r="T37" s="278">
        <v>0</v>
      </c>
      <c r="U37" s="278">
        <v>0</v>
      </c>
      <c r="V37" s="278">
        <v>0</v>
      </c>
      <c r="W37" s="278">
        <v>0</v>
      </c>
      <c r="X37" s="278">
        <v>0</v>
      </c>
      <c r="Y37" s="278">
        <v>0</v>
      </c>
      <c r="Z37" s="278">
        <v>0</v>
      </c>
      <c r="AA37" s="278">
        <v>0</v>
      </c>
      <c r="AB37" s="276">
        <f t="shared" si="7"/>
        <v>0</v>
      </c>
      <c r="AC37" s="276">
        <f t="shared" si="8"/>
        <v>0</v>
      </c>
    </row>
    <row r="38" spans="1:29" x14ac:dyDescent="0.25">
      <c r="A38" s="59" t="s">
        <v>162</v>
      </c>
      <c r="B38" s="348" t="s">
        <v>151</v>
      </c>
      <c r="C38" s="280">
        <v>0</v>
      </c>
      <c r="D38" s="276">
        <v>0</v>
      </c>
      <c r="E38" s="278">
        <v>0</v>
      </c>
      <c r="F38" s="278">
        <v>0</v>
      </c>
      <c r="G38" s="278">
        <v>0</v>
      </c>
      <c r="H38" s="278">
        <v>0</v>
      </c>
      <c r="I38" s="278">
        <v>0</v>
      </c>
      <c r="J38" s="278">
        <v>0</v>
      </c>
      <c r="K38" s="278">
        <v>0</v>
      </c>
      <c r="L38" s="278">
        <v>0</v>
      </c>
      <c r="M38" s="278">
        <v>0</v>
      </c>
      <c r="N38" s="278">
        <v>0</v>
      </c>
      <c r="O38" s="278">
        <v>0</v>
      </c>
      <c r="P38" s="278">
        <v>0</v>
      </c>
      <c r="Q38" s="278">
        <v>0</v>
      </c>
      <c r="R38" s="278">
        <v>0</v>
      </c>
      <c r="S38" s="278">
        <v>0</v>
      </c>
      <c r="T38" s="278">
        <v>0</v>
      </c>
      <c r="U38" s="278">
        <v>0</v>
      </c>
      <c r="V38" s="278">
        <v>0</v>
      </c>
      <c r="W38" s="278">
        <v>0</v>
      </c>
      <c r="X38" s="278">
        <v>0</v>
      </c>
      <c r="Y38" s="278">
        <v>0</v>
      </c>
      <c r="Z38" s="278">
        <v>0</v>
      </c>
      <c r="AA38" s="278">
        <v>0</v>
      </c>
      <c r="AB38" s="276">
        <f t="shared" si="7"/>
        <v>0</v>
      </c>
      <c r="AC38" s="276">
        <f t="shared" si="8"/>
        <v>0</v>
      </c>
    </row>
    <row r="39" spans="1:29" ht="31.5" x14ac:dyDescent="0.25">
      <c r="A39" s="59" t="s">
        <v>161</v>
      </c>
      <c r="B39" s="37" t="s">
        <v>149</v>
      </c>
      <c r="C39" s="276">
        <v>0</v>
      </c>
      <c r="D39" s="276">
        <v>0</v>
      </c>
      <c r="E39" s="278">
        <v>0</v>
      </c>
      <c r="F39" s="278">
        <v>0</v>
      </c>
      <c r="G39" s="278">
        <v>0</v>
      </c>
      <c r="H39" s="278">
        <v>0</v>
      </c>
      <c r="I39" s="278">
        <v>0</v>
      </c>
      <c r="J39" s="278">
        <v>0</v>
      </c>
      <c r="K39" s="278">
        <v>0</v>
      </c>
      <c r="L39" s="278">
        <v>0</v>
      </c>
      <c r="M39" s="278">
        <v>0</v>
      </c>
      <c r="N39" s="278">
        <v>0</v>
      </c>
      <c r="O39" s="278">
        <v>0</v>
      </c>
      <c r="P39" s="278">
        <v>0</v>
      </c>
      <c r="Q39" s="278">
        <v>0</v>
      </c>
      <c r="R39" s="278">
        <v>0</v>
      </c>
      <c r="S39" s="278">
        <v>0</v>
      </c>
      <c r="T39" s="278">
        <v>0</v>
      </c>
      <c r="U39" s="278">
        <v>0</v>
      </c>
      <c r="V39" s="278">
        <v>0</v>
      </c>
      <c r="W39" s="278">
        <v>0</v>
      </c>
      <c r="X39" s="278">
        <v>0</v>
      </c>
      <c r="Y39" s="278">
        <v>0</v>
      </c>
      <c r="Z39" s="278">
        <v>0</v>
      </c>
      <c r="AA39" s="278">
        <v>0</v>
      </c>
      <c r="AB39" s="276">
        <f t="shared" si="7"/>
        <v>0</v>
      </c>
      <c r="AC39" s="276">
        <f t="shared" si="8"/>
        <v>0</v>
      </c>
    </row>
    <row r="40" spans="1:29" ht="31.5" x14ac:dyDescent="0.25">
      <c r="A40" s="59" t="s">
        <v>160</v>
      </c>
      <c r="B40" s="37" t="s">
        <v>147</v>
      </c>
      <c r="C40" s="276">
        <v>0</v>
      </c>
      <c r="D40" s="276">
        <v>0</v>
      </c>
      <c r="E40" s="278">
        <v>0</v>
      </c>
      <c r="F40" s="278">
        <v>0</v>
      </c>
      <c r="G40" s="278">
        <v>0</v>
      </c>
      <c r="H40" s="278">
        <v>0</v>
      </c>
      <c r="I40" s="278">
        <v>0</v>
      </c>
      <c r="J40" s="278">
        <v>0</v>
      </c>
      <c r="K40" s="278">
        <v>0</v>
      </c>
      <c r="L40" s="278">
        <v>0</v>
      </c>
      <c r="M40" s="278">
        <v>0</v>
      </c>
      <c r="N40" s="278">
        <v>0</v>
      </c>
      <c r="O40" s="278">
        <v>0</v>
      </c>
      <c r="P40" s="278">
        <v>0</v>
      </c>
      <c r="Q40" s="278">
        <v>0</v>
      </c>
      <c r="R40" s="278">
        <v>0</v>
      </c>
      <c r="S40" s="278">
        <v>0</v>
      </c>
      <c r="T40" s="278">
        <v>0</v>
      </c>
      <c r="U40" s="278">
        <v>0</v>
      </c>
      <c r="V40" s="278">
        <v>0</v>
      </c>
      <c r="W40" s="278">
        <v>0</v>
      </c>
      <c r="X40" s="278">
        <v>0</v>
      </c>
      <c r="Y40" s="278">
        <v>0</v>
      </c>
      <c r="Z40" s="278">
        <v>0</v>
      </c>
      <c r="AA40" s="278">
        <v>0</v>
      </c>
      <c r="AB40" s="276">
        <f t="shared" si="7"/>
        <v>0</v>
      </c>
      <c r="AC40" s="276">
        <f t="shared" si="8"/>
        <v>0</v>
      </c>
    </row>
    <row r="41" spans="1:29" x14ac:dyDescent="0.25">
      <c r="A41" s="59" t="s">
        <v>159</v>
      </c>
      <c r="B41" s="37" t="s">
        <v>145</v>
      </c>
      <c r="C41" s="276">
        <v>0</v>
      </c>
      <c r="D41" s="276">
        <v>0</v>
      </c>
      <c r="E41" s="278">
        <v>0</v>
      </c>
      <c r="F41" s="278">
        <v>0</v>
      </c>
      <c r="G41" s="278">
        <v>0</v>
      </c>
      <c r="H41" s="278">
        <v>0</v>
      </c>
      <c r="I41" s="278">
        <v>0</v>
      </c>
      <c r="J41" s="278">
        <v>0</v>
      </c>
      <c r="K41" s="278">
        <v>0</v>
      </c>
      <c r="L41" s="278">
        <v>0</v>
      </c>
      <c r="M41" s="278">
        <v>0</v>
      </c>
      <c r="N41" s="278">
        <v>0</v>
      </c>
      <c r="O41" s="278">
        <v>0</v>
      </c>
      <c r="P41" s="278">
        <v>0</v>
      </c>
      <c r="Q41" s="278">
        <v>0</v>
      </c>
      <c r="R41" s="278">
        <v>0</v>
      </c>
      <c r="S41" s="278">
        <v>0</v>
      </c>
      <c r="T41" s="278">
        <v>0</v>
      </c>
      <c r="U41" s="278">
        <v>0</v>
      </c>
      <c r="V41" s="278">
        <v>0</v>
      </c>
      <c r="W41" s="278">
        <v>0</v>
      </c>
      <c r="X41" s="278">
        <v>0</v>
      </c>
      <c r="Y41" s="278">
        <v>0</v>
      </c>
      <c r="Z41" s="278">
        <v>0</v>
      </c>
      <c r="AA41" s="278">
        <v>0</v>
      </c>
      <c r="AB41" s="276">
        <f t="shared" si="7"/>
        <v>0</v>
      </c>
      <c r="AC41" s="276">
        <f t="shared" si="8"/>
        <v>0</v>
      </c>
    </row>
    <row r="42" spans="1:29" ht="18.75" x14ac:dyDescent="0.25">
      <c r="A42" s="59" t="s">
        <v>158</v>
      </c>
      <c r="B42" s="348" t="s">
        <v>615</v>
      </c>
      <c r="C42" s="280">
        <v>0</v>
      </c>
      <c r="D42" s="276">
        <v>0</v>
      </c>
      <c r="E42" s="278">
        <v>0</v>
      </c>
      <c r="F42" s="278">
        <v>0</v>
      </c>
      <c r="G42" s="278">
        <v>0</v>
      </c>
      <c r="H42" s="278">
        <v>0</v>
      </c>
      <c r="I42" s="278">
        <v>0</v>
      </c>
      <c r="J42" s="276">
        <v>0</v>
      </c>
      <c r="K42" s="278">
        <v>0</v>
      </c>
      <c r="L42" s="278">
        <v>0</v>
      </c>
      <c r="M42" s="278">
        <v>0</v>
      </c>
      <c r="N42" s="278">
        <v>0</v>
      </c>
      <c r="O42" s="278">
        <v>0</v>
      </c>
      <c r="P42" s="278">
        <v>0</v>
      </c>
      <c r="Q42" s="278">
        <v>0</v>
      </c>
      <c r="R42" s="278">
        <v>0</v>
      </c>
      <c r="S42" s="278">
        <v>0</v>
      </c>
      <c r="T42" s="278">
        <v>0</v>
      </c>
      <c r="U42" s="278">
        <v>0</v>
      </c>
      <c r="V42" s="278">
        <v>0</v>
      </c>
      <c r="W42" s="278">
        <v>0</v>
      </c>
      <c r="X42" s="278">
        <v>0</v>
      </c>
      <c r="Y42" s="278">
        <v>0</v>
      </c>
      <c r="Z42" s="278">
        <v>0</v>
      </c>
      <c r="AA42" s="278">
        <v>0</v>
      </c>
      <c r="AB42" s="276">
        <f t="shared" si="7"/>
        <v>0</v>
      </c>
      <c r="AC42" s="276">
        <f t="shared" si="8"/>
        <v>0</v>
      </c>
    </row>
    <row r="43" spans="1:29" x14ac:dyDescent="0.25">
      <c r="A43" s="61" t="s">
        <v>59</v>
      </c>
      <c r="B43" s="60" t="s">
        <v>157</v>
      </c>
      <c r="C43" s="276">
        <v>0</v>
      </c>
      <c r="D43" s="276">
        <v>0</v>
      </c>
      <c r="E43" s="276">
        <v>0</v>
      </c>
      <c r="F43" s="276">
        <v>0</v>
      </c>
      <c r="G43" s="276">
        <v>0</v>
      </c>
      <c r="H43" s="276">
        <v>0</v>
      </c>
      <c r="I43" s="276">
        <v>0</v>
      </c>
      <c r="J43" s="276">
        <v>0</v>
      </c>
      <c r="K43" s="276">
        <v>0</v>
      </c>
      <c r="L43" s="276">
        <v>0</v>
      </c>
      <c r="M43" s="276">
        <v>0</v>
      </c>
      <c r="N43" s="276">
        <v>0</v>
      </c>
      <c r="O43" s="276">
        <v>0</v>
      </c>
      <c r="P43" s="276">
        <v>0</v>
      </c>
      <c r="Q43" s="276">
        <v>0</v>
      </c>
      <c r="R43" s="276">
        <v>0</v>
      </c>
      <c r="S43" s="276">
        <v>0</v>
      </c>
      <c r="T43" s="276">
        <v>0</v>
      </c>
      <c r="U43" s="276">
        <v>0</v>
      </c>
      <c r="V43" s="276">
        <v>0</v>
      </c>
      <c r="W43" s="276">
        <v>0</v>
      </c>
      <c r="X43" s="276">
        <v>0</v>
      </c>
      <c r="Y43" s="276">
        <v>0</v>
      </c>
      <c r="Z43" s="276">
        <v>0</v>
      </c>
      <c r="AA43" s="276">
        <v>0</v>
      </c>
      <c r="AB43" s="276">
        <f t="shared" si="7"/>
        <v>0</v>
      </c>
      <c r="AC43" s="276">
        <f t="shared" si="8"/>
        <v>0</v>
      </c>
    </row>
    <row r="44" spans="1:29" x14ac:dyDescent="0.25">
      <c r="A44" s="59" t="s">
        <v>156</v>
      </c>
      <c r="B44" s="37" t="s">
        <v>155</v>
      </c>
      <c r="C44" s="276">
        <v>0</v>
      </c>
      <c r="D44" s="276">
        <v>0</v>
      </c>
      <c r="E44" s="278">
        <v>0</v>
      </c>
      <c r="F44" s="278">
        <v>0</v>
      </c>
      <c r="G44" s="278">
        <v>0</v>
      </c>
      <c r="H44" s="278">
        <v>0</v>
      </c>
      <c r="I44" s="278">
        <v>0</v>
      </c>
      <c r="J44" s="276">
        <v>0</v>
      </c>
      <c r="K44" s="278">
        <v>0</v>
      </c>
      <c r="L44" s="278">
        <v>0</v>
      </c>
      <c r="M44" s="278">
        <v>0</v>
      </c>
      <c r="N44" s="278">
        <v>0</v>
      </c>
      <c r="O44" s="278">
        <v>0</v>
      </c>
      <c r="P44" s="278">
        <v>0</v>
      </c>
      <c r="Q44" s="278">
        <v>0</v>
      </c>
      <c r="R44" s="278">
        <v>0</v>
      </c>
      <c r="S44" s="278">
        <v>0</v>
      </c>
      <c r="T44" s="278">
        <v>0</v>
      </c>
      <c r="U44" s="278">
        <v>0</v>
      </c>
      <c r="V44" s="278">
        <v>0</v>
      </c>
      <c r="W44" s="278">
        <v>0</v>
      </c>
      <c r="X44" s="278">
        <v>0</v>
      </c>
      <c r="Y44" s="278">
        <v>0</v>
      </c>
      <c r="Z44" s="278">
        <v>0</v>
      </c>
      <c r="AA44" s="278">
        <v>0</v>
      </c>
      <c r="AB44" s="276">
        <f t="shared" si="7"/>
        <v>0</v>
      </c>
      <c r="AC44" s="276">
        <f t="shared" si="8"/>
        <v>0</v>
      </c>
    </row>
    <row r="45" spans="1:29" x14ac:dyDescent="0.25">
      <c r="A45" s="59" t="s">
        <v>154</v>
      </c>
      <c r="B45" s="37" t="s">
        <v>153</v>
      </c>
      <c r="C45" s="276">
        <v>0</v>
      </c>
      <c r="D45" s="276">
        <v>0</v>
      </c>
      <c r="E45" s="278">
        <v>0</v>
      </c>
      <c r="F45" s="278">
        <v>0</v>
      </c>
      <c r="G45" s="278">
        <v>0</v>
      </c>
      <c r="H45" s="278">
        <v>0</v>
      </c>
      <c r="I45" s="278">
        <v>0</v>
      </c>
      <c r="J45" s="278">
        <v>0</v>
      </c>
      <c r="K45" s="278">
        <v>0</v>
      </c>
      <c r="L45" s="278">
        <v>0</v>
      </c>
      <c r="M45" s="278">
        <v>0</v>
      </c>
      <c r="N45" s="278">
        <v>0</v>
      </c>
      <c r="O45" s="278">
        <v>0</v>
      </c>
      <c r="P45" s="278">
        <v>0</v>
      </c>
      <c r="Q45" s="278">
        <v>0</v>
      </c>
      <c r="R45" s="278">
        <v>0</v>
      </c>
      <c r="S45" s="278">
        <v>0</v>
      </c>
      <c r="T45" s="278">
        <v>0</v>
      </c>
      <c r="U45" s="278">
        <v>0</v>
      </c>
      <c r="V45" s="278">
        <v>0</v>
      </c>
      <c r="W45" s="278">
        <v>0</v>
      </c>
      <c r="X45" s="278">
        <v>0</v>
      </c>
      <c r="Y45" s="278">
        <v>0</v>
      </c>
      <c r="Z45" s="278">
        <v>0</v>
      </c>
      <c r="AA45" s="278">
        <v>0</v>
      </c>
      <c r="AB45" s="276">
        <f t="shared" si="7"/>
        <v>0</v>
      </c>
      <c r="AC45" s="276">
        <f t="shared" si="8"/>
        <v>0</v>
      </c>
    </row>
    <row r="46" spans="1:29" x14ac:dyDescent="0.25">
      <c r="A46" s="59" t="s">
        <v>152</v>
      </c>
      <c r="B46" s="37" t="s">
        <v>151</v>
      </c>
      <c r="C46" s="276">
        <v>0</v>
      </c>
      <c r="D46" s="276">
        <v>0</v>
      </c>
      <c r="E46" s="278">
        <v>0</v>
      </c>
      <c r="F46" s="278">
        <v>0</v>
      </c>
      <c r="G46" s="278">
        <v>0</v>
      </c>
      <c r="H46" s="278">
        <v>0</v>
      </c>
      <c r="I46" s="278">
        <v>0</v>
      </c>
      <c r="J46" s="278">
        <v>0</v>
      </c>
      <c r="K46" s="278">
        <v>0</v>
      </c>
      <c r="L46" s="278">
        <v>0</v>
      </c>
      <c r="M46" s="278">
        <v>0</v>
      </c>
      <c r="N46" s="278">
        <v>0</v>
      </c>
      <c r="O46" s="278">
        <v>0</v>
      </c>
      <c r="P46" s="278">
        <v>0</v>
      </c>
      <c r="Q46" s="278">
        <v>0</v>
      </c>
      <c r="R46" s="278">
        <v>0</v>
      </c>
      <c r="S46" s="278">
        <v>0</v>
      </c>
      <c r="T46" s="278">
        <v>0</v>
      </c>
      <c r="U46" s="278">
        <v>0</v>
      </c>
      <c r="V46" s="278">
        <v>0</v>
      </c>
      <c r="W46" s="278">
        <v>0</v>
      </c>
      <c r="X46" s="278">
        <v>0</v>
      </c>
      <c r="Y46" s="278">
        <v>0</v>
      </c>
      <c r="Z46" s="278">
        <v>0</v>
      </c>
      <c r="AA46" s="278">
        <v>0</v>
      </c>
      <c r="AB46" s="276">
        <f t="shared" si="7"/>
        <v>0</v>
      </c>
      <c r="AC46" s="276">
        <f t="shared" si="8"/>
        <v>0</v>
      </c>
    </row>
    <row r="47" spans="1:29" ht="31.5" x14ac:dyDescent="0.25">
      <c r="A47" s="59" t="s">
        <v>150</v>
      </c>
      <c r="B47" s="37" t="s">
        <v>149</v>
      </c>
      <c r="C47" s="276">
        <v>0</v>
      </c>
      <c r="D47" s="276">
        <v>0</v>
      </c>
      <c r="E47" s="278">
        <v>0</v>
      </c>
      <c r="F47" s="278">
        <v>0</v>
      </c>
      <c r="G47" s="278">
        <v>0</v>
      </c>
      <c r="H47" s="278">
        <v>0</v>
      </c>
      <c r="I47" s="278">
        <v>0</v>
      </c>
      <c r="J47" s="278">
        <v>0</v>
      </c>
      <c r="K47" s="278">
        <v>0</v>
      </c>
      <c r="L47" s="278">
        <v>0</v>
      </c>
      <c r="M47" s="278">
        <v>0</v>
      </c>
      <c r="N47" s="278">
        <v>0</v>
      </c>
      <c r="O47" s="278">
        <v>0</v>
      </c>
      <c r="P47" s="278">
        <v>0</v>
      </c>
      <c r="Q47" s="278">
        <v>0</v>
      </c>
      <c r="R47" s="278">
        <v>0</v>
      </c>
      <c r="S47" s="278">
        <v>0</v>
      </c>
      <c r="T47" s="278">
        <v>0</v>
      </c>
      <c r="U47" s="278">
        <v>0</v>
      </c>
      <c r="V47" s="278">
        <v>0</v>
      </c>
      <c r="W47" s="278">
        <v>0</v>
      </c>
      <c r="X47" s="278">
        <v>0</v>
      </c>
      <c r="Y47" s="278">
        <v>0</v>
      </c>
      <c r="Z47" s="278">
        <v>0</v>
      </c>
      <c r="AA47" s="278">
        <v>0</v>
      </c>
      <c r="AB47" s="276">
        <f t="shared" si="7"/>
        <v>0</v>
      </c>
      <c r="AC47" s="276">
        <f t="shared" si="8"/>
        <v>0</v>
      </c>
    </row>
    <row r="48" spans="1:29" ht="31.5" x14ac:dyDescent="0.25">
      <c r="A48" s="59" t="s">
        <v>148</v>
      </c>
      <c r="B48" s="37" t="s">
        <v>147</v>
      </c>
      <c r="C48" s="276">
        <v>0</v>
      </c>
      <c r="D48" s="276">
        <v>0</v>
      </c>
      <c r="E48" s="278">
        <v>0</v>
      </c>
      <c r="F48" s="278">
        <v>0</v>
      </c>
      <c r="G48" s="278">
        <v>0</v>
      </c>
      <c r="H48" s="278">
        <v>0</v>
      </c>
      <c r="I48" s="278">
        <v>0</v>
      </c>
      <c r="J48" s="278">
        <v>0</v>
      </c>
      <c r="K48" s="278">
        <v>0</v>
      </c>
      <c r="L48" s="278">
        <v>0</v>
      </c>
      <c r="M48" s="278">
        <v>0</v>
      </c>
      <c r="N48" s="278">
        <v>0</v>
      </c>
      <c r="O48" s="278">
        <v>0</v>
      </c>
      <c r="P48" s="278">
        <v>0</v>
      </c>
      <c r="Q48" s="278">
        <v>0</v>
      </c>
      <c r="R48" s="278">
        <v>0</v>
      </c>
      <c r="S48" s="278">
        <v>0</v>
      </c>
      <c r="T48" s="278">
        <v>0</v>
      </c>
      <c r="U48" s="278">
        <v>0</v>
      </c>
      <c r="V48" s="278">
        <v>0</v>
      </c>
      <c r="W48" s="278">
        <v>0</v>
      </c>
      <c r="X48" s="278">
        <v>0</v>
      </c>
      <c r="Y48" s="278">
        <v>0</v>
      </c>
      <c r="Z48" s="278">
        <v>0</v>
      </c>
      <c r="AA48" s="278">
        <v>0</v>
      </c>
      <c r="AB48" s="276">
        <f t="shared" si="7"/>
        <v>0</v>
      </c>
      <c r="AC48" s="276">
        <f t="shared" si="8"/>
        <v>0</v>
      </c>
    </row>
    <row r="49" spans="1:29" x14ac:dyDescent="0.25">
      <c r="A49" s="59" t="s">
        <v>146</v>
      </c>
      <c r="B49" s="37" t="s">
        <v>145</v>
      </c>
      <c r="C49" s="276">
        <v>0</v>
      </c>
      <c r="D49" s="276">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6">
        <f t="shared" si="7"/>
        <v>0</v>
      </c>
      <c r="AC49" s="276">
        <f t="shared" si="8"/>
        <v>0</v>
      </c>
    </row>
    <row r="50" spans="1:29" ht="18.75" x14ac:dyDescent="0.25">
      <c r="A50" s="59" t="s">
        <v>144</v>
      </c>
      <c r="B50" s="348" t="s">
        <v>615</v>
      </c>
      <c r="C50" s="280">
        <v>0</v>
      </c>
      <c r="D50" s="276">
        <v>0</v>
      </c>
      <c r="E50" s="278">
        <v>0</v>
      </c>
      <c r="F50" s="278">
        <v>0</v>
      </c>
      <c r="G50" s="278">
        <v>0</v>
      </c>
      <c r="H50" s="278">
        <v>0</v>
      </c>
      <c r="I50" s="278">
        <v>0</v>
      </c>
      <c r="J50" s="278">
        <v>0</v>
      </c>
      <c r="K50" s="278">
        <v>0</v>
      </c>
      <c r="L50" s="278">
        <v>0</v>
      </c>
      <c r="M50" s="278">
        <v>0</v>
      </c>
      <c r="N50" s="278">
        <v>0</v>
      </c>
      <c r="O50" s="278">
        <v>0</v>
      </c>
      <c r="P50" s="278">
        <v>0</v>
      </c>
      <c r="Q50" s="278">
        <v>0</v>
      </c>
      <c r="R50" s="278">
        <v>0</v>
      </c>
      <c r="S50" s="278">
        <v>0</v>
      </c>
      <c r="T50" s="278">
        <v>0</v>
      </c>
      <c r="U50" s="278">
        <v>0</v>
      </c>
      <c r="V50" s="278">
        <v>0</v>
      </c>
      <c r="W50" s="278">
        <v>0</v>
      </c>
      <c r="X50" s="278">
        <v>0</v>
      </c>
      <c r="Y50" s="278">
        <v>0</v>
      </c>
      <c r="Z50" s="278">
        <v>0</v>
      </c>
      <c r="AA50" s="278">
        <v>0</v>
      </c>
      <c r="AB50" s="276">
        <f t="shared" si="7"/>
        <v>0</v>
      </c>
      <c r="AC50" s="276">
        <f t="shared" si="8"/>
        <v>0</v>
      </c>
    </row>
    <row r="51" spans="1:29" ht="35.25" customHeight="1" x14ac:dyDescent="0.25">
      <c r="A51" s="61" t="s">
        <v>57</v>
      </c>
      <c r="B51" s="60" t="s">
        <v>143</v>
      </c>
      <c r="C51" s="276">
        <v>0</v>
      </c>
      <c r="D51" s="276">
        <v>0</v>
      </c>
      <c r="E51" s="276">
        <v>0</v>
      </c>
      <c r="F51" s="276">
        <v>0</v>
      </c>
      <c r="G51" s="276">
        <v>0</v>
      </c>
      <c r="H51" s="276">
        <v>0</v>
      </c>
      <c r="I51" s="276">
        <v>0</v>
      </c>
      <c r="J51" s="276">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f t="shared" si="7"/>
        <v>0</v>
      </c>
      <c r="AC51" s="276">
        <f t="shared" si="8"/>
        <v>0</v>
      </c>
    </row>
    <row r="52" spans="1:29" x14ac:dyDescent="0.25">
      <c r="A52" s="59" t="s">
        <v>142</v>
      </c>
      <c r="B52" s="37" t="s">
        <v>141</v>
      </c>
      <c r="C52" s="276">
        <v>79.11</v>
      </c>
      <c r="D52" s="276">
        <f>D30</f>
        <v>80.168553242033894</v>
      </c>
      <c r="E52" s="278">
        <f>D52</f>
        <v>80.168553242033894</v>
      </c>
      <c r="F52" s="278">
        <f>E52-G52-J52</f>
        <v>40.813553242033898</v>
      </c>
      <c r="G52" s="278">
        <v>39.354999999999997</v>
      </c>
      <c r="H52" s="278">
        <v>0</v>
      </c>
      <c r="I52" s="278">
        <v>0</v>
      </c>
      <c r="J52" s="276">
        <v>0</v>
      </c>
      <c r="K52" s="278">
        <v>0</v>
      </c>
      <c r="L52" s="278">
        <v>68.424940230000004</v>
      </c>
      <c r="M52" s="278">
        <v>0</v>
      </c>
      <c r="N52" s="278">
        <f>F52</f>
        <v>40.813553242033898</v>
      </c>
      <c r="O52" s="278">
        <v>0</v>
      </c>
      <c r="P52" s="278">
        <v>0</v>
      </c>
      <c r="Q52" s="278">
        <v>0</v>
      </c>
      <c r="R52" s="278">
        <v>0</v>
      </c>
      <c r="S52" s="278">
        <v>0</v>
      </c>
      <c r="T52" s="278">
        <v>0</v>
      </c>
      <c r="U52" s="278">
        <v>0</v>
      </c>
      <c r="V52" s="278">
        <v>0</v>
      </c>
      <c r="W52" s="278">
        <v>0</v>
      </c>
      <c r="X52" s="278">
        <v>0</v>
      </c>
      <c r="Y52" s="278">
        <v>0</v>
      </c>
      <c r="Z52" s="278">
        <v>0</v>
      </c>
      <c r="AA52" s="278">
        <v>0</v>
      </c>
      <c r="AB52" s="276">
        <f t="shared" si="7"/>
        <v>68.424940230000004</v>
      </c>
      <c r="AC52" s="276">
        <f t="shared" si="8"/>
        <v>40.813553242033898</v>
      </c>
    </row>
    <row r="53" spans="1:29" x14ac:dyDescent="0.25">
      <c r="A53" s="59" t="s">
        <v>140</v>
      </c>
      <c r="B53" s="37" t="s">
        <v>134</v>
      </c>
      <c r="C53" s="276">
        <v>0</v>
      </c>
      <c r="D53" s="276">
        <v>0</v>
      </c>
      <c r="E53" s="278">
        <v>0</v>
      </c>
      <c r="F53" s="278">
        <v>0</v>
      </c>
      <c r="G53" s="278">
        <v>0</v>
      </c>
      <c r="H53" s="278">
        <v>0</v>
      </c>
      <c r="I53" s="278">
        <v>0</v>
      </c>
      <c r="J53" s="278">
        <v>0</v>
      </c>
      <c r="K53" s="278">
        <v>0</v>
      </c>
      <c r="L53" s="278">
        <v>0</v>
      </c>
      <c r="M53" s="278">
        <v>0</v>
      </c>
      <c r="N53" s="278">
        <v>0</v>
      </c>
      <c r="O53" s="278">
        <v>0</v>
      </c>
      <c r="P53" s="278">
        <v>0</v>
      </c>
      <c r="Q53" s="278">
        <v>0</v>
      </c>
      <c r="R53" s="278">
        <v>0</v>
      </c>
      <c r="S53" s="278">
        <v>0</v>
      </c>
      <c r="T53" s="278">
        <v>0</v>
      </c>
      <c r="U53" s="278">
        <v>0</v>
      </c>
      <c r="V53" s="278">
        <v>0</v>
      </c>
      <c r="W53" s="278">
        <v>0</v>
      </c>
      <c r="X53" s="278">
        <v>0</v>
      </c>
      <c r="Y53" s="278">
        <v>0</v>
      </c>
      <c r="Z53" s="278">
        <v>0</v>
      </c>
      <c r="AA53" s="278">
        <v>0</v>
      </c>
      <c r="AB53" s="276">
        <f t="shared" si="7"/>
        <v>0</v>
      </c>
      <c r="AC53" s="276">
        <f t="shared" si="8"/>
        <v>0</v>
      </c>
    </row>
    <row r="54" spans="1:29" x14ac:dyDescent="0.25">
      <c r="A54" s="59" t="s">
        <v>139</v>
      </c>
      <c r="B54" s="348" t="s">
        <v>133</v>
      </c>
      <c r="C54" s="280">
        <v>0</v>
      </c>
      <c r="D54" s="276">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6">
        <f t="shared" si="7"/>
        <v>0</v>
      </c>
      <c r="AC54" s="276">
        <f t="shared" si="8"/>
        <v>0</v>
      </c>
    </row>
    <row r="55" spans="1:29" x14ac:dyDescent="0.25">
      <c r="A55" s="59" t="s">
        <v>138</v>
      </c>
      <c r="B55" s="348" t="s">
        <v>132</v>
      </c>
      <c r="C55" s="280">
        <v>0</v>
      </c>
      <c r="D55" s="276">
        <v>0</v>
      </c>
      <c r="E55" s="278">
        <v>0</v>
      </c>
      <c r="F55" s="278">
        <v>0</v>
      </c>
      <c r="G55" s="278">
        <v>0</v>
      </c>
      <c r="H55" s="278">
        <v>0</v>
      </c>
      <c r="I55" s="278">
        <v>0</v>
      </c>
      <c r="J55" s="278">
        <v>0</v>
      </c>
      <c r="K55" s="278">
        <v>0</v>
      </c>
      <c r="L55" s="278">
        <v>0</v>
      </c>
      <c r="M55" s="278">
        <v>0</v>
      </c>
      <c r="N55" s="278">
        <v>0</v>
      </c>
      <c r="O55" s="278">
        <v>0</v>
      </c>
      <c r="P55" s="278">
        <v>0</v>
      </c>
      <c r="Q55" s="278">
        <v>0</v>
      </c>
      <c r="R55" s="278">
        <v>0</v>
      </c>
      <c r="S55" s="278">
        <v>0</v>
      </c>
      <c r="T55" s="278">
        <v>0</v>
      </c>
      <c r="U55" s="278">
        <v>0</v>
      </c>
      <c r="V55" s="278">
        <v>0</v>
      </c>
      <c r="W55" s="278">
        <v>0</v>
      </c>
      <c r="X55" s="278">
        <v>0</v>
      </c>
      <c r="Y55" s="278">
        <v>0</v>
      </c>
      <c r="Z55" s="278">
        <v>0</v>
      </c>
      <c r="AA55" s="278">
        <v>0</v>
      </c>
      <c r="AB55" s="276">
        <f t="shared" si="7"/>
        <v>0</v>
      </c>
      <c r="AC55" s="276">
        <f t="shared" si="8"/>
        <v>0</v>
      </c>
    </row>
    <row r="56" spans="1:29" x14ac:dyDescent="0.25">
      <c r="A56" s="59" t="s">
        <v>137</v>
      </c>
      <c r="B56" s="348" t="s">
        <v>131</v>
      </c>
      <c r="C56" s="280">
        <v>0</v>
      </c>
      <c r="D56" s="276">
        <v>0</v>
      </c>
      <c r="E56" s="278">
        <v>0</v>
      </c>
      <c r="F56" s="278">
        <v>0</v>
      </c>
      <c r="G56" s="278">
        <v>0</v>
      </c>
      <c r="H56" s="278">
        <v>0</v>
      </c>
      <c r="I56" s="278">
        <v>0</v>
      </c>
      <c r="J56" s="278">
        <v>0</v>
      </c>
      <c r="K56" s="278">
        <v>0</v>
      </c>
      <c r="L56" s="278">
        <v>0</v>
      </c>
      <c r="M56" s="278">
        <v>0</v>
      </c>
      <c r="N56" s="278">
        <v>0</v>
      </c>
      <c r="O56" s="278">
        <v>0</v>
      </c>
      <c r="P56" s="278">
        <v>0</v>
      </c>
      <c r="Q56" s="278">
        <v>0</v>
      </c>
      <c r="R56" s="278">
        <v>0</v>
      </c>
      <c r="S56" s="278">
        <v>0</v>
      </c>
      <c r="T56" s="278">
        <v>0</v>
      </c>
      <c r="U56" s="278">
        <v>0</v>
      </c>
      <c r="V56" s="278">
        <v>0</v>
      </c>
      <c r="W56" s="278">
        <v>0</v>
      </c>
      <c r="X56" s="278">
        <v>0</v>
      </c>
      <c r="Y56" s="278">
        <v>0</v>
      </c>
      <c r="Z56" s="278">
        <v>0</v>
      </c>
      <c r="AA56" s="278">
        <v>0</v>
      </c>
      <c r="AB56" s="276">
        <f t="shared" si="7"/>
        <v>0</v>
      </c>
      <c r="AC56" s="276">
        <f t="shared" si="8"/>
        <v>0</v>
      </c>
    </row>
    <row r="57" spans="1:29" ht="18.75" x14ac:dyDescent="0.25">
      <c r="A57" s="59" t="s">
        <v>136</v>
      </c>
      <c r="B57" s="348" t="s">
        <v>616</v>
      </c>
      <c r="C57" s="280">
        <v>0</v>
      </c>
      <c r="D57" s="276">
        <v>0</v>
      </c>
      <c r="E57" s="278">
        <v>0</v>
      </c>
      <c r="F57" s="278">
        <v>0</v>
      </c>
      <c r="G57" s="278">
        <v>0</v>
      </c>
      <c r="H57" s="278">
        <v>0</v>
      </c>
      <c r="I57" s="278">
        <v>0</v>
      </c>
      <c r="J57" s="278">
        <v>0</v>
      </c>
      <c r="K57" s="278">
        <v>0</v>
      </c>
      <c r="L57" s="278">
        <v>0</v>
      </c>
      <c r="M57" s="278">
        <v>0</v>
      </c>
      <c r="N57" s="278">
        <v>0</v>
      </c>
      <c r="O57" s="278">
        <v>0</v>
      </c>
      <c r="P57" s="278">
        <v>0</v>
      </c>
      <c r="Q57" s="278">
        <v>0</v>
      </c>
      <c r="R57" s="278">
        <v>0</v>
      </c>
      <c r="S57" s="278">
        <v>0</v>
      </c>
      <c r="T57" s="278">
        <v>0</v>
      </c>
      <c r="U57" s="278">
        <v>0</v>
      </c>
      <c r="V57" s="278">
        <v>0</v>
      </c>
      <c r="W57" s="278">
        <v>0</v>
      </c>
      <c r="X57" s="278">
        <v>0</v>
      </c>
      <c r="Y57" s="278">
        <v>0</v>
      </c>
      <c r="Z57" s="278">
        <v>0</v>
      </c>
      <c r="AA57" s="278">
        <v>0</v>
      </c>
      <c r="AB57" s="276">
        <f t="shared" si="7"/>
        <v>0</v>
      </c>
      <c r="AC57" s="276">
        <f t="shared" si="8"/>
        <v>0</v>
      </c>
    </row>
    <row r="58" spans="1:29" ht="36.75" customHeight="1" x14ac:dyDescent="0.25">
      <c r="A58" s="61" t="s">
        <v>56</v>
      </c>
      <c r="B58" s="349" t="s">
        <v>233</v>
      </c>
      <c r="C58" s="280">
        <v>0</v>
      </c>
      <c r="D58" s="276">
        <v>0</v>
      </c>
      <c r="E58" s="276">
        <v>0</v>
      </c>
      <c r="F58" s="276">
        <v>0</v>
      </c>
      <c r="G58" s="276">
        <v>0</v>
      </c>
      <c r="H58" s="276">
        <v>0</v>
      </c>
      <c r="I58" s="276">
        <v>0</v>
      </c>
      <c r="J58" s="276">
        <v>0</v>
      </c>
      <c r="K58" s="276">
        <v>0</v>
      </c>
      <c r="L58" s="276">
        <v>0</v>
      </c>
      <c r="M58" s="276">
        <v>0</v>
      </c>
      <c r="N58" s="276">
        <v>0</v>
      </c>
      <c r="O58" s="276">
        <v>0</v>
      </c>
      <c r="P58" s="276">
        <v>0</v>
      </c>
      <c r="Q58" s="276">
        <v>0</v>
      </c>
      <c r="R58" s="276">
        <v>0</v>
      </c>
      <c r="S58" s="276">
        <v>0</v>
      </c>
      <c r="T58" s="276">
        <v>0</v>
      </c>
      <c r="U58" s="276">
        <v>0</v>
      </c>
      <c r="V58" s="276">
        <v>0</v>
      </c>
      <c r="W58" s="276">
        <v>0</v>
      </c>
      <c r="X58" s="276">
        <v>0</v>
      </c>
      <c r="Y58" s="276">
        <v>0</v>
      </c>
      <c r="Z58" s="276">
        <v>0</v>
      </c>
      <c r="AA58" s="276">
        <v>0</v>
      </c>
      <c r="AB58" s="276">
        <f t="shared" si="7"/>
        <v>0</v>
      </c>
      <c r="AC58" s="276">
        <f t="shared" si="8"/>
        <v>0</v>
      </c>
    </row>
    <row r="59" spans="1:29" x14ac:dyDescent="0.25">
      <c r="A59" s="61" t="s">
        <v>54</v>
      </c>
      <c r="B59" s="60" t="s">
        <v>135</v>
      </c>
      <c r="C59" s="276">
        <v>0</v>
      </c>
      <c r="D59" s="276">
        <v>0</v>
      </c>
      <c r="E59" s="276">
        <v>0</v>
      </c>
      <c r="F59" s="276">
        <v>0</v>
      </c>
      <c r="G59" s="276">
        <v>0</v>
      </c>
      <c r="H59" s="276">
        <v>0</v>
      </c>
      <c r="I59" s="276">
        <v>0</v>
      </c>
      <c r="J59" s="276">
        <v>0</v>
      </c>
      <c r="K59" s="276">
        <v>0</v>
      </c>
      <c r="L59" s="276">
        <v>0</v>
      </c>
      <c r="M59" s="276">
        <v>0</v>
      </c>
      <c r="N59" s="276">
        <v>0</v>
      </c>
      <c r="O59" s="276">
        <v>0</v>
      </c>
      <c r="P59" s="276">
        <v>0</v>
      </c>
      <c r="Q59" s="276">
        <v>0</v>
      </c>
      <c r="R59" s="276">
        <v>0</v>
      </c>
      <c r="S59" s="276">
        <v>0</v>
      </c>
      <c r="T59" s="276">
        <v>0</v>
      </c>
      <c r="U59" s="276">
        <v>0</v>
      </c>
      <c r="V59" s="276">
        <v>0</v>
      </c>
      <c r="W59" s="276">
        <v>0</v>
      </c>
      <c r="X59" s="276">
        <v>0</v>
      </c>
      <c r="Y59" s="276">
        <v>0</v>
      </c>
      <c r="Z59" s="276">
        <v>0</v>
      </c>
      <c r="AA59" s="276">
        <v>0</v>
      </c>
      <c r="AB59" s="276">
        <f t="shared" si="7"/>
        <v>0</v>
      </c>
      <c r="AC59" s="276">
        <f t="shared" si="8"/>
        <v>0</v>
      </c>
    </row>
    <row r="60" spans="1:29" x14ac:dyDescent="0.25">
      <c r="A60" s="59" t="s">
        <v>227</v>
      </c>
      <c r="B60" s="350" t="s">
        <v>155</v>
      </c>
      <c r="C60" s="281">
        <v>0</v>
      </c>
      <c r="D60" s="276">
        <v>0</v>
      </c>
      <c r="E60" s="278">
        <v>0</v>
      </c>
      <c r="F60" s="278">
        <v>0</v>
      </c>
      <c r="G60" s="278">
        <v>0</v>
      </c>
      <c r="H60" s="278">
        <v>0</v>
      </c>
      <c r="I60" s="278">
        <v>0</v>
      </c>
      <c r="J60" s="278">
        <v>0</v>
      </c>
      <c r="K60" s="278">
        <v>0</v>
      </c>
      <c r="L60" s="278">
        <v>0</v>
      </c>
      <c r="M60" s="278">
        <v>0</v>
      </c>
      <c r="N60" s="278">
        <v>0</v>
      </c>
      <c r="O60" s="278">
        <v>0</v>
      </c>
      <c r="P60" s="278">
        <v>0</v>
      </c>
      <c r="Q60" s="278">
        <v>0</v>
      </c>
      <c r="R60" s="278">
        <v>0</v>
      </c>
      <c r="S60" s="278">
        <v>0</v>
      </c>
      <c r="T60" s="278">
        <v>0</v>
      </c>
      <c r="U60" s="278">
        <v>0</v>
      </c>
      <c r="V60" s="278">
        <v>0</v>
      </c>
      <c r="W60" s="278">
        <v>0</v>
      </c>
      <c r="X60" s="278">
        <v>0</v>
      </c>
      <c r="Y60" s="278">
        <v>0</v>
      </c>
      <c r="Z60" s="278">
        <v>0</v>
      </c>
      <c r="AA60" s="278">
        <v>0</v>
      </c>
      <c r="AB60" s="276">
        <f t="shared" si="7"/>
        <v>0</v>
      </c>
      <c r="AC60" s="276">
        <f t="shared" si="8"/>
        <v>0</v>
      </c>
    </row>
    <row r="61" spans="1:29" x14ac:dyDescent="0.25">
      <c r="A61" s="59" t="s">
        <v>228</v>
      </c>
      <c r="B61" s="350" t="s">
        <v>153</v>
      </c>
      <c r="C61" s="281">
        <v>0</v>
      </c>
      <c r="D61" s="276">
        <v>0</v>
      </c>
      <c r="E61" s="278">
        <v>0</v>
      </c>
      <c r="F61" s="278">
        <v>0</v>
      </c>
      <c r="G61" s="278">
        <v>0</v>
      </c>
      <c r="H61" s="278">
        <v>0</v>
      </c>
      <c r="I61" s="278">
        <v>0</v>
      </c>
      <c r="J61" s="278">
        <v>0</v>
      </c>
      <c r="K61" s="278">
        <v>0</v>
      </c>
      <c r="L61" s="278">
        <v>0</v>
      </c>
      <c r="M61" s="278">
        <v>0</v>
      </c>
      <c r="N61" s="278">
        <v>0</v>
      </c>
      <c r="O61" s="278">
        <v>0</v>
      </c>
      <c r="P61" s="278">
        <v>0</v>
      </c>
      <c r="Q61" s="278">
        <v>0</v>
      </c>
      <c r="R61" s="278">
        <v>0</v>
      </c>
      <c r="S61" s="278">
        <v>0</v>
      </c>
      <c r="T61" s="278">
        <v>0</v>
      </c>
      <c r="U61" s="278">
        <v>0</v>
      </c>
      <c r="V61" s="278">
        <v>0</v>
      </c>
      <c r="W61" s="278">
        <v>0</v>
      </c>
      <c r="X61" s="278">
        <v>0</v>
      </c>
      <c r="Y61" s="278">
        <v>0</v>
      </c>
      <c r="Z61" s="278">
        <v>0</v>
      </c>
      <c r="AA61" s="278">
        <v>0</v>
      </c>
      <c r="AB61" s="276">
        <f t="shared" si="7"/>
        <v>0</v>
      </c>
      <c r="AC61" s="276">
        <f t="shared" si="8"/>
        <v>0</v>
      </c>
    </row>
    <row r="62" spans="1:29" x14ac:dyDescent="0.25">
      <c r="A62" s="59" t="s">
        <v>229</v>
      </c>
      <c r="B62" s="350" t="s">
        <v>151</v>
      </c>
      <c r="C62" s="281">
        <v>0</v>
      </c>
      <c r="D62" s="276">
        <v>0</v>
      </c>
      <c r="E62" s="278">
        <v>0</v>
      </c>
      <c r="F62" s="278">
        <v>0</v>
      </c>
      <c r="G62" s="278">
        <v>0</v>
      </c>
      <c r="H62" s="278">
        <v>0</v>
      </c>
      <c r="I62" s="278">
        <v>0</v>
      </c>
      <c r="J62" s="278">
        <v>0</v>
      </c>
      <c r="K62" s="278">
        <v>0</v>
      </c>
      <c r="L62" s="278">
        <v>0</v>
      </c>
      <c r="M62" s="278">
        <v>0</v>
      </c>
      <c r="N62" s="278">
        <v>0</v>
      </c>
      <c r="O62" s="278">
        <v>0</v>
      </c>
      <c r="P62" s="278">
        <v>0</v>
      </c>
      <c r="Q62" s="278">
        <v>0</v>
      </c>
      <c r="R62" s="278">
        <v>0</v>
      </c>
      <c r="S62" s="278">
        <v>0</v>
      </c>
      <c r="T62" s="278">
        <v>0</v>
      </c>
      <c r="U62" s="278">
        <v>0</v>
      </c>
      <c r="V62" s="278">
        <v>0</v>
      </c>
      <c r="W62" s="278">
        <v>0</v>
      </c>
      <c r="X62" s="278">
        <v>0</v>
      </c>
      <c r="Y62" s="278">
        <v>0</v>
      </c>
      <c r="Z62" s="278">
        <v>0</v>
      </c>
      <c r="AA62" s="278">
        <v>0</v>
      </c>
      <c r="AB62" s="276">
        <f t="shared" si="7"/>
        <v>0</v>
      </c>
      <c r="AC62" s="276">
        <f t="shared" si="8"/>
        <v>0</v>
      </c>
    </row>
    <row r="63" spans="1:29" x14ac:dyDescent="0.25">
      <c r="A63" s="59" t="s">
        <v>230</v>
      </c>
      <c r="B63" s="350" t="s">
        <v>232</v>
      </c>
      <c r="C63" s="281">
        <v>0</v>
      </c>
      <c r="D63" s="276">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76">
        <f t="shared" si="7"/>
        <v>0</v>
      </c>
      <c r="AC63" s="276">
        <f t="shared" si="8"/>
        <v>0</v>
      </c>
    </row>
    <row r="64" spans="1:29" ht="18.75" x14ac:dyDescent="0.25">
      <c r="A64" s="59" t="s">
        <v>231</v>
      </c>
      <c r="B64" s="348" t="s">
        <v>616</v>
      </c>
      <c r="C64" s="279">
        <v>0</v>
      </c>
      <c r="D64" s="276">
        <v>0</v>
      </c>
      <c r="E64" s="278">
        <v>0</v>
      </c>
      <c r="F64" s="278">
        <v>0</v>
      </c>
      <c r="G64" s="278">
        <v>0</v>
      </c>
      <c r="H64" s="278">
        <v>0</v>
      </c>
      <c r="I64" s="278">
        <v>0</v>
      </c>
      <c r="J64" s="278">
        <v>0</v>
      </c>
      <c r="K64" s="278">
        <v>0</v>
      </c>
      <c r="L64" s="278">
        <v>0</v>
      </c>
      <c r="M64" s="278">
        <v>0</v>
      </c>
      <c r="N64" s="278">
        <v>0</v>
      </c>
      <c r="O64" s="278">
        <v>0</v>
      </c>
      <c r="P64" s="278">
        <v>0</v>
      </c>
      <c r="Q64" s="278">
        <v>0</v>
      </c>
      <c r="R64" s="278">
        <v>0</v>
      </c>
      <c r="S64" s="278">
        <v>0</v>
      </c>
      <c r="T64" s="278">
        <v>0</v>
      </c>
      <c r="U64" s="278">
        <v>0</v>
      </c>
      <c r="V64" s="278">
        <v>0</v>
      </c>
      <c r="W64" s="278">
        <v>0</v>
      </c>
      <c r="X64" s="278">
        <v>0</v>
      </c>
      <c r="Y64" s="278">
        <v>0</v>
      </c>
      <c r="Z64" s="278">
        <v>0</v>
      </c>
      <c r="AA64" s="278">
        <v>0</v>
      </c>
      <c r="AB64" s="276">
        <f>H64+L64+P64+T64+X64</f>
        <v>0</v>
      </c>
      <c r="AC64" s="276">
        <f t="shared" si="8"/>
        <v>0</v>
      </c>
    </row>
    <row r="65" spans="1:28" x14ac:dyDescent="0.25">
      <c r="A65" s="57"/>
      <c r="B65" s="58"/>
      <c r="C65" s="58"/>
      <c r="D65" s="58"/>
      <c r="E65" s="58"/>
      <c r="F65" s="58"/>
      <c r="G65" s="58"/>
      <c r="H65" s="58"/>
      <c r="I65" s="58"/>
      <c r="J65" s="58"/>
      <c r="K65" s="58"/>
      <c r="L65" s="57"/>
      <c r="M65" s="57"/>
      <c r="N65" s="52"/>
      <c r="O65" s="52"/>
      <c r="P65" s="52"/>
      <c r="Q65" s="52"/>
      <c r="R65" s="52"/>
      <c r="S65" s="52"/>
      <c r="T65" s="52"/>
      <c r="U65" s="52"/>
      <c r="V65" s="52"/>
      <c r="W65" s="52"/>
      <c r="X65" s="52"/>
      <c r="Y65" s="52"/>
      <c r="Z65" s="52"/>
      <c r="AA65" s="52"/>
      <c r="AB65" s="52"/>
    </row>
    <row r="66" spans="1:28" ht="54" customHeight="1" x14ac:dyDescent="0.25">
      <c r="A66" s="52"/>
      <c r="B66" s="462"/>
      <c r="C66" s="462"/>
      <c r="D66" s="462"/>
      <c r="E66" s="462"/>
      <c r="F66" s="462"/>
      <c r="G66" s="462"/>
      <c r="H66" s="462"/>
      <c r="I66" s="462"/>
      <c r="J66" s="288"/>
      <c r="K66" s="288"/>
      <c r="L66" s="56"/>
      <c r="M66" s="56"/>
      <c r="N66" s="56"/>
      <c r="O66" s="56"/>
      <c r="P66" s="56"/>
      <c r="Q66" s="56"/>
      <c r="R66" s="56"/>
      <c r="S66" s="56"/>
      <c r="T66" s="56"/>
      <c r="U66" s="56"/>
      <c r="V66" s="56"/>
      <c r="W66" s="56"/>
      <c r="X66" s="56"/>
      <c r="Y66" s="56"/>
      <c r="Z66" s="56"/>
      <c r="AA66" s="56"/>
      <c r="AB66" s="56"/>
    </row>
    <row r="67" spans="1:28" x14ac:dyDescent="0.25">
      <c r="A67" s="52"/>
      <c r="B67" s="52"/>
      <c r="C67" s="52"/>
      <c r="D67" s="52"/>
      <c r="E67" s="52"/>
      <c r="F67" s="52"/>
      <c r="L67" s="52"/>
      <c r="M67" s="52"/>
      <c r="N67" s="52"/>
      <c r="O67" s="52"/>
      <c r="P67" s="52"/>
      <c r="Q67" s="52"/>
      <c r="R67" s="52"/>
      <c r="S67" s="52"/>
      <c r="T67" s="52"/>
      <c r="U67" s="52"/>
      <c r="V67" s="52"/>
      <c r="W67" s="52"/>
      <c r="X67" s="52"/>
      <c r="Y67" s="52"/>
      <c r="Z67" s="52"/>
      <c r="AA67" s="52"/>
      <c r="AB67" s="52"/>
    </row>
    <row r="68" spans="1:28" ht="50.25" customHeight="1" x14ac:dyDescent="0.25">
      <c r="A68" s="52"/>
      <c r="B68" s="464"/>
      <c r="C68" s="464"/>
      <c r="D68" s="464"/>
      <c r="E68" s="464"/>
      <c r="F68" s="464"/>
      <c r="G68" s="464"/>
      <c r="H68" s="464"/>
      <c r="I68" s="464"/>
      <c r="J68" s="290"/>
      <c r="K68" s="290"/>
      <c r="L68" s="52"/>
      <c r="M68" s="52"/>
      <c r="N68" s="52"/>
      <c r="O68" s="52"/>
      <c r="P68" s="52"/>
      <c r="Q68" s="52"/>
      <c r="R68" s="52"/>
      <c r="S68" s="52"/>
      <c r="T68" s="52"/>
      <c r="U68" s="52"/>
      <c r="V68" s="52"/>
      <c r="W68" s="52"/>
      <c r="X68" s="52"/>
      <c r="Y68" s="52"/>
      <c r="Z68" s="52"/>
      <c r="AA68" s="52"/>
      <c r="AB68" s="52"/>
    </row>
    <row r="69" spans="1:28" x14ac:dyDescent="0.25">
      <c r="A69" s="52"/>
      <c r="B69" s="52"/>
      <c r="C69" s="52"/>
      <c r="D69" s="52"/>
      <c r="E69" s="52"/>
      <c r="F69" s="52"/>
      <c r="L69" s="52"/>
      <c r="M69" s="52"/>
      <c r="N69" s="52"/>
      <c r="O69" s="52"/>
      <c r="P69" s="52"/>
      <c r="Q69" s="52"/>
      <c r="R69" s="52"/>
      <c r="S69" s="52"/>
      <c r="T69" s="52"/>
      <c r="U69" s="52"/>
      <c r="V69" s="52"/>
      <c r="W69" s="52"/>
      <c r="X69" s="52"/>
      <c r="Y69" s="52"/>
      <c r="Z69" s="52"/>
      <c r="AA69" s="52"/>
      <c r="AB69" s="52"/>
    </row>
    <row r="70" spans="1:28" ht="36.75" customHeight="1" x14ac:dyDescent="0.25">
      <c r="A70" s="52"/>
      <c r="B70" s="462"/>
      <c r="C70" s="462"/>
      <c r="D70" s="462"/>
      <c r="E70" s="462"/>
      <c r="F70" s="462"/>
      <c r="G70" s="462"/>
      <c r="H70" s="462"/>
      <c r="I70" s="462"/>
      <c r="J70" s="288"/>
      <c r="K70" s="288"/>
      <c r="L70" s="52"/>
      <c r="M70" s="52"/>
      <c r="N70" s="52"/>
      <c r="O70" s="52"/>
      <c r="P70" s="52"/>
      <c r="Q70" s="52"/>
      <c r="R70" s="52"/>
      <c r="S70" s="52"/>
      <c r="T70" s="52"/>
      <c r="U70" s="52"/>
      <c r="V70" s="52"/>
      <c r="W70" s="52"/>
      <c r="X70" s="52"/>
      <c r="Y70" s="52"/>
      <c r="Z70" s="52"/>
      <c r="AA70" s="52"/>
      <c r="AB70" s="52"/>
    </row>
    <row r="71" spans="1:28" x14ac:dyDescent="0.25">
      <c r="A71" s="52"/>
      <c r="B71" s="55"/>
      <c r="C71" s="55"/>
      <c r="D71" s="55"/>
      <c r="E71" s="55"/>
      <c r="F71" s="55"/>
      <c r="L71" s="52"/>
      <c r="M71" s="52"/>
      <c r="N71" s="54"/>
      <c r="O71" s="52"/>
      <c r="P71" s="52"/>
      <c r="Q71" s="52"/>
      <c r="R71" s="52"/>
      <c r="S71" s="52"/>
      <c r="T71" s="52"/>
      <c r="U71" s="52"/>
      <c r="V71" s="52"/>
      <c r="W71" s="52"/>
      <c r="X71" s="52"/>
      <c r="Y71" s="52"/>
      <c r="Z71" s="52"/>
      <c r="AA71" s="52"/>
      <c r="AB71" s="52"/>
    </row>
    <row r="72" spans="1:28" ht="51" customHeight="1" x14ac:dyDescent="0.25">
      <c r="A72" s="52"/>
      <c r="B72" s="462"/>
      <c r="C72" s="462"/>
      <c r="D72" s="462"/>
      <c r="E72" s="462"/>
      <c r="F72" s="462"/>
      <c r="G72" s="462"/>
      <c r="H72" s="462"/>
      <c r="I72" s="462"/>
      <c r="J72" s="288"/>
      <c r="K72" s="288"/>
      <c r="L72" s="52"/>
      <c r="M72" s="52"/>
      <c r="N72" s="54"/>
      <c r="O72" s="52"/>
      <c r="P72" s="52"/>
      <c r="Q72" s="52"/>
      <c r="R72" s="52"/>
      <c r="S72" s="52"/>
      <c r="T72" s="52"/>
      <c r="U72" s="52"/>
      <c r="V72" s="52"/>
      <c r="W72" s="52"/>
      <c r="X72" s="52"/>
      <c r="Y72" s="52"/>
      <c r="Z72" s="52"/>
      <c r="AA72" s="52"/>
      <c r="AB72" s="52"/>
    </row>
    <row r="73" spans="1:28" ht="32.25" customHeight="1" x14ac:dyDescent="0.25">
      <c r="A73" s="52"/>
      <c r="B73" s="464"/>
      <c r="C73" s="464"/>
      <c r="D73" s="464"/>
      <c r="E73" s="464"/>
      <c r="F73" s="464"/>
      <c r="G73" s="464"/>
      <c r="H73" s="464"/>
      <c r="I73" s="464"/>
      <c r="J73" s="290"/>
      <c r="K73" s="290"/>
      <c r="L73" s="52"/>
      <c r="M73" s="52"/>
      <c r="N73" s="52"/>
      <c r="O73" s="52"/>
      <c r="P73" s="52"/>
      <c r="Q73" s="52"/>
      <c r="R73" s="52"/>
      <c r="S73" s="52"/>
      <c r="T73" s="52"/>
      <c r="U73" s="52"/>
      <c r="V73" s="52"/>
      <c r="W73" s="52"/>
      <c r="X73" s="52"/>
      <c r="Y73" s="52"/>
      <c r="Z73" s="52"/>
      <c r="AA73" s="52"/>
      <c r="AB73" s="52"/>
    </row>
    <row r="74" spans="1:28" ht="51.75" customHeight="1" x14ac:dyDescent="0.25">
      <c r="A74" s="52"/>
      <c r="B74" s="462"/>
      <c r="C74" s="462"/>
      <c r="D74" s="462"/>
      <c r="E74" s="462"/>
      <c r="F74" s="462"/>
      <c r="G74" s="462"/>
      <c r="H74" s="462"/>
      <c r="I74" s="462"/>
      <c r="J74" s="288"/>
      <c r="K74" s="288"/>
      <c r="L74" s="52"/>
      <c r="M74" s="52"/>
      <c r="N74" s="52"/>
      <c r="O74" s="52"/>
      <c r="P74" s="52"/>
      <c r="Q74" s="52"/>
      <c r="R74" s="52"/>
      <c r="S74" s="52"/>
      <c r="T74" s="52"/>
      <c r="U74" s="52"/>
      <c r="V74" s="52"/>
      <c r="W74" s="52"/>
      <c r="X74" s="52"/>
      <c r="Y74" s="52"/>
      <c r="Z74" s="52"/>
      <c r="AA74" s="52"/>
      <c r="AB74" s="52"/>
    </row>
    <row r="75" spans="1:28" ht="21.75" customHeight="1" x14ac:dyDescent="0.25">
      <c r="A75" s="52"/>
      <c r="B75" s="465"/>
      <c r="C75" s="465"/>
      <c r="D75" s="465"/>
      <c r="E75" s="465"/>
      <c r="F75" s="465"/>
      <c r="G75" s="465"/>
      <c r="H75" s="465"/>
      <c r="I75" s="465"/>
      <c r="J75" s="291"/>
      <c r="K75" s="291"/>
      <c r="L75" s="53"/>
      <c r="M75" s="53"/>
      <c r="N75" s="52"/>
      <c r="O75" s="52"/>
      <c r="P75" s="52"/>
      <c r="Q75" s="52"/>
      <c r="R75" s="52"/>
      <c r="S75" s="52"/>
      <c r="T75" s="52"/>
      <c r="U75" s="52"/>
      <c r="V75" s="52"/>
      <c r="W75" s="52"/>
      <c r="X75" s="52"/>
      <c r="Y75" s="52"/>
      <c r="Z75" s="52"/>
      <c r="AA75" s="52"/>
      <c r="AB75" s="52"/>
    </row>
    <row r="76" spans="1:28" ht="23.25" customHeight="1" x14ac:dyDescent="0.25">
      <c r="A76" s="52"/>
      <c r="B76" s="53"/>
      <c r="C76" s="53"/>
      <c r="D76" s="53"/>
      <c r="E76" s="53"/>
      <c r="F76" s="53"/>
      <c r="L76" s="52"/>
      <c r="M76" s="52"/>
      <c r="N76" s="52"/>
      <c r="O76" s="52"/>
      <c r="P76" s="52"/>
      <c r="Q76" s="52"/>
      <c r="R76" s="52"/>
      <c r="S76" s="52"/>
      <c r="T76" s="52"/>
      <c r="U76" s="52"/>
      <c r="V76" s="52"/>
      <c r="W76" s="52"/>
      <c r="X76" s="52"/>
      <c r="Y76" s="52"/>
      <c r="Z76" s="52"/>
      <c r="AA76" s="52"/>
      <c r="AB76" s="52"/>
    </row>
    <row r="77" spans="1:28" ht="18.75" customHeight="1" x14ac:dyDescent="0.25">
      <c r="A77" s="52"/>
      <c r="B77" s="463"/>
      <c r="C77" s="463"/>
      <c r="D77" s="463"/>
      <c r="E77" s="463"/>
      <c r="F77" s="463"/>
      <c r="G77" s="463"/>
      <c r="H77" s="463"/>
      <c r="I77" s="463"/>
      <c r="J77" s="289"/>
      <c r="K77" s="289"/>
      <c r="L77" s="52"/>
      <c r="M77" s="52"/>
      <c r="N77" s="52"/>
      <c r="O77" s="52"/>
      <c r="P77" s="52"/>
      <c r="Q77" s="52"/>
      <c r="R77" s="52"/>
      <c r="S77" s="52"/>
      <c r="T77" s="52"/>
      <c r="U77" s="52"/>
      <c r="V77" s="52"/>
      <c r="W77" s="52"/>
      <c r="X77" s="52"/>
      <c r="Y77" s="52"/>
      <c r="Z77" s="52"/>
      <c r="AA77" s="52"/>
      <c r="AB77" s="52"/>
    </row>
    <row r="78" spans="1:28" x14ac:dyDescent="0.25">
      <c r="A78" s="52"/>
      <c r="B78" s="52"/>
      <c r="C78" s="52"/>
      <c r="D78" s="52"/>
      <c r="E78" s="52"/>
      <c r="F78" s="52"/>
      <c r="L78" s="52"/>
      <c r="M78" s="52"/>
      <c r="N78" s="52"/>
      <c r="O78" s="52"/>
      <c r="P78" s="52"/>
      <c r="Q78" s="52"/>
      <c r="R78" s="52"/>
      <c r="S78" s="52"/>
      <c r="T78" s="52"/>
      <c r="U78" s="52"/>
      <c r="V78" s="52"/>
      <c r="W78" s="52"/>
      <c r="X78" s="52"/>
      <c r="Y78" s="52"/>
      <c r="Z78" s="52"/>
      <c r="AA78" s="52"/>
      <c r="AB78" s="52"/>
    </row>
    <row r="79" spans="1:28" x14ac:dyDescent="0.25">
      <c r="A79" s="52"/>
      <c r="B79" s="52"/>
      <c r="C79" s="52"/>
      <c r="D79" s="52"/>
      <c r="E79" s="52"/>
      <c r="F79" s="52"/>
      <c r="L79" s="52"/>
      <c r="M79" s="52"/>
      <c r="N79" s="52"/>
      <c r="O79" s="52"/>
      <c r="P79" s="52"/>
      <c r="Q79" s="52"/>
      <c r="R79" s="52"/>
      <c r="S79" s="52"/>
      <c r="T79" s="52"/>
      <c r="U79" s="52"/>
      <c r="V79" s="52"/>
      <c r="W79" s="52"/>
      <c r="X79" s="52"/>
      <c r="Y79" s="52"/>
      <c r="Z79" s="52"/>
      <c r="AA79" s="52"/>
      <c r="AB79" s="52"/>
    </row>
    <row r="80" spans="1:28"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8:AC64 D24:AC27">
    <cfRule type="cellIs" dxfId="2" priority="2" operator="notEqual">
      <formula>0</formula>
    </cfRule>
  </conditionalFormatting>
  <conditionalFormatting sqref="C24:C2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F35" sqref="F35"/>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11" width="9" style="52" customWidth="1"/>
    <col min="12" max="27" width="9" style="51" customWidth="1"/>
    <col min="28" max="28" width="13.140625" style="51" customWidth="1"/>
    <col min="29" max="29" width="24.85546875" style="51" customWidth="1"/>
    <col min="30" max="16384" width="9.140625" style="51"/>
  </cols>
  <sheetData>
    <row r="1" spans="1:29" ht="18.75" x14ac:dyDescent="0.25">
      <c r="A1" s="52"/>
      <c r="B1" s="52"/>
      <c r="C1" s="52"/>
      <c r="D1" s="52"/>
      <c r="E1" s="52"/>
      <c r="F1" s="52"/>
      <c r="L1" s="52"/>
      <c r="M1" s="52"/>
      <c r="AC1" s="33" t="s">
        <v>67</v>
      </c>
    </row>
    <row r="2" spans="1:29" ht="18.75" x14ac:dyDescent="0.3">
      <c r="A2" s="52"/>
      <c r="B2" s="52"/>
      <c r="C2" s="52"/>
      <c r="D2" s="52"/>
      <c r="E2" s="52"/>
      <c r="F2" s="52"/>
      <c r="L2" s="52"/>
      <c r="M2" s="52"/>
      <c r="AC2" s="13" t="s">
        <v>8</v>
      </c>
    </row>
    <row r="3" spans="1:29" ht="18.75" x14ac:dyDescent="0.3">
      <c r="A3" s="52"/>
      <c r="B3" s="52"/>
      <c r="C3" s="52"/>
      <c r="D3" s="52"/>
      <c r="E3" s="52"/>
      <c r="F3" s="52"/>
      <c r="L3" s="52"/>
      <c r="M3" s="52"/>
      <c r="AC3" s="13" t="s">
        <v>66</v>
      </c>
    </row>
    <row r="4" spans="1:29"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52"/>
      <c r="B5" s="52"/>
      <c r="C5" s="52"/>
      <c r="D5" s="52"/>
      <c r="E5" s="52"/>
      <c r="F5" s="52"/>
      <c r="L5" s="52"/>
      <c r="M5" s="52"/>
      <c r="AC5" s="13"/>
    </row>
    <row r="6" spans="1:29"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row>
    <row r="7" spans="1:29" ht="18.75" x14ac:dyDescent="0.25">
      <c r="A7" s="293"/>
      <c r="B7" s="293"/>
      <c r="C7" s="293"/>
      <c r="D7" s="293"/>
      <c r="E7" s="293"/>
      <c r="F7" s="293"/>
      <c r="G7" s="293"/>
      <c r="H7" s="293"/>
      <c r="I7" s="293"/>
      <c r="J7" s="346"/>
      <c r="K7" s="346"/>
      <c r="L7" s="346"/>
      <c r="M7" s="346"/>
      <c r="N7" s="346"/>
      <c r="O7" s="346"/>
      <c r="P7" s="346"/>
      <c r="Q7" s="346"/>
      <c r="R7" s="346"/>
      <c r="S7" s="346"/>
      <c r="T7" s="346"/>
      <c r="U7" s="346"/>
      <c r="V7" s="346"/>
      <c r="W7" s="346"/>
      <c r="X7" s="346"/>
      <c r="Y7" s="346"/>
      <c r="Z7" s="346"/>
      <c r="AA7" s="346"/>
      <c r="AB7" s="346"/>
      <c r="AC7" s="346"/>
    </row>
    <row r="8" spans="1:29"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293"/>
      <c r="B10" s="293"/>
      <c r="C10" s="293"/>
      <c r="D10" s="293"/>
      <c r="E10" s="293"/>
      <c r="F10" s="293"/>
      <c r="G10" s="293"/>
      <c r="H10" s="293"/>
      <c r="I10" s="293"/>
      <c r="J10" s="346"/>
      <c r="K10" s="346"/>
      <c r="L10" s="346"/>
      <c r="M10" s="346"/>
      <c r="N10" s="346"/>
      <c r="O10" s="346"/>
      <c r="P10" s="346"/>
      <c r="Q10" s="346"/>
      <c r="R10" s="346"/>
      <c r="S10" s="346"/>
      <c r="T10" s="346"/>
      <c r="U10" s="346"/>
      <c r="V10" s="346"/>
      <c r="W10" s="346"/>
      <c r="X10" s="346"/>
      <c r="Y10" s="346"/>
      <c r="Z10" s="346"/>
      <c r="AA10" s="346"/>
      <c r="AB10" s="346"/>
      <c r="AC10" s="346"/>
    </row>
    <row r="11" spans="1:29" x14ac:dyDescent="0.25">
      <c r="A11" s="383" t="str">
        <f>'1. паспорт местоположение'!A12:C12</f>
        <v>F_472-smart</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324"/>
      <c r="B13" s="324"/>
      <c r="C13" s="324"/>
      <c r="D13" s="324"/>
      <c r="E13" s="324"/>
      <c r="F13" s="324"/>
      <c r="G13" s="324"/>
      <c r="H13" s="324"/>
      <c r="I13" s="324"/>
      <c r="J13" s="65"/>
      <c r="K13" s="65"/>
      <c r="L13" s="65"/>
      <c r="M13" s="65"/>
      <c r="N13" s="65"/>
      <c r="O13" s="65"/>
      <c r="P13" s="65"/>
      <c r="Q13" s="65"/>
      <c r="R13" s="65"/>
      <c r="S13" s="65"/>
      <c r="T13" s="65"/>
      <c r="U13" s="65"/>
      <c r="V13" s="65"/>
      <c r="W13" s="65"/>
      <c r="X13" s="65"/>
      <c r="Y13" s="65"/>
      <c r="Z13" s="65"/>
      <c r="AA13" s="65"/>
      <c r="AB13" s="65"/>
      <c r="AC13" s="65"/>
    </row>
    <row r="14" spans="1:29" x14ac:dyDescent="0.25">
      <c r="A14" s="453" t="str">
        <f>'1. паспорт местоположение'!A15:C15</f>
        <v>Система распределенной автоматизации сетей 15 кВ АО "Янтарьэнерго" (Smart Grid)</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52"/>
      <c r="L17" s="52"/>
      <c r="M17" s="52"/>
      <c r="N17" s="52"/>
      <c r="O17" s="52"/>
      <c r="P17" s="52"/>
      <c r="Q17" s="52"/>
      <c r="R17" s="52"/>
      <c r="S17" s="52"/>
      <c r="T17" s="52"/>
      <c r="U17" s="52"/>
      <c r="V17" s="52"/>
      <c r="W17" s="52"/>
      <c r="X17" s="52"/>
      <c r="Y17" s="52"/>
      <c r="Z17" s="52"/>
      <c r="AA17" s="52"/>
      <c r="AB17" s="52"/>
    </row>
    <row r="18" spans="1:32" x14ac:dyDescent="0.25">
      <c r="A18" s="455" t="s">
        <v>469</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52"/>
      <c r="B19" s="52"/>
      <c r="C19" s="52"/>
      <c r="D19" s="52"/>
      <c r="E19" s="52"/>
      <c r="F19" s="52"/>
      <c r="L19" s="52"/>
      <c r="M19" s="52"/>
      <c r="N19" s="52"/>
      <c r="O19" s="52"/>
      <c r="P19" s="52"/>
      <c r="Q19" s="52"/>
      <c r="R19" s="52"/>
      <c r="S19" s="52"/>
      <c r="T19" s="52"/>
      <c r="U19" s="52"/>
      <c r="V19" s="52"/>
      <c r="W19" s="52"/>
      <c r="X19" s="52"/>
      <c r="Y19" s="52"/>
      <c r="Z19" s="52"/>
      <c r="AA19" s="52"/>
      <c r="AB19" s="52"/>
    </row>
    <row r="20" spans="1:32" ht="33" customHeight="1" x14ac:dyDescent="0.25">
      <c r="A20" s="456" t="s">
        <v>191</v>
      </c>
      <c r="B20" s="456" t="s">
        <v>190</v>
      </c>
      <c r="C20" s="440" t="s">
        <v>189</v>
      </c>
      <c r="D20" s="440"/>
      <c r="E20" s="458" t="s">
        <v>188</v>
      </c>
      <c r="F20" s="458"/>
      <c r="G20" s="456" t="s">
        <v>548</v>
      </c>
      <c r="H20" s="459" t="s">
        <v>549</v>
      </c>
      <c r="I20" s="460"/>
      <c r="J20" s="460"/>
      <c r="K20" s="460"/>
      <c r="L20" s="459" t="s">
        <v>550</v>
      </c>
      <c r="M20" s="460"/>
      <c r="N20" s="460"/>
      <c r="O20" s="460"/>
      <c r="P20" s="459" t="s">
        <v>551</v>
      </c>
      <c r="Q20" s="460"/>
      <c r="R20" s="460"/>
      <c r="S20" s="460"/>
      <c r="T20" s="459" t="s">
        <v>552</v>
      </c>
      <c r="U20" s="460"/>
      <c r="V20" s="460"/>
      <c r="W20" s="460"/>
      <c r="X20" s="459" t="s">
        <v>553</v>
      </c>
      <c r="Y20" s="460"/>
      <c r="Z20" s="460"/>
      <c r="AA20" s="460"/>
      <c r="AB20" s="461" t="s">
        <v>187</v>
      </c>
      <c r="AC20" s="461"/>
      <c r="AD20" s="64"/>
      <c r="AE20" s="64"/>
      <c r="AF20" s="64"/>
    </row>
    <row r="21" spans="1:32" ht="99.75" customHeight="1" x14ac:dyDescent="0.25">
      <c r="A21" s="457"/>
      <c r="B21" s="457"/>
      <c r="C21" s="440"/>
      <c r="D21" s="440"/>
      <c r="E21" s="458"/>
      <c r="F21" s="458"/>
      <c r="G21" s="457"/>
      <c r="H21" s="440" t="s">
        <v>2</v>
      </c>
      <c r="I21" s="440"/>
      <c r="J21" s="440" t="s">
        <v>568</v>
      </c>
      <c r="K21" s="440"/>
      <c r="L21" s="440" t="s">
        <v>2</v>
      </c>
      <c r="M21" s="440"/>
      <c r="N21" s="440" t="s">
        <v>568</v>
      </c>
      <c r="O21" s="440"/>
      <c r="P21" s="440" t="s">
        <v>2</v>
      </c>
      <c r="Q21" s="440"/>
      <c r="R21" s="440" t="s">
        <v>568</v>
      </c>
      <c r="S21" s="440"/>
      <c r="T21" s="440" t="s">
        <v>2</v>
      </c>
      <c r="U21" s="440"/>
      <c r="V21" s="440" t="s">
        <v>568</v>
      </c>
      <c r="W21" s="440"/>
      <c r="X21" s="440" t="s">
        <v>2</v>
      </c>
      <c r="Y21" s="440"/>
      <c r="Z21" s="440" t="s">
        <v>568</v>
      </c>
      <c r="AA21" s="440"/>
      <c r="AB21" s="461"/>
      <c r="AC21" s="461"/>
    </row>
    <row r="22" spans="1:32" ht="89.25" customHeight="1" x14ac:dyDescent="0.25">
      <c r="A22" s="447"/>
      <c r="B22" s="447"/>
      <c r="C22" s="368" t="s">
        <v>2</v>
      </c>
      <c r="D22" s="368" t="s">
        <v>185</v>
      </c>
      <c r="E22" s="63" t="s">
        <v>554</v>
      </c>
      <c r="F22" s="63" t="s">
        <v>617</v>
      </c>
      <c r="G22" s="447"/>
      <c r="H22" s="347" t="s">
        <v>448</v>
      </c>
      <c r="I22" s="347" t="s">
        <v>449</v>
      </c>
      <c r="J22" s="347" t="s">
        <v>448</v>
      </c>
      <c r="K22" s="347" t="s">
        <v>449</v>
      </c>
      <c r="L22" s="347" t="s">
        <v>448</v>
      </c>
      <c r="M22" s="347" t="s">
        <v>449</v>
      </c>
      <c r="N22" s="347" t="s">
        <v>448</v>
      </c>
      <c r="O22" s="347" t="s">
        <v>449</v>
      </c>
      <c r="P22" s="347" t="s">
        <v>448</v>
      </c>
      <c r="Q22" s="347" t="s">
        <v>449</v>
      </c>
      <c r="R22" s="347" t="s">
        <v>448</v>
      </c>
      <c r="S22" s="347" t="s">
        <v>449</v>
      </c>
      <c r="T22" s="347" t="s">
        <v>448</v>
      </c>
      <c r="U22" s="347" t="s">
        <v>449</v>
      </c>
      <c r="V22" s="347" t="s">
        <v>448</v>
      </c>
      <c r="W22" s="347" t="s">
        <v>449</v>
      </c>
      <c r="X22" s="347" t="s">
        <v>448</v>
      </c>
      <c r="Y22" s="347" t="s">
        <v>449</v>
      </c>
      <c r="Z22" s="347" t="s">
        <v>448</v>
      </c>
      <c r="AA22" s="347" t="s">
        <v>449</v>
      </c>
      <c r="AB22" s="368" t="s">
        <v>186</v>
      </c>
      <c r="AC22" s="368" t="s">
        <v>623</v>
      </c>
    </row>
    <row r="23" spans="1:32" ht="19.5" customHeight="1" x14ac:dyDescent="0.25">
      <c r="A23" s="363">
        <v>1</v>
      </c>
      <c r="B23" s="363">
        <f>A23+1</f>
        <v>2</v>
      </c>
      <c r="C23" s="363">
        <f t="shared" ref="C23:AC23" si="0">B23+1</f>
        <v>3</v>
      </c>
      <c r="D23" s="363">
        <f t="shared" si="0"/>
        <v>4</v>
      </c>
      <c r="E23" s="363">
        <f t="shared" si="0"/>
        <v>5</v>
      </c>
      <c r="F23" s="363">
        <f t="shared" si="0"/>
        <v>6</v>
      </c>
      <c r="G23" s="363">
        <f t="shared" si="0"/>
        <v>7</v>
      </c>
      <c r="H23" s="363">
        <f t="shared" si="0"/>
        <v>8</v>
      </c>
      <c r="I23" s="363">
        <f t="shared" si="0"/>
        <v>9</v>
      </c>
      <c r="J23" s="363">
        <f t="shared" si="0"/>
        <v>10</v>
      </c>
      <c r="K23" s="363">
        <f t="shared" si="0"/>
        <v>11</v>
      </c>
      <c r="L23" s="363">
        <f t="shared" si="0"/>
        <v>12</v>
      </c>
      <c r="M23" s="363">
        <f t="shared" si="0"/>
        <v>13</v>
      </c>
      <c r="N23" s="363">
        <f t="shared" si="0"/>
        <v>14</v>
      </c>
      <c r="O23" s="363">
        <f t="shared" si="0"/>
        <v>15</v>
      </c>
      <c r="P23" s="363">
        <f t="shared" si="0"/>
        <v>16</v>
      </c>
      <c r="Q23" s="363">
        <f t="shared" si="0"/>
        <v>17</v>
      </c>
      <c r="R23" s="363">
        <f t="shared" si="0"/>
        <v>18</v>
      </c>
      <c r="S23" s="363">
        <f t="shared" si="0"/>
        <v>19</v>
      </c>
      <c r="T23" s="363">
        <f t="shared" si="0"/>
        <v>20</v>
      </c>
      <c r="U23" s="363">
        <f t="shared" si="0"/>
        <v>21</v>
      </c>
      <c r="V23" s="363">
        <f t="shared" si="0"/>
        <v>22</v>
      </c>
      <c r="W23" s="363">
        <f t="shared" si="0"/>
        <v>23</v>
      </c>
      <c r="X23" s="363">
        <f t="shared" si="0"/>
        <v>24</v>
      </c>
      <c r="Y23" s="363">
        <f t="shared" si="0"/>
        <v>25</v>
      </c>
      <c r="Z23" s="363">
        <f t="shared" si="0"/>
        <v>26</v>
      </c>
      <c r="AA23" s="363">
        <f t="shared" si="0"/>
        <v>27</v>
      </c>
      <c r="AB23" s="363">
        <f>AA23+1</f>
        <v>28</v>
      </c>
      <c r="AC23" s="363">
        <f t="shared" si="0"/>
        <v>29</v>
      </c>
    </row>
    <row r="24" spans="1:32" ht="47.25" customHeight="1" x14ac:dyDescent="0.25">
      <c r="A24" s="61">
        <v>1</v>
      </c>
      <c r="B24" s="60" t="s">
        <v>184</v>
      </c>
      <c r="C24" s="276">
        <v>93.349987679799995</v>
      </c>
      <c r="D24" s="276">
        <v>0</v>
      </c>
      <c r="E24" s="276">
        <v>93.349987679799995</v>
      </c>
      <c r="F24" s="276">
        <f t="shared" ref="F24:G24" si="1">SUM(F25:F29)</f>
        <v>67.064299419799994</v>
      </c>
      <c r="G24" s="276">
        <f t="shared" si="1"/>
        <v>16.288</v>
      </c>
      <c r="H24" s="276">
        <v>21.135707679800003</v>
      </c>
      <c r="I24" s="276">
        <v>0</v>
      </c>
      <c r="J24" s="276">
        <f t="shared" ref="J24" si="2">SUM(J25:J29)</f>
        <v>9.9976882600000003</v>
      </c>
      <c r="K24" s="276">
        <v>0</v>
      </c>
      <c r="L24" s="276">
        <v>44.469892320200003</v>
      </c>
      <c r="M24" s="276">
        <v>0</v>
      </c>
      <c r="N24" s="276">
        <f t="shared" ref="N24" si="3">SUM(N25:N29)</f>
        <v>0</v>
      </c>
      <c r="O24" s="276">
        <v>0</v>
      </c>
      <c r="P24" s="276">
        <v>18.975387679799979</v>
      </c>
      <c r="Q24" s="276">
        <v>0</v>
      </c>
      <c r="R24" s="276">
        <f t="shared" ref="R24" si="4">SUM(R25:R29)</f>
        <v>0</v>
      </c>
      <c r="S24" s="276">
        <v>0</v>
      </c>
      <c r="T24" s="276">
        <v>0</v>
      </c>
      <c r="U24" s="276">
        <v>0</v>
      </c>
      <c r="V24" s="276">
        <v>0</v>
      </c>
      <c r="W24" s="276">
        <v>0</v>
      </c>
      <c r="X24" s="276">
        <v>0</v>
      </c>
      <c r="Y24" s="276">
        <v>0</v>
      </c>
      <c r="Z24" s="276">
        <v>0</v>
      </c>
      <c r="AA24" s="276">
        <v>0</v>
      </c>
      <c r="AB24" s="276">
        <f>H24+L24+P24+T24+X24</f>
        <v>84.580987679799989</v>
      </c>
      <c r="AC24" s="276">
        <f>SUM(J24,N24,R24,V24,Z24)</f>
        <v>9.9976882600000003</v>
      </c>
    </row>
    <row r="25" spans="1:32" ht="24" customHeight="1" x14ac:dyDescent="0.25">
      <c r="A25" s="59" t="s">
        <v>183</v>
      </c>
      <c r="B25" s="37" t="s">
        <v>182</v>
      </c>
      <c r="C25" s="276">
        <v>0</v>
      </c>
      <c r="D25" s="276">
        <v>0</v>
      </c>
      <c r="E25" s="276">
        <v>0</v>
      </c>
      <c r="F25" s="278">
        <f t="shared" ref="F25:F29" si="5">E25-G25-J25</f>
        <v>0</v>
      </c>
      <c r="G25" s="278">
        <v>0</v>
      </c>
      <c r="H25" s="278">
        <v>0</v>
      </c>
      <c r="I25" s="278">
        <v>0</v>
      </c>
      <c r="J25" s="278">
        <v>0</v>
      </c>
      <c r="K25" s="278">
        <v>0</v>
      </c>
      <c r="L25" s="278">
        <v>0</v>
      </c>
      <c r="M25" s="278">
        <v>0</v>
      </c>
      <c r="N25" s="278">
        <v>0</v>
      </c>
      <c r="O25" s="278">
        <v>0</v>
      </c>
      <c r="P25" s="278">
        <v>0</v>
      </c>
      <c r="Q25" s="278">
        <v>0</v>
      </c>
      <c r="R25" s="278">
        <v>0</v>
      </c>
      <c r="S25" s="278">
        <v>0</v>
      </c>
      <c r="T25" s="278">
        <v>0</v>
      </c>
      <c r="U25" s="278">
        <v>0</v>
      </c>
      <c r="V25" s="278">
        <v>0</v>
      </c>
      <c r="W25" s="278">
        <v>0</v>
      </c>
      <c r="X25" s="278">
        <v>0</v>
      </c>
      <c r="Y25" s="278">
        <v>0</v>
      </c>
      <c r="Z25" s="278">
        <v>0</v>
      </c>
      <c r="AA25" s="278">
        <v>0</v>
      </c>
      <c r="AB25" s="276">
        <f t="shared" ref="AB25:AB63" si="6">H25+L25+P25+T25+X25</f>
        <v>0</v>
      </c>
      <c r="AC25" s="276">
        <f t="shared" ref="AC25:AC64" si="7">SUM(J25,N25,R25,V25,Z25)</f>
        <v>0</v>
      </c>
    </row>
    <row r="26" spans="1:32" x14ac:dyDescent="0.25">
      <c r="A26" s="59" t="s">
        <v>181</v>
      </c>
      <c r="B26" s="37" t="s">
        <v>180</v>
      </c>
      <c r="C26" s="276">
        <v>0</v>
      </c>
      <c r="D26" s="276">
        <v>0</v>
      </c>
      <c r="E26" s="276">
        <v>0</v>
      </c>
      <c r="F26" s="278">
        <f t="shared" si="5"/>
        <v>0</v>
      </c>
      <c r="G26" s="278">
        <v>0</v>
      </c>
      <c r="H26" s="278">
        <v>0</v>
      </c>
      <c r="I26" s="278">
        <v>0</v>
      </c>
      <c r="J26" s="278">
        <v>0</v>
      </c>
      <c r="K26" s="278">
        <v>0</v>
      </c>
      <c r="L26" s="278">
        <v>0</v>
      </c>
      <c r="M26" s="278">
        <v>0</v>
      </c>
      <c r="N26" s="278">
        <v>0</v>
      </c>
      <c r="O26" s="278">
        <v>0</v>
      </c>
      <c r="P26" s="278">
        <v>0</v>
      </c>
      <c r="Q26" s="278">
        <v>0</v>
      </c>
      <c r="R26" s="278">
        <v>0</v>
      </c>
      <c r="S26" s="278">
        <v>0</v>
      </c>
      <c r="T26" s="278">
        <v>0</v>
      </c>
      <c r="U26" s="278">
        <v>0</v>
      </c>
      <c r="V26" s="278">
        <v>0</v>
      </c>
      <c r="W26" s="278">
        <v>0</v>
      </c>
      <c r="X26" s="278">
        <v>0</v>
      </c>
      <c r="Y26" s="278">
        <v>0</v>
      </c>
      <c r="Z26" s="278">
        <v>0</v>
      </c>
      <c r="AA26" s="278">
        <v>0</v>
      </c>
      <c r="AB26" s="276">
        <f t="shared" si="6"/>
        <v>0</v>
      </c>
      <c r="AC26" s="276">
        <f t="shared" si="7"/>
        <v>0</v>
      </c>
    </row>
    <row r="27" spans="1:32" ht="31.5" x14ac:dyDescent="0.25">
      <c r="A27" s="59" t="s">
        <v>179</v>
      </c>
      <c r="B27" s="37" t="s">
        <v>404</v>
      </c>
      <c r="C27" s="276">
        <v>93.349987679799995</v>
      </c>
      <c r="D27" s="276">
        <v>0</v>
      </c>
      <c r="E27" s="276">
        <v>93.349987679799995</v>
      </c>
      <c r="F27" s="278">
        <f t="shared" si="5"/>
        <v>67.064299419799994</v>
      </c>
      <c r="G27" s="278">
        <v>16.288</v>
      </c>
      <c r="H27" s="278">
        <v>17.911616677796612</v>
      </c>
      <c r="I27" s="278">
        <v>0</v>
      </c>
      <c r="J27" s="278">
        <v>9.9976882600000003</v>
      </c>
      <c r="K27" s="278">
        <v>0</v>
      </c>
      <c r="L27" s="278">
        <v>37.686349423898307</v>
      </c>
      <c r="M27" s="278">
        <v>0</v>
      </c>
      <c r="N27" s="278">
        <v>0</v>
      </c>
      <c r="O27" s="278">
        <v>0</v>
      </c>
      <c r="P27" s="278">
        <v>16.080837016779643</v>
      </c>
      <c r="Q27" s="278">
        <v>0</v>
      </c>
      <c r="R27" s="278">
        <v>0</v>
      </c>
      <c r="S27" s="278">
        <v>0</v>
      </c>
      <c r="T27" s="278">
        <v>0</v>
      </c>
      <c r="U27" s="278">
        <v>0</v>
      </c>
      <c r="V27" s="278">
        <v>0</v>
      </c>
      <c r="W27" s="278">
        <v>0</v>
      </c>
      <c r="X27" s="278">
        <v>0</v>
      </c>
      <c r="Y27" s="278">
        <v>0</v>
      </c>
      <c r="Z27" s="278">
        <v>0</v>
      </c>
      <c r="AA27" s="278">
        <v>0</v>
      </c>
      <c r="AB27" s="276">
        <f t="shared" si="6"/>
        <v>71.678803118474562</v>
      </c>
      <c r="AC27" s="276">
        <f t="shared" si="7"/>
        <v>9.9976882600000003</v>
      </c>
    </row>
    <row r="28" spans="1:32" x14ac:dyDescent="0.25">
      <c r="A28" s="59" t="s">
        <v>178</v>
      </c>
      <c r="B28" s="37" t="s">
        <v>555</v>
      </c>
      <c r="C28" s="276">
        <v>0</v>
      </c>
      <c r="D28" s="276">
        <v>0</v>
      </c>
      <c r="E28" s="277">
        <f t="shared" ref="E28:E29" si="8">D28</f>
        <v>0</v>
      </c>
      <c r="F28" s="278">
        <f t="shared" si="5"/>
        <v>0</v>
      </c>
      <c r="G28" s="278">
        <v>0</v>
      </c>
      <c r="H28" s="278">
        <v>0</v>
      </c>
      <c r="I28" s="278">
        <v>0</v>
      </c>
      <c r="J28" s="278">
        <v>0</v>
      </c>
      <c r="K28" s="278">
        <v>0</v>
      </c>
      <c r="L28" s="278">
        <v>0</v>
      </c>
      <c r="M28" s="278">
        <v>0</v>
      </c>
      <c r="N28" s="278">
        <v>0</v>
      </c>
      <c r="O28" s="278">
        <v>0</v>
      </c>
      <c r="P28" s="278">
        <v>0</v>
      </c>
      <c r="Q28" s="278">
        <v>0</v>
      </c>
      <c r="R28" s="278">
        <v>0</v>
      </c>
      <c r="S28" s="278">
        <v>0</v>
      </c>
      <c r="T28" s="278">
        <v>0</v>
      </c>
      <c r="U28" s="278">
        <v>0</v>
      </c>
      <c r="V28" s="278">
        <v>0</v>
      </c>
      <c r="W28" s="278">
        <v>0</v>
      </c>
      <c r="X28" s="278">
        <v>0</v>
      </c>
      <c r="Y28" s="278">
        <v>0</v>
      </c>
      <c r="Z28" s="278">
        <v>0</v>
      </c>
      <c r="AA28" s="278">
        <v>0</v>
      </c>
      <c r="AB28" s="276">
        <f t="shared" si="6"/>
        <v>0</v>
      </c>
      <c r="AC28" s="276">
        <f t="shared" si="7"/>
        <v>0</v>
      </c>
    </row>
    <row r="29" spans="1:32" x14ac:dyDescent="0.25">
      <c r="A29" s="59" t="s">
        <v>177</v>
      </c>
      <c r="B29" s="62" t="s">
        <v>176</v>
      </c>
      <c r="C29" s="276">
        <v>0</v>
      </c>
      <c r="D29" s="276">
        <v>0</v>
      </c>
      <c r="E29" s="277">
        <f t="shared" si="8"/>
        <v>0</v>
      </c>
      <c r="F29" s="278">
        <f t="shared" si="5"/>
        <v>0</v>
      </c>
      <c r="G29" s="278">
        <v>0</v>
      </c>
      <c r="H29" s="278">
        <v>3.2240910020033908</v>
      </c>
      <c r="I29" s="278">
        <v>0</v>
      </c>
      <c r="J29" s="278">
        <v>0</v>
      </c>
      <c r="K29" s="278">
        <f>K24-K27</f>
        <v>0</v>
      </c>
      <c r="L29" s="278">
        <v>6.7835428963016966</v>
      </c>
      <c r="M29" s="278">
        <v>0</v>
      </c>
      <c r="N29" s="278">
        <v>0</v>
      </c>
      <c r="O29" s="278">
        <v>0</v>
      </c>
      <c r="P29" s="278">
        <v>2.8945506630203361</v>
      </c>
      <c r="Q29" s="278">
        <v>0</v>
      </c>
      <c r="R29" s="278">
        <v>0</v>
      </c>
      <c r="S29" s="278">
        <v>0</v>
      </c>
      <c r="T29" s="278">
        <v>0</v>
      </c>
      <c r="U29" s="278">
        <v>0</v>
      </c>
      <c r="V29" s="278">
        <v>0</v>
      </c>
      <c r="W29" s="278">
        <v>0</v>
      </c>
      <c r="X29" s="278">
        <v>0</v>
      </c>
      <c r="Y29" s="278">
        <v>0</v>
      </c>
      <c r="Z29" s="278">
        <v>0</v>
      </c>
      <c r="AA29" s="278">
        <v>0</v>
      </c>
      <c r="AB29" s="276">
        <f t="shared" si="6"/>
        <v>12.902184561325424</v>
      </c>
      <c r="AC29" s="276">
        <f t="shared" si="7"/>
        <v>0</v>
      </c>
    </row>
    <row r="30" spans="1:32" ht="47.25" x14ac:dyDescent="0.25">
      <c r="A30" s="61" t="s">
        <v>61</v>
      </c>
      <c r="B30" s="60" t="s">
        <v>175</v>
      </c>
      <c r="C30" s="276">
        <v>79.11</v>
      </c>
      <c r="D30" s="276">
        <v>0</v>
      </c>
      <c r="E30" s="276">
        <v>66.188999999999993</v>
      </c>
      <c r="F30" s="278">
        <v>0</v>
      </c>
      <c r="G30" s="276">
        <f t="shared" ref="G30" si="9">SUM(G31:G34)</f>
        <v>27.766427949999997</v>
      </c>
      <c r="H30" s="276">
        <v>17.911293940932101</v>
      </c>
      <c r="I30" s="276">
        <v>0</v>
      </c>
      <c r="J30" s="276">
        <f>39480962.6120339/1000000</f>
        <v>39.480962612033906</v>
      </c>
      <c r="K30" s="276">
        <v>0</v>
      </c>
      <c r="L30" s="276">
        <v>25.259706059067899</v>
      </c>
      <c r="M30" s="276">
        <v>0</v>
      </c>
      <c r="N30" s="276">
        <v>0</v>
      </c>
      <c r="O30" s="276">
        <v>0</v>
      </c>
      <c r="P30" s="276">
        <v>0</v>
      </c>
      <c r="Q30" s="276">
        <v>0</v>
      </c>
      <c r="R30" s="276">
        <v>0</v>
      </c>
      <c r="S30" s="276">
        <v>0</v>
      </c>
      <c r="T30" s="276">
        <v>0</v>
      </c>
      <c r="U30" s="276">
        <v>0</v>
      </c>
      <c r="V30" s="276">
        <v>0</v>
      </c>
      <c r="W30" s="276">
        <v>0</v>
      </c>
      <c r="X30" s="276">
        <v>0</v>
      </c>
      <c r="Y30" s="276">
        <v>0</v>
      </c>
      <c r="Z30" s="276">
        <v>0</v>
      </c>
      <c r="AA30" s="276">
        <v>0</v>
      </c>
      <c r="AB30" s="276">
        <f t="shared" si="6"/>
        <v>43.170999999999999</v>
      </c>
      <c r="AC30" s="276">
        <f t="shared" si="7"/>
        <v>39.480962612033906</v>
      </c>
    </row>
    <row r="31" spans="1:32" x14ac:dyDescent="0.25">
      <c r="A31" s="61" t="s">
        <v>174</v>
      </c>
      <c r="B31" s="37" t="s">
        <v>173</v>
      </c>
      <c r="C31" s="276">
        <v>0.19777500000000001</v>
      </c>
      <c r="D31" s="276">
        <v>0</v>
      </c>
      <c r="E31" s="278">
        <v>0</v>
      </c>
      <c r="F31" s="278">
        <v>0</v>
      </c>
      <c r="G31" s="278">
        <v>1.1870477100000001</v>
      </c>
      <c r="H31" s="278">
        <v>0</v>
      </c>
      <c r="I31" s="278">
        <v>0</v>
      </c>
      <c r="J31" s="278">
        <f>2082664.8220339/1000000</f>
        <v>2.0826648220338999</v>
      </c>
      <c r="K31" s="278">
        <v>0</v>
      </c>
      <c r="L31" s="278">
        <v>0</v>
      </c>
      <c r="M31" s="278">
        <v>0</v>
      </c>
      <c r="N31" s="278">
        <v>0</v>
      </c>
      <c r="O31" s="278">
        <v>0</v>
      </c>
      <c r="P31" s="278">
        <v>0</v>
      </c>
      <c r="Q31" s="278">
        <v>0</v>
      </c>
      <c r="R31" s="278">
        <v>0</v>
      </c>
      <c r="S31" s="278">
        <v>0</v>
      </c>
      <c r="T31" s="278">
        <v>0</v>
      </c>
      <c r="U31" s="278">
        <v>0</v>
      </c>
      <c r="V31" s="278">
        <v>0</v>
      </c>
      <c r="W31" s="278">
        <v>0</v>
      </c>
      <c r="X31" s="278">
        <v>0</v>
      </c>
      <c r="Y31" s="278">
        <v>0</v>
      </c>
      <c r="Z31" s="278">
        <v>0</v>
      </c>
      <c r="AA31" s="278">
        <v>0</v>
      </c>
      <c r="AB31" s="276">
        <f t="shared" si="6"/>
        <v>0</v>
      </c>
      <c r="AC31" s="276">
        <f t="shared" si="7"/>
        <v>2.0826648220338999</v>
      </c>
    </row>
    <row r="32" spans="1:32" ht="31.5" x14ac:dyDescent="0.25">
      <c r="A32" s="61" t="s">
        <v>172</v>
      </c>
      <c r="B32" s="37" t="s">
        <v>171</v>
      </c>
      <c r="C32" s="276">
        <v>14.160689999999999</v>
      </c>
      <c r="D32" s="276">
        <v>0</v>
      </c>
      <c r="E32" s="278">
        <v>0</v>
      </c>
      <c r="F32" s="278">
        <v>0</v>
      </c>
      <c r="G32" s="278">
        <v>2.6407314899999998</v>
      </c>
      <c r="H32" s="278">
        <v>0</v>
      </c>
      <c r="I32" s="278">
        <v>0</v>
      </c>
      <c r="J32" s="278">
        <f>8130916.47/1000000</f>
        <v>8.130916469999999</v>
      </c>
      <c r="K32" s="278">
        <v>0</v>
      </c>
      <c r="L32" s="278">
        <v>0</v>
      </c>
      <c r="M32" s="278">
        <v>0</v>
      </c>
      <c r="N32" s="278">
        <v>0</v>
      </c>
      <c r="O32" s="278">
        <v>0</v>
      </c>
      <c r="P32" s="278">
        <v>0</v>
      </c>
      <c r="Q32" s="278">
        <v>0</v>
      </c>
      <c r="R32" s="278">
        <v>0</v>
      </c>
      <c r="S32" s="278">
        <v>0</v>
      </c>
      <c r="T32" s="278">
        <v>0</v>
      </c>
      <c r="U32" s="278">
        <v>0</v>
      </c>
      <c r="V32" s="278">
        <v>0</v>
      </c>
      <c r="W32" s="278">
        <v>0</v>
      </c>
      <c r="X32" s="278">
        <v>0</v>
      </c>
      <c r="Y32" s="278">
        <v>0</v>
      </c>
      <c r="Z32" s="278">
        <v>0</v>
      </c>
      <c r="AA32" s="278">
        <v>0</v>
      </c>
      <c r="AB32" s="276">
        <f t="shared" si="6"/>
        <v>0</v>
      </c>
      <c r="AC32" s="276">
        <f t="shared" si="7"/>
        <v>8.130916469999999</v>
      </c>
    </row>
    <row r="33" spans="1:29" x14ac:dyDescent="0.25">
      <c r="A33" s="61" t="s">
        <v>170</v>
      </c>
      <c r="B33" s="37" t="s">
        <v>169</v>
      </c>
      <c r="C33" s="276">
        <v>54.427679999999995</v>
      </c>
      <c r="D33" s="276">
        <v>0</v>
      </c>
      <c r="E33" s="278">
        <v>0</v>
      </c>
      <c r="F33" s="278">
        <v>0</v>
      </c>
      <c r="G33" s="278">
        <v>17.983585999999999</v>
      </c>
      <c r="H33" s="278">
        <v>0</v>
      </c>
      <c r="I33" s="278">
        <v>0</v>
      </c>
      <c r="J33" s="278">
        <f>23282618.54/1000000</f>
        <v>23.282618539999998</v>
      </c>
      <c r="K33" s="278">
        <v>0</v>
      </c>
      <c r="L33" s="278">
        <v>0</v>
      </c>
      <c r="M33" s="278">
        <v>0</v>
      </c>
      <c r="N33" s="278">
        <v>0</v>
      </c>
      <c r="O33" s="278">
        <v>0</v>
      </c>
      <c r="P33" s="278">
        <v>0</v>
      </c>
      <c r="Q33" s="278">
        <v>0</v>
      </c>
      <c r="R33" s="278">
        <v>0</v>
      </c>
      <c r="S33" s="278">
        <v>0</v>
      </c>
      <c r="T33" s="278">
        <v>0</v>
      </c>
      <c r="U33" s="278">
        <v>0</v>
      </c>
      <c r="V33" s="278">
        <v>0</v>
      </c>
      <c r="W33" s="278">
        <v>0</v>
      </c>
      <c r="X33" s="278">
        <v>0</v>
      </c>
      <c r="Y33" s="278">
        <v>0</v>
      </c>
      <c r="Z33" s="278">
        <v>0</v>
      </c>
      <c r="AA33" s="278">
        <v>0</v>
      </c>
      <c r="AB33" s="276">
        <f t="shared" si="6"/>
        <v>0</v>
      </c>
      <c r="AC33" s="276">
        <f t="shared" si="7"/>
        <v>23.282618539999998</v>
      </c>
    </row>
    <row r="34" spans="1:29" x14ac:dyDescent="0.25">
      <c r="A34" s="61" t="s">
        <v>168</v>
      </c>
      <c r="B34" s="37" t="s">
        <v>167</v>
      </c>
      <c r="C34" s="276">
        <v>10.323855000000009</v>
      </c>
      <c r="D34" s="276">
        <v>0</v>
      </c>
      <c r="E34" s="278">
        <v>0</v>
      </c>
      <c r="F34" s="278">
        <v>0</v>
      </c>
      <c r="G34" s="278">
        <f>2.69650951+1.06826+2.19029324</f>
        <v>5.9550627499999997</v>
      </c>
      <c r="H34" s="278">
        <v>0</v>
      </c>
      <c r="I34" s="278">
        <v>0</v>
      </c>
      <c r="J34" s="278">
        <f>5984762.78/1000000</f>
        <v>5.9847627800000005</v>
      </c>
      <c r="K34" s="278">
        <v>0</v>
      </c>
      <c r="L34" s="278">
        <v>0</v>
      </c>
      <c r="M34" s="278">
        <v>0</v>
      </c>
      <c r="N34" s="278">
        <v>0</v>
      </c>
      <c r="O34" s="278">
        <v>0</v>
      </c>
      <c r="P34" s="278">
        <v>0</v>
      </c>
      <c r="Q34" s="278">
        <v>0</v>
      </c>
      <c r="R34" s="278">
        <v>0</v>
      </c>
      <c r="S34" s="278">
        <v>0</v>
      </c>
      <c r="T34" s="278">
        <v>0</v>
      </c>
      <c r="U34" s="278">
        <v>0</v>
      </c>
      <c r="V34" s="278">
        <v>0</v>
      </c>
      <c r="W34" s="278">
        <v>0</v>
      </c>
      <c r="X34" s="278">
        <v>0</v>
      </c>
      <c r="Y34" s="278">
        <v>0</v>
      </c>
      <c r="Z34" s="278">
        <v>0</v>
      </c>
      <c r="AA34" s="278">
        <v>0</v>
      </c>
      <c r="AB34" s="276">
        <f t="shared" si="6"/>
        <v>0</v>
      </c>
      <c r="AC34" s="276">
        <f t="shared" si="7"/>
        <v>5.9847627800000005</v>
      </c>
    </row>
    <row r="35" spans="1:29" ht="31.5" x14ac:dyDescent="0.25">
      <c r="A35" s="61" t="s">
        <v>60</v>
      </c>
      <c r="B35" s="60" t="s">
        <v>166</v>
      </c>
      <c r="C35" s="276">
        <v>0</v>
      </c>
      <c r="D35" s="276">
        <v>0</v>
      </c>
      <c r="E35" s="276">
        <v>0</v>
      </c>
      <c r="F35" s="276">
        <v>0</v>
      </c>
      <c r="G35" s="276">
        <v>0</v>
      </c>
      <c r="H35" s="276">
        <v>0</v>
      </c>
      <c r="I35" s="276">
        <v>0</v>
      </c>
      <c r="J35" s="276">
        <v>0</v>
      </c>
      <c r="K35" s="276">
        <v>0</v>
      </c>
      <c r="L35" s="276">
        <v>0</v>
      </c>
      <c r="M35" s="276">
        <v>0</v>
      </c>
      <c r="N35" s="276">
        <v>0</v>
      </c>
      <c r="O35" s="276">
        <v>0</v>
      </c>
      <c r="P35" s="276">
        <v>0</v>
      </c>
      <c r="Q35" s="276">
        <v>0</v>
      </c>
      <c r="R35" s="276">
        <v>0</v>
      </c>
      <c r="S35" s="276">
        <v>0</v>
      </c>
      <c r="T35" s="276">
        <v>0</v>
      </c>
      <c r="U35" s="276">
        <v>0</v>
      </c>
      <c r="V35" s="276">
        <v>0</v>
      </c>
      <c r="W35" s="276">
        <v>0</v>
      </c>
      <c r="X35" s="276">
        <v>0</v>
      </c>
      <c r="Y35" s="276">
        <v>0</v>
      </c>
      <c r="Z35" s="276">
        <v>0</v>
      </c>
      <c r="AA35" s="276">
        <v>0</v>
      </c>
      <c r="AB35" s="276">
        <f t="shared" si="6"/>
        <v>0</v>
      </c>
      <c r="AC35" s="276">
        <f t="shared" si="7"/>
        <v>0</v>
      </c>
    </row>
    <row r="36" spans="1:29" ht="31.5" x14ac:dyDescent="0.25">
      <c r="A36" s="59" t="s">
        <v>165</v>
      </c>
      <c r="B36" s="348" t="s">
        <v>164</v>
      </c>
      <c r="C36" s="280">
        <v>0</v>
      </c>
      <c r="D36" s="276">
        <v>0</v>
      </c>
      <c r="E36" s="278">
        <v>0</v>
      </c>
      <c r="F36" s="278">
        <v>0</v>
      </c>
      <c r="G36" s="278">
        <v>0</v>
      </c>
      <c r="H36" s="278">
        <v>0</v>
      </c>
      <c r="I36" s="278">
        <v>0</v>
      </c>
      <c r="J36" s="278">
        <v>0</v>
      </c>
      <c r="K36" s="278">
        <v>0</v>
      </c>
      <c r="L36" s="278">
        <v>0</v>
      </c>
      <c r="M36" s="278">
        <v>0</v>
      </c>
      <c r="N36" s="278">
        <v>0</v>
      </c>
      <c r="O36" s="278">
        <v>0</v>
      </c>
      <c r="P36" s="278">
        <v>0</v>
      </c>
      <c r="Q36" s="278">
        <v>0</v>
      </c>
      <c r="R36" s="278">
        <v>0</v>
      </c>
      <c r="S36" s="278">
        <v>0</v>
      </c>
      <c r="T36" s="278">
        <v>0</v>
      </c>
      <c r="U36" s="278">
        <v>0</v>
      </c>
      <c r="V36" s="278">
        <v>0</v>
      </c>
      <c r="W36" s="278">
        <v>0</v>
      </c>
      <c r="X36" s="278">
        <v>0</v>
      </c>
      <c r="Y36" s="278">
        <v>0</v>
      </c>
      <c r="Z36" s="278">
        <v>0</v>
      </c>
      <c r="AA36" s="278">
        <v>0</v>
      </c>
      <c r="AB36" s="276">
        <f t="shared" si="6"/>
        <v>0</v>
      </c>
      <c r="AC36" s="276">
        <f t="shared" si="7"/>
        <v>0</v>
      </c>
    </row>
    <row r="37" spans="1:29" x14ac:dyDescent="0.25">
      <c r="A37" s="59" t="s">
        <v>163</v>
      </c>
      <c r="B37" s="348" t="s">
        <v>153</v>
      </c>
      <c r="C37" s="280">
        <v>0</v>
      </c>
      <c r="D37" s="276">
        <v>0</v>
      </c>
      <c r="E37" s="278">
        <v>0</v>
      </c>
      <c r="F37" s="278">
        <v>0</v>
      </c>
      <c r="G37" s="278">
        <v>0</v>
      </c>
      <c r="H37" s="278">
        <v>0</v>
      </c>
      <c r="I37" s="278">
        <v>0</v>
      </c>
      <c r="J37" s="278">
        <v>0</v>
      </c>
      <c r="K37" s="278">
        <v>0</v>
      </c>
      <c r="L37" s="278">
        <v>0</v>
      </c>
      <c r="M37" s="278">
        <v>0</v>
      </c>
      <c r="N37" s="278">
        <v>0</v>
      </c>
      <c r="O37" s="278">
        <v>0</v>
      </c>
      <c r="P37" s="278">
        <v>0</v>
      </c>
      <c r="Q37" s="278">
        <v>0</v>
      </c>
      <c r="R37" s="278">
        <v>0</v>
      </c>
      <c r="S37" s="278">
        <v>0</v>
      </c>
      <c r="T37" s="278">
        <v>0</v>
      </c>
      <c r="U37" s="278">
        <v>0</v>
      </c>
      <c r="V37" s="278">
        <v>0</v>
      </c>
      <c r="W37" s="278">
        <v>0</v>
      </c>
      <c r="X37" s="278">
        <v>0</v>
      </c>
      <c r="Y37" s="278">
        <v>0</v>
      </c>
      <c r="Z37" s="278">
        <v>0</v>
      </c>
      <c r="AA37" s="278">
        <v>0</v>
      </c>
      <c r="AB37" s="276">
        <f t="shared" si="6"/>
        <v>0</v>
      </c>
      <c r="AC37" s="276">
        <f t="shared" si="7"/>
        <v>0</v>
      </c>
    </row>
    <row r="38" spans="1:29" x14ac:dyDescent="0.25">
      <c r="A38" s="59" t="s">
        <v>162</v>
      </c>
      <c r="B38" s="348" t="s">
        <v>151</v>
      </c>
      <c r="C38" s="280">
        <v>0</v>
      </c>
      <c r="D38" s="276">
        <v>0</v>
      </c>
      <c r="E38" s="278">
        <v>0</v>
      </c>
      <c r="F38" s="278">
        <v>0</v>
      </c>
      <c r="G38" s="278">
        <v>0</v>
      </c>
      <c r="H38" s="278">
        <v>0</v>
      </c>
      <c r="I38" s="278">
        <v>0</v>
      </c>
      <c r="J38" s="278">
        <v>0</v>
      </c>
      <c r="K38" s="278">
        <v>0</v>
      </c>
      <c r="L38" s="278">
        <v>0</v>
      </c>
      <c r="M38" s="278">
        <v>0</v>
      </c>
      <c r="N38" s="278">
        <v>0</v>
      </c>
      <c r="O38" s="278">
        <v>0</v>
      </c>
      <c r="P38" s="278">
        <v>0</v>
      </c>
      <c r="Q38" s="278">
        <v>0</v>
      </c>
      <c r="R38" s="278">
        <v>0</v>
      </c>
      <c r="S38" s="278">
        <v>0</v>
      </c>
      <c r="T38" s="278">
        <v>0</v>
      </c>
      <c r="U38" s="278">
        <v>0</v>
      </c>
      <c r="V38" s="278">
        <v>0</v>
      </c>
      <c r="W38" s="278">
        <v>0</v>
      </c>
      <c r="X38" s="278">
        <v>0</v>
      </c>
      <c r="Y38" s="278">
        <v>0</v>
      </c>
      <c r="Z38" s="278">
        <v>0</v>
      </c>
      <c r="AA38" s="278">
        <v>0</v>
      </c>
      <c r="AB38" s="276">
        <f t="shared" si="6"/>
        <v>0</v>
      </c>
      <c r="AC38" s="276">
        <f t="shared" si="7"/>
        <v>0</v>
      </c>
    </row>
    <row r="39" spans="1:29" ht="31.5" x14ac:dyDescent="0.25">
      <c r="A39" s="59" t="s">
        <v>161</v>
      </c>
      <c r="B39" s="37" t="s">
        <v>149</v>
      </c>
      <c r="C39" s="276">
        <v>0</v>
      </c>
      <c r="D39" s="276">
        <v>0</v>
      </c>
      <c r="E39" s="278">
        <v>0</v>
      </c>
      <c r="F39" s="278">
        <v>0</v>
      </c>
      <c r="G39" s="278">
        <v>0</v>
      </c>
      <c r="H39" s="278">
        <v>0</v>
      </c>
      <c r="I39" s="278">
        <v>0</v>
      </c>
      <c r="J39" s="278">
        <v>0</v>
      </c>
      <c r="K39" s="278">
        <v>0</v>
      </c>
      <c r="L39" s="278">
        <v>0</v>
      </c>
      <c r="M39" s="278">
        <v>0</v>
      </c>
      <c r="N39" s="278">
        <v>0</v>
      </c>
      <c r="O39" s="278">
        <v>0</v>
      </c>
      <c r="P39" s="278">
        <v>0</v>
      </c>
      <c r="Q39" s="278">
        <v>0</v>
      </c>
      <c r="R39" s="278">
        <v>0</v>
      </c>
      <c r="S39" s="278">
        <v>0</v>
      </c>
      <c r="T39" s="278">
        <v>0</v>
      </c>
      <c r="U39" s="278">
        <v>0</v>
      </c>
      <c r="V39" s="278">
        <v>0</v>
      </c>
      <c r="W39" s="278">
        <v>0</v>
      </c>
      <c r="X39" s="278">
        <v>0</v>
      </c>
      <c r="Y39" s="278">
        <v>0</v>
      </c>
      <c r="Z39" s="278">
        <v>0</v>
      </c>
      <c r="AA39" s="278">
        <v>0</v>
      </c>
      <c r="AB39" s="276">
        <f t="shared" si="6"/>
        <v>0</v>
      </c>
      <c r="AC39" s="276">
        <f t="shared" si="7"/>
        <v>0</v>
      </c>
    </row>
    <row r="40" spans="1:29" ht="31.5" x14ac:dyDescent="0.25">
      <c r="A40" s="59" t="s">
        <v>160</v>
      </c>
      <c r="B40" s="37" t="s">
        <v>147</v>
      </c>
      <c r="C40" s="276">
        <v>0</v>
      </c>
      <c r="D40" s="276">
        <v>0</v>
      </c>
      <c r="E40" s="278">
        <v>0</v>
      </c>
      <c r="F40" s="278">
        <v>0</v>
      </c>
      <c r="G40" s="278">
        <v>0</v>
      </c>
      <c r="H40" s="278">
        <v>0</v>
      </c>
      <c r="I40" s="278">
        <v>0</v>
      </c>
      <c r="J40" s="278">
        <v>0</v>
      </c>
      <c r="K40" s="278">
        <v>0</v>
      </c>
      <c r="L40" s="278">
        <v>0</v>
      </c>
      <c r="M40" s="278">
        <v>0</v>
      </c>
      <c r="N40" s="278">
        <v>0</v>
      </c>
      <c r="O40" s="278">
        <v>0</v>
      </c>
      <c r="P40" s="278">
        <v>0</v>
      </c>
      <c r="Q40" s="278">
        <v>0</v>
      </c>
      <c r="R40" s="278">
        <v>0</v>
      </c>
      <c r="S40" s="278">
        <v>0</v>
      </c>
      <c r="T40" s="278">
        <v>0</v>
      </c>
      <c r="U40" s="278">
        <v>0</v>
      </c>
      <c r="V40" s="278">
        <v>0</v>
      </c>
      <c r="W40" s="278">
        <v>0</v>
      </c>
      <c r="X40" s="278">
        <v>0</v>
      </c>
      <c r="Y40" s="278">
        <v>0</v>
      </c>
      <c r="Z40" s="278">
        <v>0</v>
      </c>
      <c r="AA40" s="278">
        <v>0</v>
      </c>
      <c r="AB40" s="276">
        <f t="shared" si="6"/>
        <v>0</v>
      </c>
      <c r="AC40" s="276">
        <f t="shared" si="7"/>
        <v>0</v>
      </c>
    </row>
    <row r="41" spans="1:29" x14ac:dyDescent="0.25">
      <c r="A41" s="59" t="s">
        <v>159</v>
      </c>
      <c r="B41" s="37" t="s">
        <v>145</v>
      </c>
      <c r="C41" s="276">
        <v>0</v>
      </c>
      <c r="D41" s="276">
        <v>0</v>
      </c>
      <c r="E41" s="278">
        <v>0</v>
      </c>
      <c r="F41" s="278">
        <v>0</v>
      </c>
      <c r="G41" s="278">
        <v>0</v>
      </c>
      <c r="H41" s="278">
        <v>0</v>
      </c>
      <c r="I41" s="278">
        <v>0</v>
      </c>
      <c r="J41" s="278">
        <v>0</v>
      </c>
      <c r="K41" s="278">
        <v>0</v>
      </c>
      <c r="L41" s="278">
        <v>0</v>
      </c>
      <c r="M41" s="278">
        <v>0</v>
      </c>
      <c r="N41" s="278">
        <v>0</v>
      </c>
      <c r="O41" s="278">
        <v>0</v>
      </c>
      <c r="P41" s="278">
        <v>0</v>
      </c>
      <c r="Q41" s="278">
        <v>0</v>
      </c>
      <c r="R41" s="278">
        <v>0</v>
      </c>
      <c r="S41" s="278">
        <v>0</v>
      </c>
      <c r="T41" s="278">
        <v>0</v>
      </c>
      <c r="U41" s="278">
        <v>0</v>
      </c>
      <c r="V41" s="278">
        <v>0</v>
      </c>
      <c r="W41" s="278">
        <v>0</v>
      </c>
      <c r="X41" s="278">
        <v>0</v>
      </c>
      <c r="Y41" s="278">
        <v>0</v>
      </c>
      <c r="Z41" s="278">
        <v>0</v>
      </c>
      <c r="AA41" s="278">
        <v>0</v>
      </c>
      <c r="AB41" s="276">
        <f t="shared" si="6"/>
        <v>0</v>
      </c>
      <c r="AC41" s="276">
        <f t="shared" si="7"/>
        <v>0</v>
      </c>
    </row>
    <row r="42" spans="1:29" ht="18.75" x14ac:dyDescent="0.25">
      <c r="A42" s="59" t="s">
        <v>158</v>
      </c>
      <c r="B42" s="348" t="s">
        <v>615</v>
      </c>
      <c r="C42" s="280">
        <v>0</v>
      </c>
      <c r="D42" s="276">
        <v>0</v>
      </c>
      <c r="E42" s="278">
        <v>0</v>
      </c>
      <c r="F42" s="278">
        <v>0</v>
      </c>
      <c r="G42" s="278">
        <v>0</v>
      </c>
      <c r="H42" s="278">
        <v>0</v>
      </c>
      <c r="I42" s="278">
        <v>0</v>
      </c>
      <c r="J42" s="276">
        <v>0</v>
      </c>
      <c r="K42" s="278">
        <v>0</v>
      </c>
      <c r="L42" s="278">
        <v>0</v>
      </c>
      <c r="M42" s="278">
        <v>0</v>
      </c>
      <c r="N42" s="278">
        <v>0</v>
      </c>
      <c r="O42" s="278">
        <v>0</v>
      </c>
      <c r="P42" s="278">
        <v>0</v>
      </c>
      <c r="Q42" s="278">
        <v>0</v>
      </c>
      <c r="R42" s="278">
        <v>0</v>
      </c>
      <c r="S42" s="278">
        <v>0</v>
      </c>
      <c r="T42" s="278">
        <v>0</v>
      </c>
      <c r="U42" s="278">
        <v>0</v>
      </c>
      <c r="V42" s="278">
        <v>0</v>
      </c>
      <c r="W42" s="278">
        <v>0</v>
      </c>
      <c r="X42" s="278">
        <v>0</v>
      </c>
      <c r="Y42" s="278">
        <v>0</v>
      </c>
      <c r="Z42" s="278">
        <v>0</v>
      </c>
      <c r="AA42" s="278">
        <v>0</v>
      </c>
      <c r="AB42" s="276">
        <f t="shared" si="6"/>
        <v>0</v>
      </c>
      <c r="AC42" s="276">
        <f t="shared" si="7"/>
        <v>0</v>
      </c>
    </row>
    <row r="43" spans="1:29" x14ac:dyDescent="0.25">
      <c r="A43" s="61" t="s">
        <v>59</v>
      </c>
      <c r="B43" s="60" t="s">
        <v>157</v>
      </c>
      <c r="C43" s="276">
        <v>0</v>
      </c>
      <c r="D43" s="276">
        <v>0</v>
      </c>
      <c r="E43" s="276">
        <v>0</v>
      </c>
      <c r="F43" s="276">
        <v>0</v>
      </c>
      <c r="G43" s="276">
        <v>0</v>
      </c>
      <c r="H43" s="276">
        <v>0</v>
      </c>
      <c r="I43" s="276">
        <v>0</v>
      </c>
      <c r="J43" s="276">
        <v>0</v>
      </c>
      <c r="K43" s="276">
        <v>0</v>
      </c>
      <c r="L43" s="276">
        <v>0</v>
      </c>
      <c r="M43" s="276">
        <v>0</v>
      </c>
      <c r="N43" s="276">
        <v>0</v>
      </c>
      <c r="O43" s="276">
        <v>0</v>
      </c>
      <c r="P43" s="276">
        <v>0</v>
      </c>
      <c r="Q43" s="276">
        <v>0</v>
      </c>
      <c r="R43" s="276">
        <v>0</v>
      </c>
      <c r="S43" s="276">
        <v>0</v>
      </c>
      <c r="T43" s="276">
        <v>0</v>
      </c>
      <c r="U43" s="276">
        <v>0</v>
      </c>
      <c r="V43" s="276">
        <v>0</v>
      </c>
      <c r="W43" s="276">
        <v>0</v>
      </c>
      <c r="X43" s="276">
        <v>0</v>
      </c>
      <c r="Y43" s="276">
        <v>0</v>
      </c>
      <c r="Z43" s="276">
        <v>0</v>
      </c>
      <c r="AA43" s="276">
        <v>0</v>
      </c>
      <c r="AB43" s="276">
        <f t="shared" si="6"/>
        <v>0</v>
      </c>
      <c r="AC43" s="276">
        <f t="shared" si="7"/>
        <v>0</v>
      </c>
    </row>
    <row r="44" spans="1:29" x14ac:dyDescent="0.25">
      <c r="A44" s="59" t="s">
        <v>156</v>
      </c>
      <c r="B44" s="37" t="s">
        <v>155</v>
      </c>
      <c r="C44" s="276">
        <v>0</v>
      </c>
      <c r="D44" s="276">
        <v>0</v>
      </c>
      <c r="E44" s="278">
        <v>0</v>
      </c>
      <c r="F44" s="278">
        <v>0</v>
      </c>
      <c r="G44" s="278">
        <v>0</v>
      </c>
      <c r="H44" s="278">
        <v>0</v>
      </c>
      <c r="I44" s="278">
        <v>0</v>
      </c>
      <c r="J44" s="276">
        <v>0</v>
      </c>
      <c r="K44" s="278">
        <v>0</v>
      </c>
      <c r="L44" s="278">
        <v>0</v>
      </c>
      <c r="M44" s="278">
        <v>0</v>
      </c>
      <c r="N44" s="278">
        <v>0</v>
      </c>
      <c r="O44" s="278">
        <v>0</v>
      </c>
      <c r="P44" s="278">
        <v>0</v>
      </c>
      <c r="Q44" s="278">
        <v>0</v>
      </c>
      <c r="R44" s="278">
        <v>0</v>
      </c>
      <c r="S44" s="278">
        <v>0</v>
      </c>
      <c r="T44" s="278">
        <v>0</v>
      </c>
      <c r="U44" s="278">
        <v>0</v>
      </c>
      <c r="V44" s="278">
        <v>0</v>
      </c>
      <c r="W44" s="278">
        <v>0</v>
      </c>
      <c r="X44" s="278">
        <v>0</v>
      </c>
      <c r="Y44" s="278">
        <v>0</v>
      </c>
      <c r="Z44" s="278">
        <v>0</v>
      </c>
      <c r="AA44" s="278">
        <v>0</v>
      </c>
      <c r="AB44" s="276">
        <f t="shared" si="6"/>
        <v>0</v>
      </c>
      <c r="AC44" s="276">
        <f t="shared" si="7"/>
        <v>0</v>
      </c>
    </row>
    <row r="45" spans="1:29" x14ac:dyDescent="0.25">
      <c r="A45" s="59" t="s">
        <v>154</v>
      </c>
      <c r="B45" s="37" t="s">
        <v>153</v>
      </c>
      <c r="C45" s="276">
        <v>0</v>
      </c>
      <c r="D45" s="276">
        <v>0</v>
      </c>
      <c r="E45" s="278">
        <v>0</v>
      </c>
      <c r="F45" s="278">
        <v>0</v>
      </c>
      <c r="G45" s="278">
        <v>0</v>
      </c>
      <c r="H45" s="278">
        <v>0</v>
      </c>
      <c r="I45" s="278">
        <v>0</v>
      </c>
      <c r="J45" s="278">
        <v>0</v>
      </c>
      <c r="K45" s="278">
        <v>0</v>
      </c>
      <c r="L45" s="278">
        <v>0</v>
      </c>
      <c r="M45" s="278">
        <v>0</v>
      </c>
      <c r="N45" s="278">
        <v>0</v>
      </c>
      <c r="O45" s="278">
        <v>0</v>
      </c>
      <c r="P45" s="278">
        <v>0</v>
      </c>
      <c r="Q45" s="278">
        <v>0</v>
      </c>
      <c r="R45" s="278">
        <v>0</v>
      </c>
      <c r="S45" s="278">
        <v>0</v>
      </c>
      <c r="T45" s="278">
        <v>0</v>
      </c>
      <c r="U45" s="278">
        <v>0</v>
      </c>
      <c r="V45" s="278">
        <v>0</v>
      </c>
      <c r="W45" s="278">
        <v>0</v>
      </c>
      <c r="X45" s="278">
        <v>0</v>
      </c>
      <c r="Y45" s="278">
        <v>0</v>
      </c>
      <c r="Z45" s="278">
        <v>0</v>
      </c>
      <c r="AA45" s="278">
        <v>0</v>
      </c>
      <c r="AB45" s="276">
        <f t="shared" si="6"/>
        <v>0</v>
      </c>
      <c r="AC45" s="276">
        <f t="shared" si="7"/>
        <v>0</v>
      </c>
    </row>
    <row r="46" spans="1:29" x14ac:dyDescent="0.25">
      <c r="A46" s="59" t="s">
        <v>152</v>
      </c>
      <c r="B46" s="37" t="s">
        <v>151</v>
      </c>
      <c r="C46" s="276">
        <v>0</v>
      </c>
      <c r="D46" s="276">
        <v>0</v>
      </c>
      <c r="E46" s="278">
        <v>0</v>
      </c>
      <c r="F46" s="278">
        <v>0</v>
      </c>
      <c r="G46" s="278">
        <v>0</v>
      </c>
      <c r="H46" s="278">
        <v>0</v>
      </c>
      <c r="I46" s="278">
        <v>0</v>
      </c>
      <c r="J46" s="278">
        <v>0</v>
      </c>
      <c r="K46" s="278">
        <v>0</v>
      </c>
      <c r="L46" s="278">
        <v>0</v>
      </c>
      <c r="M46" s="278">
        <v>0</v>
      </c>
      <c r="N46" s="278">
        <v>0</v>
      </c>
      <c r="O46" s="278">
        <v>0</v>
      </c>
      <c r="P46" s="278">
        <v>0</v>
      </c>
      <c r="Q46" s="278">
        <v>0</v>
      </c>
      <c r="R46" s="278">
        <v>0</v>
      </c>
      <c r="S46" s="278">
        <v>0</v>
      </c>
      <c r="T46" s="278">
        <v>0</v>
      </c>
      <c r="U46" s="278">
        <v>0</v>
      </c>
      <c r="V46" s="278">
        <v>0</v>
      </c>
      <c r="W46" s="278">
        <v>0</v>
      </c>
      <c r="X46" s="278">
        <v>0</v>
      </c>
      <c r="Y46" s="278">
        <v>0</v>
      </c>
      <c r="Z46" s="278">
        <v>0</v>
      </c>
      <c r="AA46" s="278">
        <v>0</v>
      </c>
      <c r="AB46" s="276">
        <f t="shared" si="6"/>
        <v>0</v>
      </c>
      <c r="AC46" s="276">
        <f t="shared" si="7"/>
        <v>0</v>
      </c>
    </row>
    <row r="47" spans="1:29" ht="31.5" x14ac:dyDescent="0.25">
      <c r="A47" s="59" t="s">
        <v>150</v>
      </c>
      <c r="B47" s="37" t="s">
        <v>149</v>
      </c>
      <c r="C47" s="276">
        <v>0</v>
      </c>
      <c r="D47" s="276">
        <v>0</v>
      </c>
      <c r="E47" s="278">
        <v>0</v>
      </c>
      <c r="F47" s="278">
        <v>0</v>
      </c>
      <c r="G47" s="278">
        <v>0</v>
      </c>
      <c r="H47" s="278">
        <v>0</v>
      </c>
      <c r="I47" s="278">
        <v>0</v>
      </c>
      <c r="J47" s="278">
        <v>0</v>
      </c>
      <c r="K47" s="278">
        <v>0</v>
      </c>
      <c r="L47" s="278">
        <v>0</v>
      </c>
      <c r="M47" s="278">
        <v>0</v>
      </c>
      <c r="N47" s="278">
        <v>0</v>
      </c>
      <c r="O47" s="278">
        <v>0</v>
      </c>
      <c r="P47" s="278">
        <v>0</v>
      </c>
      <c r="Q47" s="278">
        <v>0</v>
      </c>
      <c r="R47" s="278">
        <v>0</v>
      </c>
      <c r="S47" s="278">
        <v>0</v>
      </c>
      <c r="T47" s="278">
        <v>0</v>
      </c>
      <c r="U47" s="278">
        <v>0</v>
      </c>
      <c r="V47" s="278">
        <v>0</v>
      </c>
      <c r="W47" s="278">
        <v>0</v>
      </c>
      <c r="X47" s="278">
        <v>0</v>
      </c>
      <c r="Y47" s="278">
        <v>0</v>
      </c>
      <c r="Z47" s="278">
        <v>0</v>
      </c>
      <c r="AA47" s="278">
        <v>0</v>
      </c>
      <c r="AB47" s="276">
        <f t="shared" si="6"/>
        <v>0</v>
      </c>
      <c r="AC47" s="276">
        <f t="shared" si="7"/>
        <v>0</v>
      </c>
    </row>
    <row r="48" spans="1:29" ht="31.5" x14ac:dyDescent="0.25">
      <c r="A48" s="59" t="s">
        <v>148</v>
      </c>
      <c r="B48" s="37" t="s">
        <v>147</v>
      </c>
      <c r="C48" s="276">
        <v>0</v>
      </c>
      <c r="D48" s="276">
        <v>0</v>
      </c>
      <c r="E48" s="278">
        <v>0</v>
      </c>
      <c r="F48" s="278">
        <v>0</v>
      </c>
      <c r="G48" s="278">
        <v>0</v>
      </c>
      <c r="H48" s="278">
        <v>0</v>
      </c>
      <c r="I48" s="278">
        <v>0</v>
      </c>
      <c r="J48" s="278">
        <v>0</v>
      </c>
      <c r="K48" s="278">
        <v>0</v>
      </c>
      <c r="L48" s="278">
        <v>0</v>
      </c>
      <c r="M48" s="278">
        <v>0</v>
      </c>
      <c r="N48" s="278">
        <v>0</v>
      </c>
      <c r="O48" s="278">
        <v>0</v>
      </c>
      <c r="P48" s="278">
        <v>0</v>
      </c>
      <c r="Q48" s="278">
        <v>0</v>
      </c>
      <c r="R48" s="278">
        <v>0</v>
      </c>
      <c r="S48" s="278">
        <v>0</v>
      </c>
      <c r="T48" s="278">
        <v>0</v>
      </c>
      <c r="U48" s="278">
        <v>0</v>
      </c>
      <c r="V48" s="278">
        <v>0</v>
      </c>
      <c r="W48" s="278">
        <v>0</v>
      </c>
      <c r="X48" s="278">
        <v>0</v>
      </c>
      <c r="Y48" s="278">
        <v>0</v>
      </c>
      <c r="Z48" s="278">
        <v>0</v>
      </c>
      <c r="AA48" s="278">
        <v>0</v>
      </c>
      <c r="AB48" s="276">
        <f t="shared" si="6"/>
        <v>0</v>
      </c>
      <c r="AC48" s="276">
        <f t="shared" si="7"/>
        <v>0</v>
      </c>
    </row>
    <row r="49" spans="1:29" x14ac:dyDescent="0.25">
      <c r="A49" s="59" t="s">
        <v>146</v>
      </c>
      <c r="B49" s="37" t="s">
        <v>145</v>
      </c>
      <c r="C49" s="276">
        <v>0</v>
      </c>
      <c r="D49" s="276">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6">
        <f t="shared" si="6"/>
        <v>0</v>
      </c>
      <c r="AC49" s="276">
        <f t="shared" si="7"/>
        <v>0</v>
      </c>
    </row>
    <row r="50" spans="1:29" ht="18.75" x14ac:dyDescent="0.25">
      <c r="A50" s="59" t="s">
        <v>144</v>
      </c>
      <c r="B50" s="348" t="s">
        <v>615</v>
      </c>
      <c r="C50" s="280">
        <v>0</v>
      </c>
      <c r="D50" s="276">
        <v>0</v>
      </c>
      <c r="E50" s="278">
        <v>0</v>
      </c>
      <c r="F50" s="278">
        <v>0</v>
      </c>
      <c r="G50" s="278">
        <v>0</v>
      </c>
      <c r="H50" s="278">
        <v>0</v>
      </c>
      <c r="I50" s="278">
        <v>0</v>
      </c>
      <c r="J50" s="278">
        <v>0</v>
      </c>
      <c r="K50" s="278">
        <v>0</v>
      </c>
      <c r="L50" s="278">
        <v>0</v>
      </c>
      <c r="M50" s="278">
        <v>0</v>
      </c>
      <c r="N50" s="278">
        <v>0</v>
      </c>
      <c r="O50" s="278">
        <v>0</v>
      </c>
      <c r="P50" s="278">
        <v>0</v>
      </c>
      <c r="Q50" s="278">
        <v>0</v>
      </c>
      <c r="R50" s="278">
        <v>0</v>
      </c>
      <c r="S50" s="278">
        <v>0</v>
      </c>
      <c r="T50" s="278">
        <v>0</v>
      </c>
      <c r="U50" s="278">
        <v>0</v>
      </c>
      <c r="V50" s="278">
        <v>0</v>
      </c>
      <c r="W50" s="278">
        <v>0</v>
      </c>
      <c r="X50" s="278">
        <v>0</v>
      </c>
      <c r="Y50" s="278">
        <v>0</v>
      </c>
      <c r="Z50" s="278">
        <v>0</v>
      </c>
      <c r="AA50" s="278">
        <v>0</v>
      </c>
      <c r="AB50" s="276">
        <f t="shared" si="6"/>
        <v>0</v>
      </c>
      <c r="AC50" s="276">
        <f t="shared" si="7"/>
        <v>0</v>
      </c>
    </row>
    <row r="51" spans="1:29" ht="35.25" customHeight="1" x14ac:dyDescent="0.25">
      <c r="A51" s="61" t="s">
        <v>57</v>
      </c>
      <c r="B51" s="60" t="s">
        <v>143</v>
      </c>
      <c r="C51" s="276">
        <v>0</v>
      </c>
      <c r="D51" s="276">
        <v>0</v>
      </c>
      <c r="E51" s="276">
        <v>0</v>
      </c>
      <c r="F51" s="276">
        <v>0</v>
      </c>
      <c r="G51" s="276">
        <v>0</v>
      </c>
      <c r="H51" s="276">
        <v>0</v>
      </c>
      <c r="I51" s="276">
        <v>0</v>
      </c>
      <c r="J51" s="276">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f t="shared" si="6"/>
        <v>0</v>
      </c>
      <c r="AC51" s="276">
        <f t="shared" si="7"/>
        <v>0</v>
      </c>
    </row>
    <row r="52" spans="1:29" x14ac:dyDescent="0.25">
      <c r="A52" s="59" t="s">
        <v>142</v>
      </c>
      <c r="B52" s="37" t="s">
        <v>141</v>
      </c>
      <c r="C52" s="276">
        <v>79.11</v>
      </c>
      <c r="D52" s="276">
        <f>D30</f>
        <v>0</v>
      </c>
      <c r="E52" s="278">
        <f>D52</f>
        <v>0</v>
      </c>
      <c r="F52" s="278">
        <f>C52-G52-J52</f>
        <v>39.755000000000003</v>
      </c>
      <c r="G52" s="278">
        <v>39.354999999999997</v>
      </c>
      <c r="H52" s="278">
        <v>0</v>
      </c>
      <c r="I52" s="278">
        <v>0</v>
      </c>
      <c r="J52" s="278">
        <v>0</v>
      </c>
      <c r="K52" s="278">
        <v>0</v>
      </c>
      <c r="L52" s="278">
        <v>68.424940230000004</v>
      </c>
      <c r="M52" s="278">
        <v>0</v>
      </c>
      <c r="N52" s="278">
        <v>0</v>
      </c>
      <c r="O52" s="278">
        <v>0</v>
      </c>
      <c r="P52" s="278">
        <v>0</v>
      </c>
      <c r="Q52" s="278">
        <v>0</v>
      </c>
      <c r="R52" s="278">
        <v>0</v>
      </c>
      <c r="S52" s="278">
        <v>0</v>
      </c>
      <c r="T52" s="278">
        <v>0</v>
      </c>
      <c r="U52" s="278">
        <v>0</v>
      </c>
      <c r="V52" s="278">
        <v>0</v>
      </c>
      <c r="W52" s="278">
        <v>0</v>
      </c>
      <c r="X52" s="278">
        <v>0</v>
      </c>
      <c r="Y52" s="278">
        <v>0</v>
      </c>
      <c r="Z52" s="278">
        <v>0</v>
      </c>
      <c r="AA52" s="278">
        <v>0</v>
      </c>
      <c r="AB52" s="276">
        <f t="shared" si="6"/>
        <v>68.424940230000004</v>
      </c>
      <c r="AC52" s="276">
        <f t="shared" si="7"/>
        <v>0</v>
      </c>
    </row>
    <row r="53" spans="1:29" x14ac:dyDescent="0.25">
      <c r="A53" s="59" t="s">
        <v>140</v>
      </c>
      <c r="B53" s="37" t="s">
        <v>134</v>
      </c>
      <c r="C53" s="276">
        <v>0</v>
      </c>
      <c r="D53" s="276">
        <v>0</v>
      </c>
      <c r="E53" s="278">
        <v>0</v>
      </c>
      <c r="F53" s="278">
        <v>0</v>
      </c>
      <c r="G53" s="278">
        <v>0</v>
      </c>
      <c r="H53" s="278">
        <v>0</v>
      </c>
      <c r="I53" s="278">
        <v>0</v>
      </c>
      <c r="J53" s="278">
        <v>0</v>
      </c>
      <c r="K53" s="278">
        <v>0</v>
      </c>
      <c r="L53" s="278">
        <v>0</v>
      </c>
      <c r="M53" s="278">
        <v>0</v>
      </c>
      <c r="N53" s="278">
        <v>0</v>
      </c>
      <c r="O53" s="278">
        <v>0</v>
      </c>
      <c r="P53" s="278">
        <v>0</v>
      </c>
      <c r="Q53" s="278">
        <v>0</v>
      </c>
      <c r="R53" s="278">
        <v>0</v>
      </c>
      <c r="S53" s="278">
        <v>0</v>
      </c>
      <c r="T53" s="278">
        <v>0</v>
      </c>
      <c r="U53" s="278">
        <v>0</v>
      </c>
      <c r="V53" s="278">
        <v>0</v>
      </c>
      <c r="W53" s="278">
        <v>0</v>
      </c>
      <c r="X53" s="278">
        <v>0</v>
      </c>
      <c r="Y53" s="278">
        <v>0</v>
      </c>
      <c r="Z53" s="278">
        <v>0</v>
      </c>
      <c r="AA53" s="278">
        <v>0</v>
      </c>
      <c r="AB53" s="276">
        <f t="shared" si="6"/>
        <v>0</v>
      </c>
      <c r="AC53" s="276">
        <f t="shared" si="7"/>
        <v>0</v>
      </c>
    </row>
    <row r="54" spans="1:29" x14ac:dyDescent="0.25">
      <c r="A54" s="59" t="s">
        <v>139</v>
      </c>
      <c r="B54" s="348" t="s">
        <v>133</v>
      </c>
      <c r="C54" s="280">
        <v>0</v>
      </c>
      <c r="D54" s="276">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6">
        <f t="shared" si="6"/>
        <v>0</v>
      </c>
      <c r="AC54" s="276">
        <f t="shared" si="7"/>
        <v>0</v>
      </c>
    </row>
    <row r="55" spans="1:29" x14ac:dyDescent="0.25">
      <c r="A55" s="59" t="s">
        <v>138</v>
      </c>
      <c r="B55" s="348" t="s">
        <v>132</v>
      </c>
      <c r="C55" s="280">
        <v>0</v>
      </c>
      <c r="D55" s="276">
        <v>0</v>
      </c>
      <c r="E55" s="278">
        <v>0</v>
      </c>
      <c r="F55" s="278">
        <v>0</v>
      </c>
      <c r="G55" s="278">
        <v>0</v>
      </c>
      <c r="H55" s="278">
        <v>0</v>
      </c>
      <c r="I55" s="278">
        <v>0</v>
      </c>
      <c r="J55" s="278">
        <v>0</v>
      </c>
      <c r="K55" s="278">
        <v>0</v>
      </c>
      <c r="L55" s="278">
        <v>0</v>
      </c>
      <c r="M55" s="278">
        <v>0</v>
      </c>
      <c r="N55" s="278">
        <v>0</v>
      </c>
      <c r="O55" s="278">
        <v>0</v>
      </c>
      <c r="P55" s="278">
        <v>0</v>
      </c>
      <c r="Q55" s="278">
        <v>0</v>
      </c>
      <c r="R55" s="278">
        <v>0</v>
      </c>
      <c r="S55" s="278">
        <v>0</v>
      </c>
      <c r="T55" s="278">
        <v>0</v>
      </c>
      <c r="U55" s="278">
        <v>0</v>
      </c>
      <c r="V55" s="278">
        <v>0</v>
      </c>
      <c r="W55" s="278">
        <v>0</v>
      </c>
      <c r="X55" s="278">
        <v>0</v>
      </c>
      <c r="Y55" s="278">
        <v>0</v>
      </c>
      <c r="Z55" s="278">
        <v>0</v>
      </c>
      <c r="AA55" s="278">
        <v>0</v>
      </c>
      <c r="AB55" s="276">
        <f t="shared" si="6"/>
        <v>0</v>
      </c>
      <c r="AC55" s="276">
        <f t="shared" si="7"/>
        <v>0</v>
      </c>
    </row>
    <row r="56" spans="1:29" x14ac:dyDescent="0.25">
      <c r="A56" s="59" t="s">
        <v>137</v>
      </c>
      <c r="B56" s="348" t="s">
        <v>131</v>
      </c>
      <c r="C56" s="280">
        <v>0</v>
      </c>
      <c r="D56" s="276">
        <v>0</v>
      </c>
      <c r="E56" s="278">
        <v>0</v>
      </c>
      <c r="F56" s="278">
        <v>0</v>
      </c>
      <c r="G56" s="278">
        <v>0</v>
      </c>
      <c r="H56" s="278">
        <v>0</v>
      </c>
      <c r="I56" s="278">
        <v>0</v>
      </c>
      <c r="J56" s="278">
        <v>0</v>
      </c>
      <c r="K56" s="278">
        <v>0</v>
      </c>
      <c r="L56" s="278">
        <v>0</v>
      </c>
      <c r="M56" s="278">
        <v>0</v>
      </c>
      <c r="N56" s="278">
        <v>0</v>
      </c>
      <c r="O56" s="278">
        <v>0</v>
      </c>
      <c r="P56" s="278">
        <v>0</v>
      </c>
      <c r="Q56" s="278">
        <v>0</v>
      </c>
      <c r="R56" s="278">
        <v>0</v>
      </c>
      <c r="S56" s="278">
        <v>0</v>
      </c>
      <c r="T56" s="278">
        <v>0</v>
      </c>
      <c r="U56" s="278">
        <v>0</v>
      </c>
      <c r="V56" s="278">
        <v>0</v>
      </c>
      <c r="W56" s="278">
        <v>0</v>
      </c>
      <c r="X56" s="278">
        <v>0</v>
      </c>
      <c r="Y56" s="278">
        <v>0</v>
      </c>
      <c r="Z56" s="278">
        <v>0</v>
      </c>
      <c r="AA56" s="278">
        <v>0</v>
      </c>
      <c r="AB56" s="276">
        <f t="shared" si="6"/>
        <v>0</v>
      </c>
      <c r="AC56" s="276">
        <f t="shared" si="7"/>
        <v>0</v>
      </c>
    </row>
    <row r="57" spans="1:29" ht="18.75" x14ac:dyDescent="0.25">
      <c r="A57" s="59" t="s">
        <v>136</v>
      </c>
      <c r="B57" s="348" t="s">
        <v>616</v>
      </c>
      <c r="C57" s="280">
        <v>0</v>
      </c>
      <c r="D57" s="276">
        <v>0</v>
      </c>
      <c r="E57" s="278">
        <v>0</v>
      </c>
      <c r="F57" s="278">
        <v>0</v>
      </c>
      <c r="G57" s="278">
        <v>0</v>
      </c>
      <c r="H57" s="278">
        <v>0</v>
      </c>
      <c r="I57" s="278">
        <v>0</v>
      </c>
      <c r="J57" s="278">
        <v>0</v>
      </c>
      <c r="K57" s="278">
        <v>0</v>
      </c>
      <c r="L57" s="278">
        <v>0</v>
      </c>
      <c r="M57" s="278">
        <v>0</v>
      </c>
      <c r="N57" s="278">
        <v>0</v>
      </c>
      <c r="O57" s="278">
        <v>0</v>
      </c>
      <c r="P57" s="278">
        <v>0</v>
      </c>
      <c r="Q57" s="278">
        <v>0</v>
      </c>
      <c r="R57" s="278">
        <v>0</v>
      </c>
      <c r="S57" s="278">
        <v>0</v>
      </c>
      <c r="T57" s="278">
        <v>0</v>
      </c>
      <c r="U57" s="278">
        <v>0</v>
      </c>
      <c r="V57" s="278">
        <v>0</v>
      </c>
      <c r="W57" s="278">
        <v>0</v>
      </c>
      <c r="X57" s="278">
        <v>0</v>
      </c>
      <c r="Y57" s="278">
        <v>0</v>
      </c>
      <c r="Z57" s="278">
        <v>0</v>
      </c>
      <c r="AA57" s="278">
        <v>0</v>
      </c>
      <c r="AB57" s="276">
        <f t="shared" si="6"/>
        <v>0</v>
      </c>
      <c r="AC57" s="276">
        <f t="shared" si="7"/>
        <v>0</v>
      </c>
    </row>
    <row r="58" spans="1:29" ht="36.75" customHeight="1" x14ac:dyDescent="0.25">
      <c r="A58" s="61" t="s">
        <v>56</v>
      </c>
      <c r="B58" s="349" t="s">
        <v>233</v>
      </c>
      <c r="C58" s="280">
        <v>0</v>
      </c>
      <c r="D58" s="276">
        <v>0</v>
      </c>
      <c r="E58" s="276">
        <v>0</v>
      </c>
      <c r="F58" s="276">
        <v>0</v>
      </c>
      <c r="G58" s="276">
        <v>0</v>
      </c>
      <c r="H58" s="276">
        <v>0</v>
      </c>
      <c r="I58" s="276">
        <v>0</v>
      </c>
      <c r="J58" s="276">
        <v>0</v>
      </c>
      <c r="K58" s="276">
        <v>0</v>
      </c>
      <c r="L58" s="276">
        <v>0</v>
      </c>
      <c r="M58" s="276">
        <v>0</v>
      </c>
      <c r="N58" s="276">
        <v>0</v>
      </c>
      <c r="O58" s="276">
        <v>0</v>
      </c>
      <c r="P58" s="276">
        <v>0</v>
      </c>
      <c r="Q58" s="276">
        <v>0</v>
      </c>
      <c r="R58" s="276">
        <v>0</v>
      </c>
      <c r="S58" s="276">
        <v>0</v>
      </c>
      <c r="T58" s="276">
        <v>0</v>
      </c>
      <c r="U58" s="276">
        <v>0</v>
      </c>
      <c r="V58" s="276">
        <v>0</v>
      </c>
      <c r="W58" s="276">
        <v>0</v>
      </c>
      <c r="X58" s="276">
        <v>0</v>
      </c>
      <c r="Y58" s="276">
        <v>0</v>
      </c>
      <c r="Z58" s="276">
        <v>0</v>
      </c>
      <c r="AA58" s="276">
        <v>0</v>
      </c>
      <c r="AB58" s="276">
        <f t="shared" si="6"/>
        <v>0</v>
      </c>
      <c r="AC58" s="276">
        <f t="shared" si="7"/>
        <v>0</v>
      </c>
    </row>
    <row r="59" spans="1:29" x14ac:dyDescent="0.25">
      <c r="A59" s="61" t="s">
        <v>54</v>
      </c>
      <c r="B59" s="60" t="s">
        <v>135</v>
      </c>
      <c r="C59" s="276">
        <v>0</v>
      </c>
      <c r="D59" s="276">
        <v>0</v>
      </c>
      <c r="E59" s="276">
        <v>0</v>
      </c>
      <c r="F59" s="276">
        <v>0</v>
      </c>
      <c r="G59" s="276">
        <v>0</v>
      </c>
      <c r="H59" s="276">
        <v>0</v>
      </c>
      <c r="I59" s="276">
        <v>0</v>
      </c>
      <c r="J59" s="276">
        <v>0</v>
      </c>
      <c r="K59" s="276">
        <v>0</v>
      </c>
      <c r="L59" s="276">
        <v>0</v>
      </c>
      <c r="M59" s="276">
        <v>0</v>
      </c>
      <c r="N59" s="276">
        <v>0</v>
      </c>
      <c r="O59" s="276">
        <v>0</v>
      </c>
      <c r="P59" s="276">
        <v>0</v>
      </c>
      <c r="Q59" s="276">
        <v>0</v>
      </c>
      <c r="R59" s="276">
        <v>0</v>
      </c>
      <c r="S59" s="276">
        <v>0</v>
      </c>
      <c r="T59" s="276">
        <v>0</v>
      </c>
      <c r="U59" s="276">
        <v>0</v>
      </c>
      <c r="V59" s="276">
        <v>0</v>
      </c>
      <c r="W59" s="276">
        <v>0</v>
      </c>
      <c r="X59" s="276">
        <v>0</v>
      </c>
      <c r="Y59" s="276">
        <v>0</v>
      </c>
      <c r="Z59" s="276">
        <v>0</v>
      </c>
      <c r="AA59" s="276">
        <v>0</v>
      </c>
      <c r="AB59" s="276">
        <f t="shared" si="6"/>
        <v>0</v>
      </c>
      <c r="AC59" s="276">
        <f t="shared" si="7"/>
        <v>0</v>
      </c>
    </row>
    <row r="60" spans="1:29" x14ac:dyDescent="0.25">
      <c r="A60" s="59" t="s">
        <v>227</v>
      </c>
      <c r="B60" s="350" t="s">
        <v>155</v>
      </c>
      <c r="C60" s="281">
        <v>0</v>
      </c>
      <c r="D60" s="276">
        <v>0</v>
      </c>
      <c r="E60" s="278">
        <v>0</v>
      </c>
      <c r="F60" s="278">
        <v>0</v>
      </c>
      <c r="G60" s="278">
        <v>0</v>
      </c>
      <c r="H60" s="278">
        <v>0</v>
      </c>
      <c r="I60" s="278">
        <v>0</v>
      </c>
      <c r="J60" s="278">
        <v>0</v>
      </c>
      <c r="K60" s="278">
        <v>0</v>
      </c>
      <c r="L60" s="278">
        <v>0</v>
      </c>
      <c r="M60" s="278">
        <v>0</v>
      </c>
      <c r="N60" s="278">
        <v>0</v>
      </c>
      <c r="O60" s="278">
        <v>0</v>
      </c>
      <c r="P60" s="278">
        <v>0</v>
      </c>
      <c r="Q60" s="278">
        <v>0</v>
      </c>
      <c r="R60" s="278">
        <v>0</v>
      </c>
      <c r="S60" s="278">
        <v>0</v>
      </c>
      <c r="T60" s="278">
        <v>0</v>
      </c>
      <c r="U60" s="278">
        <v>0</v>
      </c>
      <c r="V60" s="278">
        <v>0</v>
      </c>
      <c r="W60" s="278">
        <v>0</v>
      </c>
      <c r="X60" s="278">
        <v>0</v>
      </c>
      <c r="Y60" s="278">
        <v>0</v>
      </c>
      <c r="Z60" s="278">
        <v>0</v>
      </c>
      <c r="AA60" s="278">
        <v>0</v>
      </c>
      <c r="AB60" s="276">
        <f t="shared" si="6"/>
        <v>0</v>
      </c>
      <c r="AC60" s="276">
        <f t="shared" si="7"/>
        <v>0</v>
      </c>
    </row>
    <row r="61" spans="1:29" x14ac:dyDescent="0.25">
      <c r="A61" s="59" t="s">
        <v>228</v>
      </c>
      <c r="B61" s="350" t="s">
        <v>153</v>
      </c>
      <c r="C61" s="281">
        <v>0</v>
      </c>
      <c r="D61" s="276">
        <v>0</v>
      </c>
      <c r="E61" s="278">
        <v>0</v>
      </c>
      <c r="F61" s="278">
        <v>0</v>
      </c>
      <c r="G61" s="278">
        <v>0</v>
      </c>
      <c r="H61" s="278">
        <v>0</v>
      </c>
      <c r="I61" s="278">
        <v>0</v>
      </c>
      <c r="J61" s="278">
        <v>0</v>
      </c>
      <c r="K61" s="278">
        <v>0</v>
      </c>
      <c r="L61" s="278">
        <v>0</v>
      </c>
      <c r="M61" s="278">
        <v>0</v>
      </c>
      <c r="N61" s="278">
        <v>0</v>
      </c>
      <c r="O61" s="278">
        <v>0</v>
      </c>
      <c r="P61" s="278">
        <v>0</v>
      </c>
      <c r="Q61" s="278">
        <v>0</v>
      </c>
      <c r="R61" s="278">
        <v>0</v>
      </c>
      <c r="S61" s="278">
        <v>0</v>
      </c>
      <c r="T61" s="278">
        <v>0</v>
      </c>
      <c r="U61" s="278">
        <v>0</v>
      </c>
      <c r="V61" s="278">
        <v>0</v>
      </c>
      <c r="W61" s="278">
        <v>0</v>
      </c>
      <c r="X61" s="278">
        <v>0</v>
      </c>
      <c r="Y61" s="278">
        <v>0</v>
      </c>
      <c r="Z61" s="278">
        <v>0</v>
      </c>
      <c r="AA61" s="278">
        <v>0</v>
      </c>
      <c r="AB61" s="276">
        <f t="shared" si="6"/>
        <v>0</v>
      </c>
      <c r="AC61" s="276">
        <f t="shared" si="7"/>
        <v>0</v>
      </c>
    </row>
    <row r="62" spans="1:29" x14ac:dyDescent="0.25">
      <c r="A62" s="59" t="s">
        <v>229</v>
      </c>
      <c r="B62" s="350" t="s">
        <v>151</v>
      </c>
      <c r="C62" s="281">
        <v>0</v>
      </c>
      <c r="D62" s="276">
        <v>0</v>
      </c>
      <c r="E62" s="278">
        <v>0</v>
      </c>
      <c r="F62" s="278">
        <v>0</v>
      </c>
      <c r="G62" s="278">
        <v>0</v>
      </c>
      <c r="H62" s="278">
        <v>0</v>
      </c>
      <c r="I62" s="278">
        <v>0</v>
      </c>
      <c r="J62" s="278">
        <v>0</v>
      </c>
      <c r="K62" s="278">
        <v>0</v>
      </c>
      <c r="L62" s="278">
        <v>0</v>
      </c>
      <c r="M62" s="278">
        <v>0</v>
      </c>
      <c r="N62" s="278">
        <v>0</v>
      </c>
      <c r="O62" s="278">
        <v>0</v>
      </c>
      <c r="P62" s="278">
        <v>0</v>
      </c>
      <c r="Q62" s="278">
        <v>0</v>
      </c>
      <c r="R62" s="278">
        <v>0</v>
      </c>
      <c r="S62" s="278">
        <v>0</v>
      </c>
      <c r="T62" s="278">
        <v>0</v>
      </c>
      <c r="U62" s="278">
        <v>0</v>
      </c>
      <c r="V62" s="278">
        <v>0</v>
      </c>
      <c r="W62" s="278">
        <v>0</v>
      </c>
      <c r="X62" s="278">
        <v>0</v>
      </c>
      <c r="Y62" s="278">
        <v>0</v>
      </c>
      <c r="Z62" s="278">
        <v>0</v>
      </c>
      <c r="AA62" s="278">
        <v>0</v>
      </c>
      <c r="AB62" s="276">
        <f t="shared" si="6"/>
        <v>0</v>
      </c>
      <c r="AC62" s="276">
        <f t="shared" si="7"/>
        <v>0</v>
      </c>
    </row>
    <row r="63" spans="1:29" x14ac:dyDescent="0.25">
      <c r="A63" s="59" t="s">
        <v>230</v>
      </c>
      <c r="B63" s="350" t="s">
        <v>232</v>
      </c>
      <c r="C63" s="281">
        <v>0</v>
      </c>
      <c r="D63" s="276">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76">
        <f t="shared" si="6"/>
        <v>0</v>
      </c>
      <c r="AC63" s="276">
        <f t="shared" si="7"/>
        <v>0</v>
      </c>
    </row>
    <row r="64" spans="1:29" ht="18.75" x14ac:dyDescent="0.25">
      <c r="A64" s="59" t="s">
        <v>231</v>
      </c>
      <c r="B64" s="348" t="s">
        <v>616</v>
      </c>
      <c r="C64" s="279">
        <v>0</v>
      </c>
      <c r="D64" s="276">
        <v>0</v>
      </c>
      <c r="E64" s="278">
        <v>0</v>
      </c>
      <c r="F64" s="278">
        <v>0</v>
      </c>
      <c r="G64" s="278">
        <v>0</v>
      </c>
      <c r="H64" s="278">
        <v>0</v>
      </c>
      <c r="I64" s="278">
        <v>0</v>
      </c>
      <c r="J64" s="278">
        <v>0</v>
      </c>
      <c r="K64" s="278">
        <v>0</v>
      </c>
      <c r="L64" s="278">
        <v>0</v>
      </c>
      <c r="M64" s="278">
        <v>0</v>
      </c>
      <c r="N64" s="278">
        <v>0</v>
      </c>
      <c r="O64" s="278">
        <v>0</v>
      </c>
      <c r="P64" s="278">
        <v>0</v>
      </c>
      <c r="Q64" s="278">
        <v>0</v>
      </c>
      <c r="R64" s="278">
        <v>0</v>
      </c>
      <c r="S64" s="278">
        <v>0</v>
      </c>
      <c r="T64" s="278">
        <v>0</v>
      </c>
      <c r="U64" s="278">
        <v>0</v>
      </c>
      <c r="V64" s="278">
        <v>0</v>
      </c>
      <c r="W64" s="278">
        <v>0</v>
      </c>
      <c r="X64" s="278">
        <v>0</v>
      </c>
      <c r="Y64" s="278">
        <v>0</v>
      </c>
      <c r="Z64" s="278">
        <v>0</v>
      </c>
      <c r="AA64" s="278">
        <v>0</v>
      </c>
      <c r="AB64" s="276">
        <f>H64+L64+P64+T64+X64</f>
        <v>0</v>
      </c>
      <c r="AC64" s="276">
        <f t="shared" si="7"/>
        <v>0</v>
      </c>
    </row>
    <row r="65" spans="1:28" x14ac:dyDescent="0.25">
      <c r="A65" s="57"/>
      <c r="B65" s="58"/>
      <c r="C65" s="58"/>
      <c r="D65" s="58"/>
      <c r="E65" s="58"/>
      <c r="F65" s="58"/>
      <c r="G65" s="58"/>
      <c r="H65" s="58"/>
      <c r="I65" s="58"/>
      <c r="J65" s="58"/>
      <c r="K65" s="58"/>
      <c r="L65" s="57"/>
      <c r="M65" s="57"/>
      <c r="N65" s="52"/>
      <c r="O65" s="52"/>
      <c r="P65" s="52"/>
      <c r="Q65" s="52"/>
      <c r="R65" s="52"/>
      <c r="S65" s="52"/>
      <c r="T65" s="52"/>
      <c r="U65" s="52"/>
      <c r="V65" s="52"/>
      <c r="W65" s="52"/>
      <c r="X65" s="52"/>
      <c r="Y65" s="52"/>
      <c r="Z65" s="52"/>
      <c r="AA65" s="52"/>
      <c r="AB65" s="52"/>
    </row>
    <row r="66" spans="1:28" ht="54" customHeight="1" x14ac:dyDescent="0.25">
      <c r="A66" s="52"/>
      <c r="B66" s="462"/>
      <c r="C66" s="462"/>
      <c r="D66" s="462"/>
      <c r="E66" s="462"/>
      <c r="F66" s="462"/>
      <c r="G66" s="462"/>
      <c r="H66" s="462"/>
      <c r="I66" s="462"/>
      <c r="J66" s="366"/>
      <c r="K66" s="366"/>
      <c r="L66" s="56"/>
      <c r="M66" s="56"/>
      <c r="N66" s="56"/>
      <c r="O66" s="56"/>
      <c r="P66" s="56"/>
      <c r="Q66" s="56"/>
      <c r="R66" s="56"/>
      <c r="S66" s="56"/>
      <c r="T66" s="56"/>
      <c r="U66" s="56"/>
      <c r="V66" s="56"/>
      <c r="W66" s="56"/>
      <c r="X66" s="56"/>
      <c r="Y66" s="56"/>
      <c r="Z66" s="56"/>
      <c r="AA66" s="56"/>
      <c r="AB66" s="56"/>
    </row>
    <row r="67" spans="1:28" x14ac:dyDescent="0.25">
      <c r="A67" s="52"/>
      <c r="B67" s="52"/>
      <c r="C67" s="52"/>
      <c r="D67" s="52"/>
      <c r="E67" s="52"/>
      <c r="F67" s="52"/>
      <c r="L67" s="52"/>
      <c r="M67" s="52"/>
      <c r="N67" s="52"/>
      <c r="O67" s="52"/>
      <c r="P67" s="52"/>
      <c r="Q67" s="52"/>
      <c r="R67" s="52"/>
      <c r="S67" s="52"/>
      <c r="T67" s="52"/>
      <c r="U67" s="52"/>
      <c r="V67" s="52"/>
      <c r="W67" s="52"/>
      <c r="X67" s="52"/>
      <c r="Y67" s="52"/>
      <c r="Z67" s="52"/>
      <c r="AA67" s="52"/>
      <c r="AB67" s="52"/>
    </row>
    <row r="68" spans="1:28" ht="50.25" customHeight="1" x14ac:dyDescent="0.25">
      <c r="A68" s="52"/>
      <c r="B68" s="464"/>
      <c r="C68" s="464"/>
      <c r="D68" s="464"/>
      <c r="E68" s="464"/>
      <c r="F68" s="464"/>
      <c r="G68" s="464"/>
      <c r="H68" s="464"/>
      <c r="I68" s="464"/>
      <c r="J68" s="365"/>
      <c r="K68" s="365"/>
      <c r="L68" s="52"/>
      <c r="M68" s="52"/>
      <c r="N68" s="52"/>
      <c r="O68" s="52"/>
      <c r="P68" s="52"/>
      <c r="Q68" s="52"/>
      <c r="R68" s="52"/>
      <c r="S68" s="52"/>
      <c r="T68" s="52"/>
      <c r="U68" s="52"/>
      <c r="V68" s="52"/>
      <c r="W68" s="52"/>
      <c r="X68" s="52"/>
      <c r="Y68" s="52"/>
      <c r="Z68" s="52"/>
      <c r="AA68" s="52"/>
      <c r="AB68" s="52"/>
    </row>
    <row r="69" spans="1:28" x14ac:dyDescent="0.25">
      <c r="A69" s="52"/>
      <c r="B69" s="52"/>
      <c r="C69" s="52"/>
      <c r="D69" s="52"/>
      <c r="E69" s="52"/>
      <c r="F69" s="52"/>
      <c r="L69" s="52"/>
      <c r="M69" s="52"/>
      <c r="N69" s="52"/>
      <c r="O69" s="52"/>
      <c r="P69" s="52"/>
      <c r="Q69" s="52"/>
      <c r="R69" s="52"/>
      <c r="S69" s="52"/>
      <c r="T69" s="52"/>
      <c r="U69" s="52"/>
      <c r="V69" s="52"/>
      <c r="W69" s="52"/>
      <c r="X69" s="52"/>
      <c r="Y69" s="52"/>
      <c r="Z69" s="52"/>
      <c r="AA69" s="52"/>
      <c r="AB69" s="52"/>
    </row>
    <row r="70" spans="1:28" ht="36.75" customHeight="1" x14ac:dyDescent="0.25">
      <c r="A70" s="52"/>
      <c r="B70" s="462"/>
      <c r="C70" s="462"/>
      <c r="D70" s="462"/>
      <c r="E70" s="462"/>
      <c r="F70" s="462"/>
      <c r="G70" s="462"/>
      <c r="H70" s="462"/>
      <c r="I70" s="462"/>
      <c r="J70" s="366"/>
      <c r="K70" s="366"/>
      <c r="L70" s="52"/>
      <c r="M70" s="52"/>
      <c r="N70" s="52"/>
      <c r="O70" s="52"/>
      <c r="P70" s="52"/>
      <c r="Q70" s="52"/>
      <c r="R70" s="52"/>
      <c r="S70" s="52"/>
      <c r="T70" s="52"/>
      <c r="U70" s="52"/>
      <c r="V70" s="52"/>
      <c r="W70" s="52"/>
      <c r="X70" s="52"/>
      <c r="Y70" s="52"/>
      <c r="Z70" s="52"/>
      <c r="AA70" s="52"/>
      <c r="AB70" s="52"/>
    </row>
    <row r="71" spans="1:28" x14ac:dyDescent="0.25">
      <c r="A71" s="52"/>
      <c r="B71" s="55"/>
      <c r="C71" s="55"/>
      <c r="D71" s="55"/>
      <c r="E71" s="55"/>
      <c r="F71" s="55"/>
      <c r="L71" s="52"/>
      <c r="M71" s="52"/>
      <c r="N71" s="54"/>
      <c r="O71" s="52"/>
      <c r="P71" s="52"/>
      <c r="Q71" s="52"/>
      <c r="R71" s="52"/>
      <c r="S71" s="52"/>
      <c r="T71" s="52"/>
      <c r="U71" s="52"/>
      <c r="V71" s="52"/>
      <c r="W71" s="52"/>
      <c r="X71" s="52"/>
      <c r="Y71" s="52"/>
      <c r="Z71" s="52"/>
      <c r="AA71" s="52"/>
      <c r="AB71" s="52"/>
    </row>
    <row r="72" spans="1:28" ht="51" customHeight="1" x14ac:dyDescent="0.25">
      <c r="A72" s="52"/>
      <c r="B72" s="462"/>
      <c r="C72" s="462"/>
      <c r="D72" s="462"/>
      <c r="E72" s="462"/>
      <c r="F72" s="462"/>
      <c r="G72" s="462"/>
      <c r="H72" s="462"/>
      <c r="I72" s="462"/>
      <c r="J72" s="366"/>
      <c r="K72" s="366"/>
      <c r="L72" s="52"/>
      <c r="M72" s="52"/>
      <c r="N72" s="54"/>
      <c r="O72" s="52"/>
      <c r="P72" s="52"/>
      <c r="Q72" s="52"/>
      <c r="R72" s="52"/>
      <c r="S72" s="52"/>
      <c r="T72" s="52"/>
      <c r="U72" s="52"/>
      <c r="V72" s="52"/>
      <c r="W72" s="52"/>
      <c r="X72" s="52"/>
      <c r="Y72" s="52"/>
      <c r="Z72" s="52"/>
      <c r="AA72" s="52"/>
      <c r="AB72" s="52"/>
    </row>
    <row r="73" spans="1:28" ht="32.25" customHeight="1" x14ac:dyDescent="0.25">
      <c r="A73" s="52"/>
      <c r="B73" s="464"/>
      <c r="C73" s="464"/>
      <c r="D73" s="464"/>
      <c r="E73" s="464"/>
      <c r="F73" s="464"/>
      <c r="G73" s="464"/>
      <c r="H73" s="464"/>
      <c r="I73" s="464"/>
      <c r="J73" s="365"/>
      <c r="K73" s="365"/>
      <c r="L73" s="52"/>
      <c r="M73" s="52"/>
      <c r="N73" s="52"/>
      <c r="O73" s="52"/>
      <c r="P73" s="52"/>
      <c r="Q73" s="52"/>
      <c r="R73" s="52"/>
      <c r="S73" s="52"/>
      <c r="T73" s="52"/>
      <c r="U73" s="52"/>
      <c r="V73" s="52"/>
      <c r="W73" s="52"/>
      <c r="X73" s="52"/>
      <c r="Y73" s="52"/>
      <c r="Z73" s="52"/>
      <c r="AA73" s="52"/>
      <c r="AB73" s="52"/>
    </row>
    <row r="74" spans="1:28" ht="51.75" customHeight="1" x14ac:dyDescent="0.25">
      <c r="A74" s="52"/>
      <c r="B74" s="462"/>
      <c r="C74" s="462"/>
      <c r="D74" s="462"/>
      <c r="E74" s="462"/>
      <c r="F74" s="462"/>
      <c r="G74" s="462"/>
      <c r="H74" s="462"/>
      <c r="I74" s="462"/>
      <c r="J74" s="366"/>
      <c r="K74" s="366"/>
      <c r="L74" s="52"/>
      <c r="M74" s="52"/>
      <c r="N74" s="52"/>
      <c r="O74" s="52"/>
      <c r="P74" s="52"/>
      <c r="Q74" s="52"/>
      <c r="R74" s="52"/>
      <c r="S74" s="52"/>
      <c r="T74" s="52"/>
      <c r="U74" s="52"/>
      <c r="V74" s="52"/>
      <c r="W74" s="52"/>
      <c r="X74" s="52"/>
      <c r="Y74" s="52"/>
      <c r="Z74" s="52"/>
      <c r="AA74" s="52"/>
      <c r="AB74" s="52"/>
    </row>
    <row r="75" spans="1:28" ht="21.75" customHeight="1" x14ac:dyDescent="0.25">
      <c r="A75" s="52"/>
      <c r="B75" s="465"/>
      <c r="C75" s="465"/>
      <c r="D75" s="465"/>
      <c r="E75" s="465"/>
      <c r="F75" s="465"/>
      <c r="G75" s="465"/>
      <c r="H75" s="465"/>
      <c r="I75" s="465"/>
      <c r="J75" s="367"/>
      <c r="K75" s="367"/>
      <c r="L75" s="53"/>
      <c r="M75" s="53"/>
      <c r="N75" s="52"/>
      <c r="O75" s="52"/>
      <c r="P75" s="52"/>
      <c r="Q75" s="52"/>
      <c r="R75" s="52"/>
      <c r="S75" s="52"/>
      <c r="T75" s="52"/>
      <c r="U75" s="52"/>
      <c r="V75" s="52"/>
      <c r="W75" s="52"/>
      <c r="X75" s="52"/>
      <c r="Y75" s="52"/>
      <c r="Z75" s="52"/>
      <c r="AA75" s="52"/>
      <c r="AB75" s="52"/>
    </row>
    <row r="76" spans="1:28" ht="23.25" customHeight="1" x14ac:dyDescent="0.25">
      <c r="A76" s="52"/>
      <c r="B76" s="53"/>
      <c r="C76" s="53"/>
      <c r="D76" s="53"/>
      <c r="E76" s="53"/>
      <c r="F76" s="53"/>
      <c r="L76" s="52"/>
      <c r="M76" s="52"/>
      <c r="N76" s="52"/>
      <c r="O76" s="52"/>
      <c r="P76" s="52"/>
      <c r="Q76" s="52"/>
      <c r="R76" s="52"/>
      <c r="S76" s="52"/>
      <c r="T76" s="52"/>
      <c r="U76" s="52"/>
      <c r="V76" s="52"/>
      <c r="W76" s="52"/>
      <c r="X76" s="52"/>
      <c r="Y76" s="52"/>
      <c r="Z76" s="52"/>
      <c r="AA76" s="52"/>
      <c r="AB76" s="52"/>
    </row>
    <row r="77" spans="1:28" ht="18.75" customHeight="1" x14ac:dyDescent="0.25">
      <c r="A77" s="52"/>
      <c r="B77" s="463"/>
      <c r="C77" s="463"/>
      <c r="D77" s="463"/>
      <c r="E77" s="463"/>
      <c r="F77" s="463"/>
      <c r="G77" s="463"/>
      <c r="H77" s="463"/>
      <c r="I77" s="463"/>
      <c r="J77" s="364"/>
      <c r="K77" s="364"/>
      <c r="L77" s="52"/>
      <c r="M77" s="52"/>
      <c r="N77" s="52"/>
      <c r="O77" s="52"/>
      <c r="P77" s="52"/>
      <c r="Q77" s="52"/>
      <c r="R77" s="52"/>
      <c r="S77" s="52"/>
      <c r="T77" s="52"/>
      <c r="U77" s="52"/>
      <c r="V77" s="52"/>
      <c r="W77" s="52"/>
      <c r="X77" s="52"/>
      <c r="Y77" s="52"/>
      <c r="Z77" s="52"/>
      <c r="AA77" s="52"/>
      <c r="AB77" s="52"/>
    </row>
    <row r="78" spans="1:28" x14ac:dyDescent="0.25">
      <c r="A78" s="52"/>
      <c r="B78" s="52"/>
      <c r="C78" s="52"/>
      <c r="D78" s="52"/>
      <c r="E78" s="52"/>
      <c r="F78" s="52"/>
      <c r="L78" s="52"/>
      <c r="M78" s="52"/>
      <c r="N78" s="52"/>
      <c r="O78" s="52"/>
      <c r="P78" s="52"/>
      <c r="Q78" s="52"/>
      <c r="R78" s="52"/>
      <c r="S78" s="52"/>
      <c r="T78" s="52"/>
      <c r="U78" s="52"/>
      <c r="V78" s="52"/>
      <c r="W78" s="52"/>
      <c r="X78" s="52"/>
      <c r="Y78" s="52"/>
      <c r="Z78" s="52"/>
      <c r="AA78" s="52"/>
      <c r="AB78" s="52"/>
    </row>
    <row r="79" spans="1:28" x14ac:dyDescent="0.25">
      <c r="A79" s="52"/>
      <c r="B79" s="52"/>
      <c r="C79" s="52"/>
      <c r="D79" s="52"/>
      <c r="E79" s="52"/>
      <c r="F79" s="52"/>
      <c r="L79" s="52"/>
      <c r="M79" s="52"/>
      <c r="N79" s="52"/>
      <c r="O79" s="52"/>
      <c r="P79" s="52"/>
      <c r="Q79" s="52"/>
      <c r="R79" s="52"/>
      <c r="S79" s="52"/>
      <c r="T79" s="52"/>
      <c r="U79" s="52"/>
      <c r="V79" s="52"/>
      <c r="W79" s="52"/>
      <c r="X79" s="52"/>
      <c r="Y79" s="52"/>
      <c r="Z79" s="52"/>
      <c r="AA79" s="52"/>
      <c r="AB79" s="52"/>
    </row>
    <row r="80" spans="1:28"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351" customWidth="1"/>
    <col min="2" max="2" width="23.140625" style="351" customWidth="1"/>
    <col min="3" max="3" width="13.85546875" style="351" customWidth="1"/>
    <col min="4" max="4" width="15.140625" style="351" customWidth="1"/>
    <col min="5" max="12" width="7.7109375" style="351" customWidth="1"/>
    <col min="13" max="15" width="10.7109375" style="351" customWidth="1"/>
    <col min="16" max="17" width="13.42578125" style="351" customWidth="1"/>
    <col min="18" max="18" width="17" style="351" customWidth="1"/>
    <col min="19" max="20" width="9.7109375" style="351" customWidth="1"/>
    <col min="21" max="21" width="11.42578125" style="351" customWidth="1"/>
    <col min="22" max="22" width="12.7109375" style="351" customWidth="1"/>
    <col min="23" max="25" width="10.7109375" style="351" customWidth="1"/>
    <col min="26" max="26" width="7.7109375" style="351" customWidth="1"/>
    <col min="27" max="30" width="10.7109375" style="351" customWidth="1"/>
    <col min="31" max="31" width="15.85546875" style="351" customWidth="1"/>
    <col min="32" max="32" width="11.7109375" style="351" customWidth="1"/>
    <col min="33" max="33" width="11.5703125" style="351" customWidth="1"/>
    <col min="34" max="35" width="9.7109375" style="351" customWidth="1"/>
    <col min="36" max="36" width="11.7109375" style="351" customWidth="1"/>
    <col min="37" max="37" width="12" style="351" customWidth="1"/>
    <col min="38" max="38" width="12.28515625" style="351" customWidth="1"/>
    <col min="39" max="41" width="9.7109375" style="351" customWidth="1"/>
    <col min="42" max="42" width="12.42578125" style="351" customWidth="1"/>
    <col min="43" max="43" width="12" style="351" customWidth="1"/>
    <col min="44" max="44" width="14.140625" style="351" customWidth="1"/>
    <col min="45" max="46" width="13.28515625" style="351" customWidth="1"/>
    <col min="47" max="47" width="10.7109375" style="351" customWidth="1"/>
    <col min="48" max="48" width="15.7109375" style="351" customWidth="1"/>
    <col min="49" max="16384" width="9.140625" style="351"/>
  </cols>
  <sheetData>
    <row r="1" spans="1:48" ht="18.75" x14ac:dyDescent="0.25">
      <c r="AV1" s="33" t="s">
        <v>67</v>
      </c>
    </row>
    <row r="2" spans="1:48" ht="18.75" x14ac:dyDescent="0.3">
      <c r="AV2" s="13" t="s">
        <v>8</v>
      </c>
    </row>
    <row r="3" spans="1:48" ht="18.75" x14ac:dyDescent="0.3">
      <c r="AV3" s="13" t="s">
        <v>66</v>
      </c>
    </row>
    <row r="4" spans="1:48" ht="18.75" x14ac:dyDescent="0.3">
      <c r="AV4" s="13"/>
    </row>
    <row r="5" spans="1:48"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3"/>
    </row>
    <row r="7" spans="1:48" ht="18.75" x14ac:dyDescent="0.25">
      <c r="A7" s="382" t="s">
        <v>7</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ht="15.75"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87" t="s">
        <v>6</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c r="AU10" s="387"/>
      <c r="AV10" s="387"/>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ht="15.75" x14ac:dyDescent="0.25">
      <c r="A12" s="383" t="str">
        <f>'1. паспорт местоположение'!A12:C12</f>
        <v>F_472-smart</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87" t="s">
        <v>5</v>
      </c>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c r="AO13" s="387"/>
      <c r="AP13" s="387"/>
      <c r="AQ13" s="387"/>
      <c r="AR13" s="387"/>
      <c r="AS13" s="387"/>
      <c r="AT13" s="387"/>
      <c r="AU13" s="387"/>
      <c r="AV13" s="387"/>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ht="15.75" x14ac:dyDescent="0.25">
      <c r="A15" s="383" t="str">
        <f>'1. паспорт местоположение'!A15:C15</f>
        <v>Система распределенной автоматизации сетей 15 кВ АО "Янтарьэнерго" (Smart Grid)</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87" t="s">
        <v>4</v>
      </c>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c r="AP16" s="387"/>
      <c r="AQ16" s="387"/>
      <c r="AR16" s="387"/>
      <c r="AS16" s="387"/>
      <c r="AT16" s="387"/>
      <c r="AU16" s="387"/>
      <c r="AV16" s="387"/>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352"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352" customFormat="1" x14ac:dyDescent="0.25">
      <c r="A21" s="480" t="s">
        <v>482</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352" customFormat="1" ht="58.5" customHeight="1" x14ac:dyDescent="0.25">
      <c r="A22" s="471" t="s">
        <v>50</v>
      </c>
      <c r="B22" s="482" t="s">
        <v>22</v>
      </c>
      <c r="C22" s="471" t="s">
        <v>49</v>
      </c>
      <c r="D22" s="471" t="s">
        <v>48</v>
      </c>
      <c r="E22" s="485" t="s">
        <v>492</v>
      </c>
      <c r="F22" s="486"/>
      <c r="G22" s="486"/>
      <c r="H22" s="486"/>
      <c r="I22" s="486"/>
      <c r="J22" s="486"/>
      <c r="K22" s="486"/>
      <c r="L22" s="487"/>
      <c r="M22" s="471" t="s">
        <v>47</v>
      </c>
      <c r="N22" s="471" t="s">
        <v>46</v>
      </c>
      <c r="O22" s="471" t="s">
        <v>45</v>
      </c>
      <c r="P22" s="466" t="s">
        <v>254</v>
      </c>
      <c r="Q22" s="466" t="s">
        <v>44</v>
      </c>
      <c r="R22" s="466" t="s">
        <v>43</v>
      </c>
      <c r="S22" s="466" t="s">
        <v>42</v>
      </c>
      <c r="T22" s="466"/>
      <c r="U22" s="488" t="s">
        <v>41</v>
      </c>
      <c r="V22" s="488" t="s">
        <v>40</v>
      </c>
      <c r="W22" s="466" t="s">
        <v>39</v>
      </c>
      <c r="X22" s="466" t="s">
        <v>38</v>
      </c>
      <c r="Y22" s="466" t="s">
        <v>37</v>
      </c>
      <c r="Z22" s="473" t="s">
        <v>36</v>
      </c>
      <c r="AA22" s="466" t="s">
        <v>35</v>
      </c>
      <c r="AB22" s="466" t="s">
        <v>34</v>
      </c>
      <c r="AC22" s="466" t="s">
        <v>33</v>
      </c>
      <c r="AD22" s="466" t="s">
        <v>32</v>
      </c>
      <c r="AE22" s="466" t="s">
        <v>31</v>
      </c>
      <c r="AF22" s="466" t="s">
        <v>30</v>
      </c>
      <c r="AG22" s="466"/>
      <c r="AH22" s="466"/>
      <c r="AI22" s="466"/>
      <c r="AJ22" s="466"/>
      <c r="AK22" s="466"/>
      <c r="AL22" s="466" t="s">
        <v>29</v>
      </c>
      <c r="AM22" s="466"/>
      <c r="AN22" s="466"/>
      <c r="AO22" s="466"/>
      <c r="AP22" s="466" t="s">
        <v>28</v>
      </c>
      <c r="AQ22" s="466"/>
      <c r="AR22" s="466" t="s">
        <v>27</v>
      </c>
      <c r="AS22" s="466" t="s">
        <v>26</v>
      </c>
      <c r="AT22" s="466" t="s">
        <v>25</v>
      </c>
      <c r="AU22" s="466" t="s">
        <v>24</v>
      </c>
      <c r="AV22" s="474" t="s">
        <v>23</v>
      </c>
    </row>
    <row r="23" spans="1:48" s="352" customFormat="1" ht="64.5" customHeight="1" x14ac:dyDescent="0.25">
      <c r="A23" s="481"/>
      <c r="B23" s="483"/>
      <c r="C23" s="481"/>
      <c r="D23" s="481"/>
      <c r="E23" s="476" t="s">
        <v>21</v>
      </c>
      <c r="F23" s="467" t="s">
        <v>134</v>
      </c>
      <c r="G23" s="467" t="s">
        <v>133</v>
      </c>
      <c r="H23" s="467" t="s">
        <v>132</v>
      </c>
      <c r="I23" s="469" t="s">
        <v>401</v>
      </c>
      <c r="J23" s="469" t="s">
        <v>402</v>
      </c>
      <c r="K23" s="469" t="s">
        <v>403</v>
      </c>
      <c r="L23" s="467" t="s">
        <v>75</v>
      </c>
      <c r="M23" s="481"/>
      <c r="N23" s="481"/>
      <c r="O23" s="481"/>
      <c r="P23" s="466"/>
      <c r="Q23" s="466"/>
      <c r="R23" s="466"/>
      <c r="S23" s="478" t="s">
        <v>2</v>
      </c>
      <c r="T23" s="478" t="s">
        <v>9</v>
      </c>
      <c r="U23" s="488"/>
      <c r="V23" s="488"/>
      <c r="W23" s="466"/>
      <c r="X23" s="466"/>
      <c r="Y23" s="466"/>
      <c r="Z23" s="466"/>
      <c r="AA23" s="466"/>
      <c r="AB23" s="466"/>
      <c r="AC23" s="466"/>
      <c r="AD23" s="466"/>
      <c r="AE23" s="466"/>
      <c r="AF23" s="466" t="s">
        <v>20</v>
      </c>
      <c r="AG23" s="466"/>
      <c r="AH23" s="466" t="s">
        <v>19</v>
      </c>
      <c r="AI23" s="466"/>
      <c r="AJ23" s="471" t="s">
        <v>18</v>
      </c>
      <c r="AK23" s="471" t="s">
        <v>17</v>
      </c>
      <c r="AL23" s="471" t="s">
        <v>16</v>
      </c>
      <c r="AM23" s="471" t="s">
        <v>15</v>
      </c>
      <c r="AN23" s="471" t="s">
        <v>14</v>
      </c>
      <c r="AO23" s="471" t="s">
        <v>13</v>
      </c>
      <c r="AP23" s="471" t="s">
        <v>12</v>
      </c>
      <c r="AQ23" s="489" t="s">
        <v>9</v>
      </c>
      <c r="AR23" s="466"/>
      <c r="AS23" s="466"/>
      <c r="AT23" s="466"/>
      <c r="AU23" s="466"/>
      <c r="AV23" s="475"/>
    </row>
    <row r="24" spans="1:48" s="352"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353" t="s">
        <v>11</v>
      </c>
      <c r="AG24" s="353" t="s">
        <v>10</v>
      </c>
      <c r="AH24" s="354" t="s">
        <v>2</v>
      </c>
      <c r="AI24" s="354" t="s">
        <v>9</v>
      </c>
      <c r="AJ24" s="472"/>
      <c r="AK24" s="472"/>
      <c r="AL24" s="472"/>
      <c r="AM24" s="472"/>
      <c r="AN24" s="472"/>
      <c r="AO24" s="472"/>
      <c r="AP24" s="472"/>
      <c r="AQ24" s="490"/>
      <c r="AR24" s="466"/>
      <c r="AS24" s="466"/>
      <c r="AT24" s="466"/>
      <c r="AU24" s="466"/>
      <c r="AV24" s="475"/>
    </row>
    <row r="25" spans="1:48" s="356" customFormat="1" ht="11.25" x14ac:dyDescent="0.2">
      <c r="A25" s="355">
        <v>1</v>
      </c>
      <c r="B25" s="355">
        <v>2</v>
      </c>
      <c r="C25" s="355">
        <v>4</v>
      </c>
      <c r="D25" s="355">
        <v>5</v>
      </c>
      <c r="E25" s="355">
        <v>6</v>
      </c>
      <c r="F25" s="355">
        <f>E25+1</f>
        <v>7</v>
      </c>
      <c r="G25" s="355">
        <f t="shared" ref="G25:H25" si="0">F25+1</f>
        <v>8</v>
      </c>
      <c r="H25" s="355">
        <f t="shared" si="0"/>
        <v>9</v>
      </c>
      <c r="I25" s="355">
        <f t="shared" ref="I25" si="1">H25+1</f>
        <v>10</v>
      </c>
      <c r="J25" s="355">
        <f t="shared" ref="J25" si="2">I25+1</f>
        <v>11</v>
      </c>
      <c r="K25" s="355">
        <f t="shared" ref="K25" si="3">J25+1</f>
        <v>12</v>
      </c>
      <c r="L25" s="355">
        <f t="shared" ref="L25" si="4">K25+1</f>
        <v>13</v>
      </c>
      <c r="M25" s="355">
        <f t="shared" ref="M25" si="5">L25+1</f>
        <v>14</v>
      </c>
      <c r="N25" s="355">
        <f t="shared" ref="N25" si="6">M25+1</f>
        <v>15</v>
      </c>
      <c r="O25" s="355">
        <f t="shared" ref="O25" si="7">N25+1</f>
        <v>16</v>
      </c>
      <c r="P25" s="355">
        <f t="shared" ref="P25" si="8">O25+1</f>
        <v>17</v>
      </c>
      <c r="Q25" s="355">
        <f t="shared" ref="Q25" si="9">P25+1</f>
        <v>18</v>
      </c>
      <c r="R25" s="355">
        <f t="shared" ref="R25" si="10">Q25+1</f>
        <v>19</v>
      </c>
      <c r="S25" s="355">
        <f t="shared" ref="S25" si="11">R25+1</f>
        <v>20</v>
      </c>
      <c r="T25" s="355">
        <f t="shared" ref="T25" si="12">S25+1</f>
        <v>21</v>
      </c>
      <c r="U25" s="355">
        <f t="shared" ref="U25" si="13">T25+1</f>
        <v>22</v>
      </c>
      <c r="V25" s="355">
        <f t="shared" ref="V25" si="14">U25+1</f>
        <v>23</v>
      </c>
      <c r="W25" s="355">
        <f t="shared" ref="W25" si="15">V25+1</f>
        <v>24</v>
      </c>
      <c r="X25" s="355">
        <f t="shared" ref="X25" si="16">W25+1</f>
        <v>25</v>
      </c>
      <c r="Y25" s="355">
        <f t="shared" ref="Y25" si="17">X25+1</f>
        <v>26</v>
      </c>
      <c r="Z25" s="355">
        <f t="shared" ref="Z25" si="18">Y25+1</f>
        <v>27</v>
      </c>
      <c r="AA25" s="355">
        <f t="shared" ref="AA25" si="19">Z25+1</f>
        <v>28</v>
      </c>
      <c r="AB25" s="355">
        <f t="shared" ref="AB25" si="20">AA25+1</f>
        <v>29</v>
      </c>
      <c r="AC25" s="355">
        <f t="shared" ref="AC25" si="21">AB25+1</f>
        <v>30</v>
      </c>
      <c r="AD25" s="355">
        <f t="shared" ref="AD25" si="22">AC25+1</f>
        <v>31</v>
      </c>
      <c r="AE25" s="355">
        <f t="shared" ref="AE25" si="23">AD25+1</f>
        <v>32</v>
      </c>
      <c r="AF25" s="355">
        <f t="shared" ref="AF25" si="24">AE25+1</f>
        <v>33</v>
      </c>
      <c r="AG25" s="355">
        <f t="shared" ref="AG25" si="25">AF25+1</f>
        <v>34</v>
      </c>
      <c r="AH25" s="355">
        <f t="shared" ref="AH25" si="26">AG25+1</f>
        <v>35</v>
      </c>
      <c r="AI25" s="355">
        <f t="shared" ref="AI25" si="27">AH25+1</f>
        <v>36</v>
      </c>
      <c r="AJ25" s="355">
        <f t="shared" ref="AJ25" si="28">AI25+1</f>
        <v>37</v>
      </c>
      <c r="AK25" s="355">
        <f t="shared" ref="AK25" si="29">AJ25+1</f>
        <v>38</v>
      </c>
      <c r="AL25" s="355">
        <f t="shared" ref="AL25" si="30">AK25+1</f>
        <v>39</v>
      </c>
      <c r="AM25" s="355">
        <f t="shared" ref="AM25" si="31">AL25+1</f>
        <v>40</v>
      </c>
      <c r="AN25" s="355">
        <f t="shared" ref="AN25" si="32">AM25+1</f>
        <v>41</v>
      </c>
      <c r="AO25" s="355">
        <f t="shared" ref="AO25" si="33">AN25+1</f>
        <v>42</v>
      </c>
      <c r="AP25" s="355">
        <f t="shared" ref="AP25" si="34">AO25+1</f>
        <v>43</v>
      </c>
      <c r="AQ25" s="355">
        <f t="shared" ref="AQ25" si="35">AP25+1</f>
        <v>44</v>
      </c>
      <c r="AR25" s="355">
        <f t="shared" ref="AR25" si="36">AQ25+1</f>
        <v>45</v>
      </c>
      <c r="AS25" s="355">
        <f t="shared" ref="AS25" si="37">AR25+1</f>
        <v>46</v>
      </c>
      <c r="AT25" s="355">
        <f t="shared" ref="AT25" si="38">AS25+1</f>
        <v>47</v>
      </c>
      <c r="AU25" s="355">
        <f t="shared" ref="AU25" si="39">AT25+1</f>
        <v>48</v>
      </c>
      <c r="AV25" s="355">
        <f t="shared" ref="AV25" si="40">AU25+1</f>
        <v>49</v>
      </c>
    </row>
    <row r="26" spans="1:48" s="356" customFormat="1" ht="11.25" x14ac:dyDescent="0.2">
      <c r="A26" s="357"/>
      <c r="B26" s="358"/>
      <c r="C26" s="358"/>
      <c r="D26" s="357">
        <v>2017</v>
      </c>
      <c r="E26" s="357"/>
      <c r="F26" s="357"/>
      <c r="G26" s="357"/>
      <c r="H26" s="357"/>
      <c r="I26" s="357"/>
      <c r="J26" s="357"/>
      <c r="K26" s="357"/>
      <c r="L26" s="357"/>
      <c r="M26" s="358"/>
      <c r="N26" s="358"/>
      <c r="O26" s="358"/>
      <c r="P26" s="359"/>
      <c r="Q26" s="358"/>
      <c r="R26" s="359"/>
      <c r="S26" s="358"/>
      <c r="T26" s="358"/>
      <c r="U26" s="357"/>
      <c r="V26" s="357"/>
      <c r="W26" s="358"/>
      <c r="X26" s="359"/>
      <c r="Y26" s="358"/>
      <c r="Z26" s="360"/>
      <c r="AA26" s="359"/>
      <c r="AB26" s="359"/>
      <c r="AC26" s="359"/>
      <c r="AD26" s="359"/>
      <c r="AE26" s="359"/>
      <c r="AF26" s="357"/>
      <c r="AG26" s="358"/>
      <c r="AH26" s="360"/>
      <c r="AI26" s="360"/>
      <c r="AJ26" s="360"/>
      <c r="AK26" s="360"/>
      <c r="AL26" s="358"/>
      <c r="AM26" s="358"/>
      <c r="AN26" s="360"/>
      <c r="AO26" s="358"/>
      <c r="AP26" s="360"/>
      <c r="AQ26" s="360"/>
      <c r="AR26" s="360"/>
      <c r="AS26" s="360"/>
      <c r="AT26" s="360"/>
      <c r="AU26" s="358"/>
      <c r="AV26" s="3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8" sqref="B28"/>
    </sheetView>
  </sheetViews>
  <sheetFormatPr defaultRowHeight="15.75" x14ac:dyDescent="0.25"/>
  <cols>
    <col min="1" max="2" width="66.140625" style="92" customWidth="1"/>
    <col min="3" max="3" width="0" style="93" hidden="1" customWidth="1"/>
    <col min="4"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3" t="s">
        <v>67</v>
      </c>
    </row>
    <row r="2" spans="1:8" ht="18.75" x14ac:dyDescent="0.3">
      <c r="B2" s="13" t="s">
        <v>8</v>
      </c>
    </row>
    <row r="3" spans="1:8" ht="18.75" x14ac:dyDescent="0.3">
      <c r="B3" s="13" t="s">
        <v>499</v>
      </c>
    </row>
    <row r="4" spans="1:8" x14ac:dyDescent="0.25">
      <c r="B4" s="36"/>
    </row>
    <row r="5" spans="1:8" ht="18.75" x14ac:dyDescent="0.3">
      <c r="A5" s="496" t="str">
        <f>'1. паспорт местоположение'!A5:C5</f>
        <v>Год раскрытия информации: 2017 год</v>
      </c>
      <c r="B5" s="496"/>
      <c r="C5" s="66"/>
      <c r="D5" s="66"/>
      <c r="E5" s="66"/>
      <c r="F5" s="66"/>
      <c r="G5" s="66"/>
      <c r="H5" s="66"/>
    </row>
    <row r="6" spans="1:8" ht="18.75" x14ac:dyDescent="0.3">
      <c r="A6" s="121"/>
      <c r="B6" s="121"/>
      <c r="C6" s="121"/>
      <c r="D6" s="121"/>
      <c r="E6" s="121"/>
      <c r="F6" s="121"/>
      <c r="G6" s="121"/>
      <c r="H6" s="121"/>
    </row>
    <row r="7" spans="1:8" ht="18.75" x14ac:dyDescent="0.25">
      <c r="A7" s="378" t="s">
        <v>7</v>
      </c>
      <c r="B7" s="378"/>
      <c r="C7" s="123"/>
      <c r="D7" s="123"/>
      <c r="E7" s="123"/>
      <c r="F7" s="123"/>
      <c r="G7" s="123"/>
      <c r="H7" s="123"/>
    </row>
    <row r="8" spans="1:8" ht="18.75" x14ac:dyDescent="0.25">
      <c r="A8" s="123"/>
      <c r="B8" s="123"/>
      <c r="C8" s="123"/>
      <c r="D8" s="123"/>
      <c r="E8" s="123"/>
      <c r="F8" s="123"/>
      <c r="G8" s="123"/>
      <c r="H8" s="123"/>
    </row>
    <row r="9" spans="1:8" x14ac:dyDescent="0.25">
      <c r="A9" s="379" t="str">
        <f>'1. паспорт местоположение'!A9:C9</f>
        <v>Акционерное общество "Янтарьэнерго" ДЗО  ПАО "Россети"</v>
      </c>
      <c r="B9" s="379"/>
      <c r="C9" s="124"/>
      <c r="D9" s="124"/>
      <c r="E9" s="124"/>
      <c r="F9" s="124"/>
      <c r="G9" s="124"/>
      <c r="H9" s="124"/>
    </row>
    <row r="10" spans="1:8" x14ac:dyDescent="0.25">
      <c r="A10" s="375" t="s">
        <v>6</v>
      </c>
      <c r="B10" s="375"/>
      <c r="C10" s="125"/>
      <c r="D10" s="125"/>
      <c r="E10" s="125"/>
      <c r="F10" s="125"/>
      <c r="G10" s="125"/>
      <c r="H10" s="125"/>
    </row>
    <row r="11" spans="1:8" ht="18.75" x14ac:dyDescent="0.25">
      <c r="A11" s="123"/>
      <c r="B11" s="123"/>
      <c r="C11" s="123"/>
      <c r="D11" s="123"/>
      <c r="E11" s="123"/>
      <c r="F11" s="123"/>
      <c r="G11" s="123"/>
      <c r="H11" s="123"/>
    </row>
    <row r="12" spans="1:8" ht="30.75" customHeight="1" x14ac:dyDescent="0.25">
      <c r="A12" s="379" t="str">
        <f>'1. паспорт местоположение'!A12:C12</f>
        <v>F_472-smart</v>
      </c>
      <c r="B12" s="379"/>
      <c r="C12" s="124"/>
      <c r="D12" s="124"/>
      <c r="E12" s="124"/>
      <c r="F12" s="124"/>
      <c r="G12" s="124"/>
      <c r="H12" s="124"/>
    </row>
    <row r="13" spans="1:8" x14ac:dyDescent="0.25">
      <c r="A13" s="375" t="s">
        <v>5</v>
      </c>
      <c r="B13" s="375"/>
      <c r="C13" s="125"/>
      <c r="D13" s="125"/>
      <c r="E13" s="125"/>
      <c r="F13" s="125"/>
      <c r="G13" s="125"/>
      <c r="H13" s="125"/>
    </row>
    <row r="14" spans="1:8" ht="18.75" x14ac:dyDescent="0.25">
      <c r="A14" s="9"/>
      <c r="B14" s="9"/>
      <c r="C14" s="9"/>
      <c r="D14" s="9"/>
      <c r="E14" s="9"/>
      <c r="F14" s="9"/>
      <c r="G14" s="9"/>
      <c r="H14" s="9"/>
    </row>
    <row r="15" spans="1:8" ht="39" customHeight="1" x14ac:dyDescent="0.25">
      <c r="A15" s="380" t="str">
        <f>'1. паспорт местоположение'!A15:C15</f>
        <v>Система распределенной автоматизации сетей 15 кВ АО "Янтарьэнерго" (Smart Grid)</v>
      </c>
      <c r="B15" s="380"/>
      <c r="C15" s="124"/>
      <c r="D15" s="124"/>
      <c r="E15" s="124"/>
      <c r="F15" s="124"/>
      <c r="G15" s="124"/>
      <c r="H15" s="124"/>
    </row>
    <row r="16" spans="1:8" x14ac:dyDescent="0.25">
      <c r="A16" s="375" t="s">
        <v>4</v>
      </c>
      <c r="B16" s="375"/>
      <c r="C16" s="125"/>
      <c r="D16" s="125"/>
      <c r="E16" s="125"/>
      <c r="F16" s="125"/>
      <c r="G16" s="125"/>
      <c r="H16" s="125"/>
    </row>
    <row r="17" spans="1:2" x14ac:dyDescent="0.25">
      <c r="B17" s="94"/>
    </row>
    <row r="18" spans="1:2" ht="33.75" customHeight="1" x14ac:dyDescent="0.25">
      <c r="A18" s="491" t="s">
        <v>483</v>
      </c>
      <c r="B18" s="492"/>
    </row>
    <row r="19" spans="1:2" x14ac:dyDescent="0.25">
      <c r="B19" s="36"/>
    </row>
    <row r="20" spans="1:2" ht="16.5" thickBot="1" x14ac:dyDescent="0.3">
      <c r="B20" s="95"/>
    </row>
    <row r="21" spans="1:2" ht="29.45" customHeight="1" thickBot="1" x14ac:dyDescent="0.3">
      <c r="A21" s="96" t="s">
        <v>348</v>
      </c>
      <c r="B21" s="97" t="str">
        <f>A15</f>
        <v>Система распределенной автоматизации сетей 15 кВ АО "Янтарьэнерго" (Smart Grid)</v>
      </c>
    </row>
    <row r="22" spans="1:2" ht="16.5" thickBot="1" x14ac:dyDescent="0.3">
      <c r="A22" s="96" t="s">
        <v>349</v>
      </c>
      <c r="B22" s="97" t="str">
        <f>'1. паспорт местоположение'!C27</f>
        <v>Мамоновский и Багратионовский районы Калининградской области</v>
      </c>
    </row>
    <row r="23" spans="1:2" ht="16.5" thickBot="1" x14ac:dyDescent="0.3">
      <c r="A23" s="96" t="s">
        <v>331</v>
      </c>
      <c r="B23" s="98" t="s">
        <v>502</v>
      </c>
    </row>
    <row r="24" spans="1:2" ht="16.5" thickBot="1" x14ac:dyDescent="0.3">
      <c r="A24" s="96" t="s">
        <v>350</v>
      </c>
      <c r="B24" s="98">
        <v>0</v>
      </c>
    </row>
    <row r="25" spans="1:2" ht="16.5" thickBot="1" x14ac:dyDescent="0.3">
      <c r="A25" s="99" t="s">
        <v>351</v>
      </c>
      <c r="B25" s="97" t="s">
        <v>556</v>
      </c>
    </row>
    <row r="26" spans="1:2" ht="16.5" thickBot="1" x14ac:dyDescent="0.3">
      <c r="A26" s="100" t="s">
        <v>352</v>
      </c>
      <c r="B26" s="101" t="str">
        <f>'3.3 паспорт описание'!C30</f>
        <v>строительство</v>
      </c>
    </row>
    <row r="27" spans="1:2" ht="29.25" thickBot="1" x14ac:dyDescent="0.3">
      <c r="A27" s="108" t="s">
        <v>624</v>
      </c>
      <c r="B27" s="132">
        <v>94.599419999999995</v>
      </c>
    </row>
    <row r="28" spans="1:2" ht="16.5" thickBot="1" x14ac:dyDescent="0.3">
      <c r="A28" s="103" t="s">
        <v>353</v>
      </c>
      <c r="B28" s="103"/>
    </row>
    <row r="29" spans="1:2" ht="29.25" thickBot="1" x14ac:dyDescent="0.3">
      <c r="A29" s="109" t="s">
        <v>354</v>
      </c>
      <c r="B29" s="361">
        <f>B30</f>
        <v>90.753799999999998</v>
      </c>
    </row>
    <row r="30" spans="1:2" ht="29.25" thickBot="1" x14ac:dyDescent="0.3">
      <c r="A30" s="109" t="s">
        <v>355</v>
      </c>
      <c r="B30" s="361">
        <f>B32+B41+B58</f>
        <v>90.753799999999998</v>
      </c>
    </row>
    <row r="31" spans="1:2" ht="16.5" thickBot="1" x14ac:dyDescent="0.3">
      <c r="A31" s="103" t="s">
        <v>356</v>
      </c>
      <c r="B31" s="361"/>
    </row>
    <row r="32" spans="1:2" ht="29.25" thickBot="1" x14ac:dyDescent="0.3">
      <c r="A32" s="109" t="s">
        <v>357</v>
      </c>
      <c r="B32" s="361">
        <f>B33+B37</f>
        <v>90.753799999999998</v>
      </c>
    </row>
    <row r="33" spans="1:3" s="135" customFormat="1" ht="30.75" thickBot="1" x14ac:dyDescent="0.3">
      <c r="A33" s="133" t="s">
        <v>618</v>
      </c>
      <c r="B33" s="362">
        <f>76.91*1.18</f>
        <v>90.753799999999998</v>
      </c>
    </row>
    <row r="34" spans="1:3" ht="16.5" thickBot="1" x14ac:dyDescent="0.3">
      <c r="A34" s="103" t="s">
        <v>359</v>
      </c>
      <c r="B34" s="136">
        <f>B33/$B$27</f>
        <v>0.95934837655452854</v>
      </c>
    </row>
    <row r="35" spans="1:3" ht="16.5" thickBot="1" x14ac:dyDescent="0.3">
      <c r="A35" s="103" t="s">
        <v>360</v>
      </c>
      <c r="B35" s="361">
        <f>25634404.56/1000000</f>
        <v>25.63440456</v>
      </c>
      <c r="C35" s="93">
        <v>1</v>
      </c>
    </row>
    <row r="36" spans="1:3" ht="16.5" thickBot="1" x14ac:dyDescent="0.3">
      <c r="A36" s="103" t="s">
        <v>361</v>
      </c>
      <c r="B36" s="361">
        <v>90.753799999999998</v>
      </c>
      <c r="C36" s="93">
        <v>2</v>
      </c>
    </row>
    <row r="37" spans="1:3" s="135" customFormat="1" ht="16.5" thickBot="1" x14ac:dyDescent="0.3">
      <c r="A37" s="133" t="s">
        <v>358</v>
      </c>
      <c r="B37" s="134">
        <v>0</v>
      </c>
    </row>
    <row r="38" spans="1:3" ht="16.5" thickBot="1" x14ac:dyDescent="0.3">
      <c r="A38" s="103" t="s">
        <v>359</v>
      </c>
      <c r="B38" s="136">
        <f>B37/$B$27</f>
        <v>0</v>
      </c>
    </row>
    <row r="39" spans="1:3" ht="16.5" thickBot="1" x14ac:dyDescent="0.3">
      <c r="A39" s="103" t="s">
        <v>360</v>
      </c>
      <c r="B39" s="361">
        <v>0</v>
      </c>
      <c r="C39" s="93">
        <v>1</v>
      </c>
    </row>
    <row r="40" spans="1:3" ht="16.5" thickBot="1" x14ac:dyDescent="0.3">
      <c r="A40" s="103" t="s">
        <v>361</v>
      </c>
      <c r="B40" s="361">
        <v>0</v>
      </c>
      <c r="C40" s="93">
        <v>2</v>
      </c>
    </row>
    <row r="41" spans="1:3" ht="29.25" thickBot="1" x14ac:dyDescent="0.3">
      <c r="A41" s="109" t="s">
        <v>362</v>
      </c>
      <c r="B41" s="132">
        <f>B42+B46+B50+B54</f>
        <v>0</v>
      </c>
    </row>
    <row r="42" spans="1:3" s="135" customFormat="1" ht="16.5" thickBot="1" x14ac:dyDescent="0.3">
      <c r="A42" s="133" t="s">
        <v>358</v>
      </c>
      <c r="B42" s="134">
        <v>0</v>
      </c>
    </row>
    <row r="43" spans="1:3" ht="16.5" thickBot="1" x14ac:dyDescent="0.3">
      <c r="A43" s="103" t="s">
        <v>359</v>
      </c>
      <c r="B43" s="136">
        <f>B42/$B$27</f>
        <v>0</v>
      </c>
    </row>
    <row r="44" spans="1:3" ht="16.5" thickBot="1" x14ac:dyDescent="0.3">
      <c r="A44" s="103" t="s">
        <v>360</v>
      </c>
      <c r="B44" s="132">
        <v>0</v>
      </c>
      <c r="C44" s="93">
        <v>1</v>
      </c>
    </row>
    <row r="45" spans="1:3" ht="16.5" thickBot="1" x14ac:dyDescent="0.3">
      <c r="A45" s="103" t="s">
        <v>361</v>
      </c>
      <c r="B45" s="132">
        <v>0</v>
      </c>
      <c r="C45" s="93">
        <v>2</v>
      </c>
    </row>
    <row r="46" spans="1:3" s="135" customFormat="1" ht="16.5" thickBot="1" x14ac:dyDescent="0.3">
      <c r="A46" s="133" t="s">
        <v>358</v>
      </c>
      <c r="B46" s="134">
        <v>0</v>
      </c>
    </row>
    <row r="47" spans="1:3" ht="16.5" thickBot="1" x14ac:dyDescent="0.3">
      <c r="A47" s="103" t="s">
        <v>359</v>
      </c>
      <c r="B47" s="136">
        <f>B46/$B$27</f>
        <v>0</v>
      </c>
    </row>
    <row r="48" spans="1:3" ht="16.5" thickBot="1" x14ac:dyDescent="0.3">
      <c r="A48" s="103" t="s">
        <v>360</v>
      </c>
      <c r="B48" s="132">
        <v>0</v>
      </c>
      <c r="C48" s="93">
        <v>1</v>
      </c>
    </row>
    <row r="49" spans="1:3" ht="16.5" thickBot="1" x14ac:dyDescent="0.3">
      <c r="A49" s="103" t="s">
        <v>361</v>
      </c>
      <c r="B49" s="132">
        <v>0</v>
      </c>
      <c r="C49" s="93">
        <v>2</v>
      </c>
    </row>
    <row r="50" spans="1:3" s="135" customFormat="1" ht="16.5" thickBot="1" x14ac:dyDescent="0.3">
      <c r="A50" s="133" t="s">
        <v>358</v>
      </c>
      <c r="B50" s="134">
        <v>0</v>
      </c>
    </row>
    <row r="51" spans="1:3" ht="16.5" thickBot="1" x14ac:dyDescent="0.3">
      <c r="A51" s="103" t="s">
        <v>359</v>
      </c>
      <c r="B51" s="136">
        <f>B50/$B$27</f>
        <v>0</v>
      </c>
    </row>
    <row r="52" spans="1:3" ht="16.5" thickBot="1" x14ac:dyDescent="0.3">
      <c r="A52" s="103" t="s">
        <v>360</v>
      </c>
      <c r="B52" s="132">
        <v>0</v>
      </c>
      <c r="C52" s="93">
        <v>1</v>
      </c>
    </row>
    <row r="53" spans="1:3" ht="16.5" thickBot="1" x14ac:dyDescent="0.3">
      <c r="A53" s="103" t="s">
        <v>361</v>
      </c>
      <c r="B53" s="132">
        <v>0</v>
      </c>
      <c r="C53" s="93">
        <v>2</v>
      </c>
    </row>
    <row r="54" spans="1:3" s="135" customFormat="1" ht="16.5" thickBot="1" x14ac:dyDescent="0.3">
      <c r="A54" s="133" t="s">
        <v>358</v>
      </c>
      <c r="B54" s="134">
        <v>0</v>
      </c>
    </row>
    <row r="55" spans="1:3" ht="16.5" thickBot="1" x14ac:dyDescent="0.3">
      <c r="A55" s="103" t="s">
        <v>359</v>
      </c>
      <c r="B55" s="136">
        <f>B54/$B$27</f>
        <v>0</v>
      </c>
    </row>
    <row r="56" spans="1:3" ht="16.5" thickBot="1" x14ac:dyDescent="0.3">
      <c r="A56" s="103" t="s">
        <v>360</v>
      </c>
      <c r="B56" s="132">
        <v>0</v>
      </c>
      <c r="C56" s="93">
        <v>1</v>
      </c>
    </row>
    <row r="57" spans="1:3" ht="16.5" thickBot="1" x14ac:dyDescent="0.3">
      <c r="A57" s="103" t="s">
        <v>361</v>
      </c>
      <c r="B57" s="132">
        <v>0</v>
      </c>
      <c r="C57" s="93">
        <v>2</v>
      </c>
    </row>
    <row r="58" spans="1:3" ht="29.25" thickBot="1" x14ac:dyDescent="0.3">
      <c r="A58" s="109" t="s">
        <v>363</v>
      </c>
      <c r="B58" s="132">
        <f>B59+B63+B67+B71</f>
        <v>0</v>
      </c>
    </row>
    <row r="59" spans="1:3" s="135" customFormat="1" ht="16.5" thickBot="1" x14ac:dyDescent="0.3">
      <c r="A59" s="133" t="s">
        <v>358</v>
      </c>
      <c r="B59" s="134">
        <v>0</v>
      </c>
    </row>
    <row r="60" spans="1:3" ht="16.5" thickBot="1" x14ac:dyDescent="0.3">
      <c r="A60" s="103" t="s">
        <v>359</v>
      </c>
      <c r="B60" s="136">
        <f>B59/$B$27</f>
        <v>0</v>
      </c>
    </row>
    <row r="61" spans="1:3" ht="16.5" thickBot="1" x14ac:dyDescent="0.3">
      <c r="A61" s="103" t="s">
        <v>360</v>
      </c>
      <c r="B61" s="132">
        <v>0</v>
      </c>
      <c r="C61" s="93">
        <v>1</v>
      </c>
    </row>
    <row r="62" spans="1:3" ht="16.5" thickBot="1" x14ac:dyDescent="0.3">
      <c r="A62" s="103" t="s">
        <v>361</v>
      </c>
      <c r="B62" s="132">
        <v>0</v>
      </c>
      <c r="C62" s="93">
        <v>2</v>
      </c>
    </row>
    <row r="63" spans="1:3" s="135" customFormat="1" ht="16.5" thickBot="1" x14ac:dyDescent="0.3">
      <c r="A63" s="133" t="s">
        <v>358</v>
      </c>
      <c r="B63" s="134">
        <v>0</v>
      </c>
    </row>
    <row r="64" spans="1:3" ht="16.5" thickBot="1" x14ac:dyDescent="0.3">
      <c r="A64" s="103" t="s">
        <v>359</v>
      </c>
      <c r="B64" s="136">
        <f>B63/$B$27</f>
        <v>0</v>
      </c>
    </row>
    <row r="65" spans="1:3" ht="16.5" thickBot="1" x14ac:dyDescent="0.3">
      <c r="A65" s="103" t="s">
        <v>360</v>
      </c>
      <c r="B65" s="132">
        <v>0</v>
      </c>
      <c r="C65" s="93">
        <v>1</v>
      </c>
    </row>
    <row r="66" spans="1:3" ht="16.5" thickBot="1" x14ac:dyDescent="0.3">
      <c r="A66" s="103" t="s">
        <v>361</v>
      </c>
      <c r="B66" s="132">
        <v>0</v>
      </c>
      <c r="C66" s="93">
        <v>2</v>
      </c>
    </row>
    <row r="67" spans="1:3" s="135" customFormat="1" ht="16.5" thickBot="1" x14ac:dyDescent="0.3">
      <c r="A67" s="133" t="s">
        <v>358</v>
      </c>
      <c r="B67" s="134">
        <v>0</v>
      </c>
    </row>
    <row r="68" spans="1:3" ht="16.5" thickBot="1" x14ac:dyDescent="0.3">
      <c r="A68" s="103" t="s">
        <v>359</v>
      </c>
      <c r="B68" s="136">
        <f>B67/$B$27</f>
        <v>0</v>
      </c>
    </row>
    <row r="69" spans="1:3" ht="16.5" thickBot="1" x14ac:dyDescent="0.3">
      <c r="A69" s="103" t="s">
        <v>360</v>
      </c>
      <c r="B69" s="132">
        <v>0</v>
      </c>
      <c r="C69" s="93">
        <v>1</v>
      </c>
    </row>
    <row r="70" spans="1:3" ht="16.5" thickBot="1" x14ac:dyDescent="0.3">
      <c r="A70" s="103" t="s">
        <v>361</v>
      </c>
      <c r="B70" s="132">
        <v>0</v>
      </c>
      <c r="C70" s="93">
        <v>2</v>
      </c>
    </row>
    <row r="71" spans="1:3" s="135" customFormat="1" ht="16.5" thickBot="1" x14ac:dyDescent="0.3">
      <c r="A71" s="133" t="s">
        <v>358</v>
      </c>
      <c r="B71" s="134">
        <v>0</v>
      </c>
    </row>
    <row r="72" spans="1:3" ht="16.5" thickBot="1" x14ac:dyDescent="0.3">
      <c r="A72" s="103" t="s">
        <v>359</v>
      </c>
      <c r="B72" s="136">
        <f>B71/$B$27</f>
        <v>0</v>
      </c>
    </row>
    <row r="73" spans="1:3" ht="16.5" thickBot="1" x14ac:dyDescent="0.3">
      <c r="A73" s="103" t="s">
        <v>360</v>
      </c>
      <c r="B73" s="132">
        <v>0</v>
      </c>
      <c r="C73" s="93">
        <v>1</v>
      </c>
    </row>
    <row r="74" spans="1:3" ht="16.5" thickBot="1" x14ac:dyDescent="0.3">
      <c r="A74" s="103" t="s">
        <v>361</v>
      </c>
      <c r="B74" s="132">
        <v>0</v>
      </c>
      <c r="C74" s="93">
        <v>2</v>
      </c>
    </row>
    <row r="75" spans="1:3" ht="29.25" thickBot="1" x14ac:dyDescent="0.3">
      <c r="A75" s="102" t="s">
        <v>364</v>
      </c>
      <c r="B75" s="110"/>
    </row>
    <row r="76" spans="1:3" ht="16.5" thickBot="1" x14ac:dyDescent="0.3">
      <c r="A76" s="104" t="s">
        <v>356</v>
      </c>
      <c r="B76" s="110"/>
    </row>
    <row r="77" spans="1:3" ht="16.5" thickBot="1" x14ac:dyDescent="0.3">
      <c r="A77" s="104" t="s">
        <v>365</v>
      </c>
      <c r="B77" s="110"/>
    </row>
    <row r="78" spans="1:3" ht="16.5" thickBot="1" x14ac:dyDescent="0.3">
      <c r="A78" s="104" t="s">
        <v>366</v>
      </c>
      <c r="B78" s="110"/>
    </row>
    <row r="79" spans="1:3" ht="16.5" thickBot="1" x14ac:dyDescent="0.3">
      <c r="A79" s="104" t="s">
        <v>367</v>
      </c>
      <c r="B79" s="110"/>
    </row>
    <row r="80" spans="1:3" ht="16.5" thickBot="1" x14ac:dyDescent="0.3">
      <c r="A80" s="99" t="s">
        <v>368</v>
      </c>
      <c r="B80" s="137">
        <f>B81/$B$27</f>
        <v>0.27097845377910351</v>
      </c>
    </row>
    <row r="81" spans="1:2" ht="16.5" thickBot="1" x14ac:dyDescent="0.3">
      <c r="A81" s="99" t="s">
        <v>369</v>
      </c>
      <c r="B81" s="138">
        <f xml:space="preserve"> SUMIF(C33:C74, 1,B33:B74)</f>
        <v>25.63440456</v>
      </c>
    </row>
    <row r="82" spans="1:2" ht="16.5" thickBot="1" x14ac:dyDescent="0.3">
      <c r="A82" s="99" t="s">
        <v>370</v>
      </c>
      <c r="B82" s="137">
        <f>B83/$B$27</f>
        <v>0.95934837655452854</v>
      </c>
    </row>
    <row r="83" spans="1:2" ht="16.5" thickBot="1" x14ac:dyDescent="0.3">
      <c r="A83" s="100" t="s">
        <v>371</v>
      </c>
      <c r="B83" s="138">
        <f xml:space="preserve"> SUMIF(C35:C76, 2,B35:B76)</f>
        <v>90.753799999999998</v>
      </c>
    </row>
    <row r="84" spans="1:2" x14ac:dyDescent="0.25">
      <c r="A84" s="102" t="s">
        <v>372</v>
      </c>
      <c r="B84" s="493" t="s">
        <v>373</v>
      </c>
    </row>
    <row r="85" spans="1:2" x14ac:dyDescent="0.25">
      <c r="A85" s="106" t="s">
        <v>374</v>
      </c>
      <c r="B85" s="494"/>
    </row>
    <row r="86" spans="1:2" x14ac:dyDescent="0.25">
      <c r="A86" s="106" t="s">
        <v>375</v>
      </c>
      <c r="B86" s="494"/>
    </row>
    <row r="87" spans="1:2" x14ac:dyDescent="0.25">
      <c r="A87" s="106" t="s">
        <v>376</v>
      </c>
      <c r="B87" s="494"/>
    </row>
    <row r="88" spans="1:2" x14ac:dyDescent="0.25">
      <c r="A88" s="106" t="s">
        <v>377</v>
      </c>
      <c r="B88" s="494"/>
    </row>
    <row r="89" spans="1:2" ht="16.5" thickBot="1" x14ac:dyDescent="0.3">
      <c r="A89" s="107" t="s">
        <v>378</v>
      </c>
      <c r="B89" s="495"/>
    </row>
    <row r="90" spans="1:2" ht="30.75" thickBot="1" x14ac:dyDescent="0.3">
      <c r="A90" s="104" t="s">
        <v>379</v>
      </c>
      <c r="B90" s="105"/>
    </row>
    <row r="91" spans="1:2" ht="29.25" thickBot="1" x14ac:dyDescent="0.3">
      <c r="A91" s="99" t="s">
        <v>380</v>
      </c>
      <c r="B91" s="105"/>
    </row>
    <row r="92" spans="1:2" ht="16.5" thickBot="1" x14ac:dyDescent="0.3">
      <c r="A92" s="104" t="s">
        <v>356</v>
      </c>
      <c r="B92" s="112"/>
    </row>
    <row r="93" spans="1:2" ht="16.5" thickBot="1" x14ac:dyDescent="0.3">
      <c r="A93" s="104" t="s">
        <v>381</v>
      </c>
      <c r="B93" s="105"/>
    </row>
    <row r="94" spans="1:2" ht="16.5" thickBot="1" x14ac:dyDescent="0.3">
      <c r="A94" s="104" t="s">
        <v>382</v>
      </c>
      <c r="B94" s="112"/>
    </row>
    <row r="95" spans="1:2" ht="30.75" thickBot="1" x14ac:dyDescent="0.3">
      <c r="A95" s="113" t="s">
        <v>383</v>
      </c>
      <c r="B95" s="131" t="s">
        <v>384</v>
      </c>
    </row>
    <row r="96" spans="1:2" ht="16.5" thickBot="1" x14ac:dyDescent="0.3">
      <c r="A96" s="99" t="s">
        <v>385</v>
      </c>
      <c r="B96" s="111"/>
    </row>
    <row r="97" spans="1:2" ht="16.5" thickBot="1" x14ac:dyDescent="0.3">
      <c r="A97" s="106" t="s">
        <v>386</v>
      </c>
      <c r="B97" s="114"/>
    </row>
    <row r="98" spans="1:2" ht="16.5" thickBot="1" x14ac:dyDescent="0.3">
      <c r="A98" s="106" t="s">
        <v>387</v>
      </c>
      <c r="B98" s="114"/>
    </row>
    <row r="99" spans="1:2" ht="16.5" thickBot="1" x14ac:dyDescent="0.3">
      <c r="A99" s="106" t="s">
        <v>388</v>
      </c>
      <c r="B99" s="114"/>
    </row>
    <row r="100" spans="1:2" ht="45.75" thickBot="1" x14ac:dyDescent="0.3">
      <c r="A100" s="115" t="s">
        <v>389</v>
      </c>
      <c r="B100" s="112" t="s">
        <v>390</v>
      </c>
    </row>
    <row r="101" spans="1:2" ht="28.5" x14ac:dyDescent="0.25">
      <c r="A101" s="102" t="s">
        <v>391</v>
      </c>
      <c r="B101" s="493" t="s">
        <v>392</v>
      </c>
    </row>
    <row r="102" spans="1:2" x14ac:dyDescent="0.25">
      <c r="A102" s="106" t="s">
        <v>393</v>
      </c>
      <c r="B102" s="494"/>
    </row>
    <row r="103" spans="1:2" x14ac:dyDescent="0.25">
      <c r="A103" s="106" t="s">
        <v>394</v>
      </c>
      <c r="B103" s="494"/>
    </row>
    <row r="104" spans="1:2" x14ac:dyDescent="0.25">
      <c r="A104" s="106" t="s">
        <v>395</v>
      </c>
      <c r="B104" s="494"/>
    </row>
    <row r="105" spans="1:2" x14ac:dyDescent="0.25">
      <c r="A105" s="106" t="s">
        <v>396</v>
      </c>
      <c r="B105" s="494"/>
    </row>
    <row r="106" spans="1:2" ht="16.5" thickBot="1" x14ac:dyDescent="0.3">
      <c r="A106" s="116" t="s">
        <v>397</v>
      </c>
      <c r="B106" s="495"/>
    </row>
    <row r="109" spans="1:2" x14ac:dyDescent="0.25">
      <c r="A109" s="117"/>
      <c r="B109" s="118"/>
    </row>
    <row r="110" spans="1:2" x14ac:dyDescent="0.25">
      <c r="B110" s="119"/>
    </row>
    <row r="111" spans="1:2" x14ac:dyDescent="0.25">
      <c r="B111" s="12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C5" sqref="C5"/>
    </sheetView>
  </sheetViews>
  <sheetFormatPr defaultColWidth="9.140625" defaultRowHeight="15" x14ac:dyDescent="0.25"/>
  <cols>
    <col min="1" max="1" width="7.42578125" style="313" customWidth="1"/>
    <col min="2" max="2" width="35.85546875" style="313" customWidth="1"/>
    <col min="3" max="3" width="31.140625" style="313" customWidth="1"/>
    <col min="4" max="4" width="25" style="313" customWidth="1"/>
    <col min="5" max="5" width="50" style="313" customWidth="1"/>
    <col min="6" max="6" width="57" style="313" customWidth="1"/>
    <col min="7" max="7" width="57.5703125" style="313" customWidth="1"/>
    <col min="8" max="10" width="20.5703125" style="313" customWidth="1"/>
    <col min="11" max="11" width="16" style="313" customWidth="1"/>
    <col min="12" max="12" width="20.5703125" style="313" customWidth="1"/>
    <col min="13" max="13" width="21.28515625" style="313" customWidth="1"/>
    <col min="14" max="14" width="23.85546875" style="313" customWidth="1"/>
    <col min="15" max="15" width="17.85546875" style="313" customWidth="1"/>
    <col min="16" max="16" width="23.85546875" style="313" customWidth="1"/>
    <col min="17" max="17" width="58" style="313" customWidth="1"/>
    <col min="18" max="18" width="27" style="313" customWidth="1"/>
    <col min="19" max="19" width="43" style="313" customWidth="1"/>
    <col min="20" max="16384" width="9.140625" style="313"/>
  </cols>
  <sheetData>
    <row r="1" spans="1:28" s="16" customFormat="1" ht="18.75" customHeight="1" x14ac:dyDescent="0.2">
      <c r="S1" s="33" t="s">
        <v>67</v>
      </c>
    </row>
    <row r="2" spans="1:28" s="16" customFormat="1" ht="18.75" customHeight="1" x14ac:dyDescent="0.3">
      <c r="S2" s="13" t="s">
        <v>8</v>
      </c>
    </row>
    <row r="3" spans="1:28" s="16" customFormat="1" ht="18.75" x14ac:dyDescent="0.3">
      <c r="S3" s="13" t="s">
        <v>66</v>
      </c>
    </row>
    <row r="4" spans="1:28" s="16"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16" customFormat="1" ht="15.75" x14ac:dyDescent="0.2">
      <c r="A5" s="292"/>
    </row>
    <row r="6" spans="1:28" s="16" customFormat="1" ht="18.75" x14ac:dyDescent="0.2">
      <c r="A6" s="382" t="s">
        <v>7</v>
      </c>
      <c r="B6" s="382"/>
      <c r="C6" s="382"/>
      <c r="D6" s="382"/>
      <c r="E6" s="382"/>
      <c r="F6" s="382"/>
      <c r="G6" s="382"/>
      <c r="H6" s="382"/>
      <c r="I6" s="382"/>
      <c r="J6" s="382"/>
      <c r="K6" s="382"/>
      <c r="L6" s="382"/>
      <c r="M6" s="382"/>
      <c r="N6" s="382"/>
      <c r="O6" s="382"/>
      <c r="P6" s="382"/>
      <c r="Q6" s="382"/>
      <c r="R6" s="382"/>
      <c r="S6" s="382"/>
      <c r="T6" s="293"/>
      <c r="U6" s="293"/>
      <c r="V6" s="293"/>
      <c r="W6" s="293"/>
      <c r="X6" s="293"/>
      <c r="Y6" s="293"/>
      <c r="Z6" s="293"/>
      <c r="AA6" s="293"/>
      <c r="AB6" s="293"/>
    </row>
    <row r="7" spans="1:28" s="16" customFormat="1" ht="18.75" x14ac:dyDescent="0.2">
      <c r="A7" s="382"/>
      <c r="B7" s="382"/>
      <c r="C7" s="382"/>
      <c r="D7" s="382"/>
      <c r="E7" s="382"/>
      <c r="F7" s="382"/>
      <c r="G7" s="382"/>
      <c r="H7" s="382"/>
      <c r="I7" s="382"/>
      <c r="J7" s="382"/>
      <c r="K7" s="382"/>
      <c r="L7" s="382"/>
      <c r="M7" s="382"/>
      <c r="N7" s="382"/>
      <c r="O7" s="382"/>
      <c r="P7" s="382"/>
      <c r="Q7" s="382"/>
      <c r="R7" s="382"/>
      <c r="S7" s="382"/>
      <c r="T7" s="293"/>
      <c r="U7" s="293"/>
      <c r="V7" s="293"/>
      <c r="W7" s="293"/>
      <c r="X7" s="293"/>
      <c r="Y7" s="293"/>
      <c r="Z7" s="293"/>
      <c r="AA7" s="293"/>
      <c r="AB7" s="293"/>
    </row>
    <row r="8" spans="1:28" s="16" customFormat="1" ht="18.75" x14ac:dyDescent="0.2">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293"/>
      <c r="U8" s="293"/>
      <c r="V8" s="293"/>
      <c r="W8" s="293"/>
      <c r="X8" s="293"/>
      <c r="Y8" s="293"/>
      <c r="Z8" s="293"/>
      <c r="AA8" s="293"/>
      <c r="AB8" s="293"/>
    </row>
    <row r="9" spans="1:28" s="16" customFormat="1" ht="18.75" x14ac:dyDescent="0.2">
      <c r="A9" s="387" t="s">
        <v>6</v>
      </c>
      <c r="B9" s="387"/>
      <c r="C9" s="387"/>
      <c r="D9" s="387"/>
      <c r="E9" s="387"/>
      <c r="F9" s="387"/>
      <c r="G9" s="387"/>
      <c r="H9" s="387"/>
      <c r="I9" s="387"/>
      <c r="J9" s="387"/>
      <c r="K9" s="387"/>
      <c r="L9" s="387"/>
      <c r="M9" s="387"/>
      <c r="N9" s="387"/>
      <c r="O9" s="387"/>
      <c r="P9" s="387"/>
      <c r="Q9" s="387"/>
      <c r="R9" s="387"/>
      <c r="S9" s="387"/>
      <c r="T9" s="293"/>
      <c r="U9" s="293"/>
      <c r="V9" s="293"/>
      <c r="W9" s="293"/>
      <c r="X9" s="293"/>
      <c r="Y9" s="293"/>
      <c r="Z9" s="293"/>
      <c r="AA9" s="293"/>
      <c r="AB9" s="293"/>
    </row>
    <row r="10" spans="1:28" s="16" customFormat="1" ht="18.75" x14ac:dyDescent="0.2">
      <c r="A10" s="382"/>
      <c r="B10" s="382"/>
      <c r="C10" s="382"/>
      <c r="D10" s="382"/>
      <c r="E10" s="382"/>
      <c r="F10" s="382"/>
      <c r="G10" s="382"/>
      <c r="H10" s="382"/>
      <c r="I10" s="382"/>
      <c r="J10" s="382"/>
      <c r="K10" s="382"/>
      <c r="L10" s="382"/>
      <c r="M10" s="382"/>
      <c r="N10" s="382"/>
      <c r="O10" s="382"/>
      <c r="P10" s="382"/>
      <c r="Q10" s="382"/>
      <c r="R10" s="382"/>
      <c r="S10" s="382"/>
      <c r="T10" s="293"/>
      <c r="U10" s="293"/>
      <c r="V10" s="293"/>
      <c r="W10" s="293"/>
      <c r="X10" s="293"/>
      <c r="Y10" s="293"/>
      <c r="Z10" s="293"/>
      <c r="AA10" s="293"/>
      <c r="AB10" s="293"/>
    </row>
    <row r="11" spans="1:28" s="16" customFormat="1" ht="18.75" x14ac:dyDescent="0.2">
      <c r="A11" s="383" t="str">
        <f>'1. паспорт местоположение'!A12:C12</f>
        <v>F_472-smart</v>
      </c>
      <c r="B11" s="383"/>
      <c r="C11" s="383"/>
      <c r="D11" s="383"/>
      <c r="E11" s="383"/>
      <c r="F11" s="383"/>
      <c r="G11" s="383"/>
      <c r="H11" s="383"/>
      <c r="I11" s="383"/>
      <c r="J11" s="383"/>
      <c r="K11" s="383"/>
      <c r="L11" s="383"/>
      <c r="M11" s="383"/>
      <c r="N11" s="383"/>
      <c r="O11" s="383"/>
      <c r="P11" s="383"/>
      <c r="Q11" s="383"/>
      <c r="R11" s="383"/>
      <c r="S11" s="383"/>
      <c r="T11" s="293"/>
      <c r="U11" s="293"/>
      <c r="V11" s="293"/>
      <c r="W11" s="293"/>
      <c r="X11" s="293"/>
      <c r="Y11" s="293"/>
      <c r="Z11" s="293"/>
      <c r="AA11" s="293"/>
      <c r="AB11" s="293"/>
    </row>
    <row r="12" spans="1:28" s="16" customFormat="1" ht="18.75" x14ac:dyDescent="0.2">
      <c r="A12" s="387" t="s">
        <v>5</v>
      </c>
      <c r="B12" s="387"/>
      <c r="C12" s="387"/>
      <c r="D12" s="387"/>
      <c r="E12" s="387"/>
      <c r="F12" s="387"/>
      <c r="G12" s="387"/>
      <c r="H12" s="387"/>
      <c r="I12" s="387"/>
      <c r="J12" s="387"/>
      <c r="K12" s="387"/>
      <c r="L12" s="387"/>
      <c r="M12" s="387"/>
      <c r="N12" s="387"/>
      <c r="O12" s="387"/>
      <c r="P12" s="387"/>
      <c r="Q12" s="387"/>
      <c r="R12" s="387"/>
      <c r="S12" s="387"/>
      <c r="T12" s="293"/>
      <c r="U12" s="293"/>
      <c r="V12" s="293"/>
      <c r="W12" s="293"/>
      <c r="X12" s="293"/>
      <c r="Y12" s="293"/>
      <c r="Z12" s="293"/>
      <c r="AA12" s="293"/>
      <c r="AB12" s="293"/>
    </row>
    <row r="13" spans="1:28" s="295"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294"/>
      <c r="U13" s="294"/>
      <c r="V13" s="294"/>
      <c r="W13" s="294"/>
      <c r="X13" s="294"/>
      <c r="Y13" s="294"/>
      <c r="Z13" s="294"/>
      <c r="AA13" s="294"/>
      <c r="AB13" s="294"/>
    </row>
    <row r="14" spans="1:28" s="297" customFormat="1" ht="15.75" x14ac:dyDescent="0.2">
      <c r="A14" s="383" t="str">
        <f>'1. паспорт местоположение'!A15:C15</f>
        <v>Система распределенной автоматизации сетей 15 кВ АО "Янтарьэнерго" (Smart Grid)</v>
      </c>
      <c r="B14" s="383"/>
      <c r="C14" s="383"/>
      <c r="D14" s="383"/>
      <c r="E14" s="383"/>
      <c r="F14" s="383"/>
      <c r="G14" s="383"/>
      <c r="H14" s="383"/>
      <c r="I14" s="383"/>
      <c r="J14" s="383"/>
      <c r="K14" s="383"/>
      <c r="L14" s="383"/>
      <c r="M14" s="383"/>
      <c r="N14" s="383"/>
      <c r="O14" s="383"/>
      <c r="P14" s="383"/>
      <c r="Q14" s="383"/>
      <c r="R14" s="383"/>
      <c r="S14" s="383"/>
      <c r="T14" s="296"/>
      <c r="U14" s="296"/>
      <c r="V14" s="296"/>
      <c r="W14" s="296"/>
      <c r="X14" s="296"/>
      <c r="Y14" s="296"/>
      <c r="Z14" s="296"/>
      <c r="AA14" s="296"/>
      <c r="AB14" s="296"/>
    </row>
    <row r="15" spans="1:28" s="297" customFormat="1" ht="15" customHeight="1" x14ac:dyDescent="0.2">
      <c r="A15" s="387" t="s">
        <v>4</v>
      </c>
      <c r="B15" s="387"/>
      <c r="C15" s="387"/>
      <c r="D15" s="387"/>
      <c r="E15" s="387"/>
      <c r="F15" s="387"/>
      <c r="G15" s="387"/>
      <c r="H15" s="387"/>
      <c r="I15" s="387"/>
      <c r="J15" s="387"/>
      <c r="K15" s="387"/>
      <c r="L15" s="387"/>
      <c r="M15" s="387"/>
      <c r="N15" s="387"/>
      <c r="O15" s="387"/>
      <c r="P15" s="387"/>
      <c r="Q15" s="387"/>
      <c r="R15" s="387"/>
      <c r="S15" s="387"/>
      <c r="T15" s="298"/>
      <c r="U15" s="298"/>
      <c r="V15" s="298"/>
      <c r="W15" s="298"/>
      <c r="X15" s="298"/>
      <c r="Y15" s="298"/>
      <c r="Z15" s="298"/>
      <c r="AA15" s="298"/>
      <c r="AB15" s="298"/>
    </row>
    <row r="16" spans="1:28" s="297"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299"/>
      <c r="U16" s="299"/>
      <c r="V16" s="299"/>
      <c r="W16" s="299"/>
      <c r="X16" s="299"/>
      <c r="Y16" s="299"/>
    </row>
    <row r="17" spans="1:28" s="297" customFormat="1" ht="45.75" customHeight="1" x14ac:dyDescent="0.2">
      <c r="A17" s="390" t="s">
        <v>458</v>
      </c>
      <c r="B17" s="390"/>
      <c r="C17" s="390"/>
      <c r="D17" s="390"/>
      <c r="E17" s="390"/>
      <c r="F17" s="390"/>
      <c r="G17" s="390"/>
      <c r="H17" s="390"/>
      <c r="I17" s="390"/>
      <c r="J17" s="390"/>
      <c r="K17" s="390"/>
      <c r="L17" s="390"/>
      <c r="M17" s="390"/>
      <c r="N17" s="390"/>
      <c r="O17" s="390"/>
      <c r="P17" s="390"/>
      <c r="Q17" s="390"/>
      <c r="R17" s="390"/>
      <c r="S17" s="390"/>
      <c r="T17" s="300"/>
      <c r="U17" s="300"/>
      <c r="V17" s="300"/>
      <c r="W17" s="300"/>
      <c r="X17" s="300"/>
      <c r="Y17" s="300"/>
      <c r="Z17" s="300"/>
      <c r="AA17" s="300"/>
      <c r="AB17" s="300"/>
    </row>
    <row r="18" spans="1:28" s="297"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299"/>
      <c r="U18" s="299"/>
      <c r="V18" s="299"/>
      <c r="W18" s="299"/>
      <c r="X18" s="299"/>
      <c r="Y18" s="299"/>
    </row>
    <row r="19" spans="1:28" s="297" customFormat="1" ht="54" customHeight="1" x14ac:dyDescent="0.2">
      <c r="A19" s="381" t="s">
        <v>3</v>
      </c>
      <c r="B19" s="381" t="s">
        <v>103</v>
      </c>
      <c r="C19" s="384" t="s">
        <v>347</v>
      </c>
      <c r="D19" s="381" t="s">
        <v>346</v>
      </c>
      <c r="E19" s="381" t="s">
        <v>102</v>
      </c>
      <c r="F19" s="381" t="s">
        <v>101</v>
      </c>
      <c r="G19" s="381" t="s">
        <v>342</v>
      </c>
      <c r="H19" s="381" t="s">
        <v>100</v>
      </c>
      <c r="I19" s="381" t="s">
        <v>99</v>
      </c>
      <c r="J19" s="381" t="s">
        <v>98</v>
      </c>
      <c r="K19" s="381" t="s">
        <v>97</v>
      </c>
      <c r="L19" s="381" t="s">
        <v>96</v>
      </c>
      <c r="M19" s="381" t="s">
        <v>95</v>
      </c>
      <c r="N19" s="381" t="s">
        <v>94</v>
      </c>
      <c r="O19" s="381" t="s">
        <v>93</v>
      </c>
      <c r="P19" s="381" t="s">
        <v>92</v>
      </c>
      <c r="Q19" s="381" t="s">
        <v>345</v>
      </c>
      <c r="R19" s="381"/>
      <c r="S19" s="386" t="s">
        <v>450</v>
      </c>
      <c r="T19" s="299"/>
      <c r="U19" s="299"/>
      <c r="V19" s="299"/>
      <c r="W19" s="299"/>
      <c r="X19" s="299"/>
      <c r="Y19" s="299"/>
    </row>
    <row r="20" spans="1:28" s="297" customFormat="1" ht="180.75" customHeight="1" x14ac:dyDescent="0.2">
      <c r="A20" s="381"/>
      <c r="B20" s="381"/>
      <c r="C20" s="385"/>
      <c r="D20" s="381"/>
      <c r="E20" s="381"/>
      <c r="F20" s="381"/>
      <c r="G20" s="381"/>
      <c r="H20" s="381"/>
      <c r="I20" s="381"/>
      <c r="J20" s="381"/>
      <c r="K20" s="381"/>
      <c r="L20" s="381"/>
      <c r="M20" s="381"/>
      <c r="N20" s="381"/>
      <c r="O20" s="381"/>
      <c r="P20" s="381"/>
      <c r="Q20" s="301" t="s">
        <v>343</v>
      </c>
      <c r="R20" s="302" t="s">
        <v>344</v>
      </c>
      <c r="S20" s="386"/>
      <c r="T20" s="303"/>
      <c r="U20" s="303"/>
      <c r="V20" s="303"/>
      <c r="W20" s="303"/>
      <c r="X20" s="303"/>
      <c r="Y20" s="303"/>
      <c r="Z20" s="304"/>
      <c r="AA20" s="304"/>
      <c r="AB20" s="304"/>
    </row>
    <row r="21" spans="1:28" s="297" customFormat="1" ht="18.75" x14ac:dyDescent="0.2">
      <c r="A21" s="301">
        <v>1</v>
      </c>
      <c r="B21" s="305">
        <v>2</v>
      </c>
      <c r="C21" s="301">
        <v>3</v>
      </c>
      <c r="D21" s="305">
        <v>4</v>
      </c>
      <c r="E21" s="301">
        <v>5</v>
      </c>
      <c r="F21" s="305">
        <v>6</v>
      </c>
      <c r="G21" s="301">
        <v>7</v>
      </c>
      <c r="H21" s="305">
        <v>8</v>
      </c>
      <c r="I21" s="301">
        <v>9</v>
      </c>
      <c r="J21" s="305">
        <v>10</v>
      </c>
      <c r="K21" s="301">
        <v>11</v>
      </c>
      <c r="L21" s="305">
        <v>12</v>
      </c>
      <c r="M21" s="301">
        <v>13</v>
      </c>
      <c r="N21" s="305">
        <v>14</v>
      </c>
      <c r="O21" s="301">
        <v>15</v>
      </c>
      <c r="P21" s="305">
        <v>16</v>
      </c>
      <c r="Q21" s="301">
        <v>17</v>
      </c>
      <c r="R21" s="305">
        <v>18</v>
      </c>
      <c r="S21" s="301">
        <v>19</v>
      </c>
      <c r="T21" s="303"/>
      <c r="U21" s="303"/>
      <c r="V21" s="303"/>
      <c r="W21" s="303"/>
      <c r="X21" s="303"/>
      <c r="Y21" s="303"/>
      <c r="Z21" s="304"/>
      <c r="AA21" s="304"/>
      <c r="AB21" s="304"/>
    </row>
    <row r="22" spans="1:28" s="297" customFormat="1" ht="32.25" customHeight="1" x14ac:dyDescent="0.2">
      <c r="A22" s="301"/>
      <c r="B22" s="305" t="s">
        <v>91</v>
      </c>
      <c r="C22" s="305"/>
      <c r="D22" s="305"/>
      <c r="E22" s="305" t="s">
        <v>90</v>
      </c>
      <c r="F22" s="305" t="s">
        <v>89</v>
      </c>
      <c r="G22" s="305" t="s">
        <v>451</v>
      </c>
      <c r="H22" s="305"/>
      <c r="I22" s="305"/>
      <c r="J22" s="305"/>
      <c r="K22" s="305"/>
      <c r="L22" s="305"/>
      <c r="M22" s="305"/>
      <c r="N22" s="305"/>
      <c r="O22" s="305"/>
      <c r="P22" s="305"/>
      <c r="Q22" s="306"/>
      <c r="R22" s="307"/>
      <c r="S22" s="307"/>
      <c r="T22" s="303"/>
      <c r="U22" s="303"/>
      <c r="V22" s="303"/>
      <c r="W22" s="303"/>
      <c r="X22" s="303"/>
      <c r="Y22" s="303"/>
      <c r="Z22" s="304"/>
      <c r="AA22" s="304"/>
      <c r="AB22" s="304"/>
    </row>
    <row r="23" spans="1:28" s="297" customFormat="1" ht="18.75" x14ac:dyDescent="0.2">
      <c r="A23" s="301"/>
      <c r="B23" s="305" t="s">
        <v>91</v>
      </c>
      <c r="C23" s="305"/>
      <c r="D23" s="305"/>
      <c r="E23" s="305" t="s">
        <v>90</v>
      </c>
      <c r="F23" s="305" t="s">
        <v>89</v>
      </c>
      <c r="G23" s="305" t="s">
        <v>88</v>
      </c>
      <c r="H23" s="24"/>
      <c r="I23" s="24"/>
      <c r="J23" s="24"/>
      <c r="K23" s="24"/>
      <c r="L23" s="24"/>
      <c r="M23" s="24"/>
      <c r="N23" s="24"/>
      <c r="O23" s="24"/>
      <c r="P23" s="24"/>
      <c r="Q23" s="24"/>
      <c r="R23" s="307"/>
      <c r="S23" s="307"/>
      <c r="T23" s="303"/>
      <c r="U23" s="303"/>
      <c r="V23" s="303"/>
      <c r="W23" s="303"/>
      <c r="X23" s="304"/>
      <c r="Y23" s="304"/>
      <c r="Z23" s="304"/>
      <c r="AA23" s="304"/>
      <c r="AB23" s="304"/>
    </row>
    <row r="24" spans="1:28" s="297" customFormat="1" ht="18.75" x14ac:dyDescent="0.2">
      <c r="A24" s="301"/>
      <c r="B24" s="305" t="s">
        <v>91</v>
      </c>
      <c r="C24" s="305"/>
      <c r="D24" s="305"/>
      <c r="E24" s="305" t="s">
        <v>90</v>
      </c>
      <c r="F24" s="305" t="s">
        <v>89</v>
      </c>
      <c r="G24" s="305" t="s">
        <v>84</v>
      </c>
      <c r="H24" s="24"/>
      <c r="I24" s="24"/>
      <c r="J24" s="24"/>
      <c r="K24" s="24"/>
      <c r="L24" s="24"/>
      <c r="M24" s="24"/>
      <c r="N24" s="24"/>
      <c r="O24" s="24"/>
      <c r="P24" s="24"/>
      <c r="Q24" s="24"/>
      <c r="R24" s="307"/>
      <c r="S24" s="307"/>
      <c r="T24" s="303"/>
      <c r="U24" s="303"/>
      <c r="V24" s="303"/>
      <c r="W24" s="303"/>
      <c r="X24" s="304"/>
      <c r="Y24" s="304"/>
      <c r="Z24" s="304"/>
      <c r="AA24" s="304"/>
      <c r="AB24" s="304"/>
    </row>
    <row r="25" spans="1:28" s="297" customFormat="1" ht="31.5" x14ac:dyDescent="0.2">
      <c r="A25" s="308"/>
      <c r="B25" s="305" t="s">
        <v>87</v>
      </c>
      <c r="C25" s="305"/>
      <c r="D25" s="305"/>
      <c r="E25" s="305" t="s">
        <v>86</v>
      </c>
      <c r="F25" s="305" t="s">
        <v>85</v>
      </c>
      <c r="G25" s="305" t="s">
        <v>452</v>
      </c>
      <c r="H25" s="24"/>
      <c r="I25" s="24"/>
      <c r="J25" s="24"/>
      <c r="K25" s="24"/>
      <c r="L25" s="24"/>
      <c r="M25" s="24"/>
      <c r="N25" s="24"/>
      <c r="O25" s="24"/>
      <c r="P25" s="24"/>
      <c r="Q25" s="24"/>
      <c r="R25" s="307"/>
      <c r="S25" s="307"/>
      <c r="T25" s="303"/>
      <c r="U25" s="303"/>
      <c r="V25" s="303"/>
      <c r="W25" s="303"/>
      <c r="X25" s="304"/>
      <c r="Y25" s="304"/>
      <c r="Z25" s="304"/>
      <c r="AA25" s="304"/>
      <c r="AB25" s="304"/>
    </row>
    <row r="26" spans="1:28" s="297" customFormat="1" ht="18.75" x14ac:dyDescent="0.2">
      <c r="A26" s="308"/>
      <c r="B26" s="305" t="s">
        <v>87</v>
      </c>
      <c r="C26" s="305"/>
      <c r="D26" s="305"/>
      <c r="E26" s="305" t="s">
        <v>86</v>
      </c>
      <c r="F26" s="305" t="s">
        <v>85</v>
      </c>
      <c r="G26" s="305" t="s">
        <v>88</v>
      </c>
      <c r="H26" s="24"/>
      <c r="I26" s="24"/>
      <c r="J26" s="24"/>
      <c r="K26" s="24"/>
      <c r="L26" s="24"/>
      <c r="M26" s="24"/>
      <c r="N26" s="24"/>
      <c r="O26" s="24"/>
      <c r="P26" s="24"/>
      <c r="Q26" s="24"/>
      <c r="R26" s="307"/>
      <c r="S26" s="307"/>
      <c r="T26" s="303"/>
      <c r="U26" s="303"/>
      <c r="V26" s="303"/>
      <c r="W26" s="303"/>
      <c r="X26" s="304"/>
      <c r="Y26" s="304"/>
      <c r="Z26" s="304"/>
      <c r="AA26" s="304"/>
      <c r="AB26" s="304"/>
    </row>
    <row r="27" spans="1:28" s="297" customFormat="1" ht="18.75" x14ac:dyDescent="0.2">
      <c r="A27" s="308"/>
      <c r="B27" s="305" t="s">
        <v>87</v>
      </c>
      <c r="C27" s="305"/>
      <c r="D27" s="305"/>
      <c r="E27" s="305" t="s">
        <v>86</v>
      </c>
      <c r="F27" s="305" t="s">
        <v>85</v>
      </c>
      <c r="G27" s="305" t="s">
        <v>84</v>
      </c>
      <c r="H27" s="24"/>
      <c r="I27" s="24"/>
      <c r="J27" s="24"/>
      <c r="K27" s="24"/>
      <c r="L27" s="24"/>
      <c r="M27" s="24"/>
      <c r="N27" s="24"/>
      <c r="O27" s="24"/>
      <c r="P27" s="24"/>
      <c r="Q27" s="24"/>
      <c r="R27" s="307"/>
      <c r="S27" s="307"/>
      <c r="T27" s="303"/>
      <c r="U27" s="303"/>
      <c r="V27" s="303"/>
      <c r="W27" s="303"/>
      <c r="X27" s="304"/>
      <c r="Y27" s="304"/>
      <c r="Z27" s="304"/>
      <c r="AA27" s="304"/>
      <c r="AB27" s="304"/>
    </row>
    <row r="28" spans="1:28" s="297"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307"/>
      <c r="S28" s="307"/>
      <c r="T28" s="303"/>
      <c r="U28" s="303"/>
      <c r="V28" s="303"/>
      <c r="W28" s="303"/>
      <c r="X28" s="304"/>
      <c r="Y28" s="304"/>
      <c r="Z28" s="304"/>
      <c r="AA28" s="304"/>
      <c r="AB28" s="304"/>
    </row>
    <row r="29" spans="1:28" ht="20.25" customHeight="1" x14ac:dyDescent="0.25">
      <c r="A29" s="309"/>
      <c r="B29" s="305" t="s">
        <v>340</v>
      </c>
      <c r="C29" s="305"/>
      <c r="D29" s="305"/>
      <c r="E29" s="309" t="s">
        <v>341</v>
      </c>
      <c r="F29" s="309" t="s">
        <v>341</v>
      </c>
      <c r="G29" s="309" t="s">
        <v>341</v>
      </c>
      <c r="H29" s="309"/>
      <c r="I29" s="309"/>
      <c r="J29" s="309"/>
      <c r="K29" s="309"/>
      <c r="L29" s="309"/>
      <c r="M29" s="309"/>
      <c r="N29" s="309"/>
      <c r="O29" s="309"/>
      <c r="P29" s="309"/>
      <c r="Q29" s="310"/>
      <c r="R29" s="311"/>
      <c r="S29" s="311"/>
      <c r="T29" s="312"/>
      <c r="U29" s="312"/>
      <c r="V29" s="312"/>
      <c r="W29" s="312"/>
      <c r="X29" s="312"/>
      <c r="Y29" s="312"/>
      <c r="Z29" s="312"/>
      <c r="AA29" s="312"/>
      <c r="AB29" s="312"/>
    </row>
    <row r="30" spans="1:28" x14ac:dyDescent="0.25">
      <c r="A30" s="312"/>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row>
    <row r="31" spans="1:28" x14ac:dyDescent="0.25">
      <c r="A31" s="312"/>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row>
    <row r="32" spans="1:28" x14ac:dyDescent="0.25">
      <c r="A32" s="312"/>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row>
    <row r="33" spans="1:28" x14ac:dyDescent="0.25">
      <c r="A33" s="312"/>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row>
    <row r="34" spans="1:28" x14ac:dyDescent="0.25">
      <c r="A34" s="312"/>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row>
    <row r="35" spans="1:28" x14ac:dyDescent="0.25">
      <c r="A35" s="312"/>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row>
    <row r="36" spans="1:28" x14ac:dyDescent="0.25">
      <c r="A36" s="312"/>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row>
    <row r="37" spans="1:28" x14ac:dyDescent="0.25">
      <c r="A37" s="312"/>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row>
    <row r="38" spans="1:28" x14ac:dyDescent="0.25">
      <c r="A38" s="312"/>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row>
    <row r="39" spans="1:28" x14ac:dyDescent="0.25">
      <c r="A39" s="312"/>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row>
    <row r="40" spans="1:28" x14ac:dyDescent="0.25">
      <c r="A40" s="312"/>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row>
    <row r="41" spans="1:28" x14ac:dyDescent="0.25">
      <c r="A41" s="312"/>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row>
    <row r="42" spans="1:28" x14ac:dyDescent="0.25">
      <c r="A42" s="312"/>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row>
    <row r="43" spans="1:28" x14ac:dyDescent="0.25">
      <c r="A43" s="312"/>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row>
    <row r="44" spans="1:28" x14ac:dyDescent="0.25">
      <c r="A44" s="312"/>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row>
    <row r="45" spans="1:28" x14ac:dyDescent="0.25">
      <c r="A45" s="312"/>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row>
    <row r="46" spans="1:28" x14ac:dyDescent="0.25">
      <c r="A46" s="312"/>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row>
    <row r="47" spans="1:28" x14ac:dyDescent="0.25">
      <c r="A47" s="312"/>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row>
    <row r="48" spans="1:28" x14ac:dyDescent="0.25">
      <c r="A48" s="312"/>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row>
    <row r="49" spans="1:28" x14ac:dyDescent="0.25">
      <c r="A49" s="312"/>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row>
    <row r="50" spans="1:28" x14ac:dyDescent="0.25">
      <c r="A50" s="312"/>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row>
    <row r="51" spans="1:28" x14ac:dyDescent="0.25">
      <c r="A51" s="312"/>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row>
    <row r="52" spans="1:28" x14ac:dyDescent="0.25">
      <c r="A52" s="312"/>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row>
    <row r="53" spans="1:28" x14ac:dyDescent="0.25">
      <c r="A53" s="312"/>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row>
    <row r="54" spans="1:28" x14ac:dyDescent="0.25">
      <c r="A54" s="312"/>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row>
    <row r="55" spans="1:28" x14ac:dyDescent="0.25">
      <c r="A55" s="312"/>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row>
    <row r="56" spans="1:28" x14ac:dyDescent="0.25">
      <c r="A56" s="312"/>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row>
    <row r="57" spans="1:28" x14ac:dyDescent="0.25">
      <c r="A57" s="312"/>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row>
    <row r="58" spans="1:28" x14ac:dyDescent="0.25">
      <c r="A58" s="312"/>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row>
    <row r="59" spans="1:28" x14ac:dyDescent="0.25">
      <c r="A59" s="312"/>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row>
    <row r="60" spans="1:28" x14ac:dyDescent="0.25">
      <c r="A60" s="312"/>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row>
    <row r="61" spans="1:28" x14ac:dyDescent="0.25">
      <c r="A61" s="312"/>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row>
    <row r="62" spans="1:28" x14ac:dyDescent="0.25">
      <c r="A62" s="312"/>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row>
    <row r="63" spans="1:28" x14ac:dyDescent="0.25">
      <c r="A63" s="312"/>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row>
    <row r="64" spans="1:28" x14ac:dyDescent="0.25">
      <c r="A64" s="312"/>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row>
    <row r="65" spans="1:28" x14ac:dyDescent="0.25">
      <c r="A65" s="312"/>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row>
    <row r="66" spans="1:28" x14ac:dyDescent="0.25">
      <c r="A66" s="312"/>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row>
    <row r="67" spans="1:28" x14ac:dyDescent="0.25">
      <c r="A67" s="312"/>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row>
    <row r="68" spans="1:28" x14ac:dyDescent="0.25">
      <c r="A68" s="312"/>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row>
    <row r="69" spans="1:28" x14ac:dyDescent="0.25">
      <c r="A69" s="312"/>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row>
    <row r="70" spans="1:28" x14ac:dyDescent="0.25">
      <c r="A70" s="312"/>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row>
    <row r="71" spans="1:28" x14ac:dyDescent="0.25">
      <c r="A71" s="312"/>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row>
    <row r="72" spans="1:28" x14ac:dyDescent="0.25">
      <c r="A72" s="312"/>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row>
    <row r="73" spans="1:28" x14ac:dyDescent="0.25">
      <c r="A73" s="312"/>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row>
    <row r="74" spans="1:28" x14ac:dyDescent="0.25">
      <c r="A74" s="312"/>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row>
    <row r="75" spans="1:28" x14ac:dyDescent="0.25">
      <c r="A75" s="312"/>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row>
    <row r="76" spans="1:28" x14ac:dyDescent="0.25">
      <c r="A76" s="312"/>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row>
    <row r="77" spans="1:28" x14ac:dyDescent="0.25">
      <c r="A77" s="312"/>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row>
    <row r="78" spans="1:28" x14ac:dyDescent="0.25">
      <c r="A78" s="312"/>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row>
    <row r="79" spans="1:28" x14ac:dyDescent="0.25">
      <c r="A79" s="312"/>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row>
    <row r="80" spans="1:28" x14ac:dyDescent="0.25">
      <c r="A80" s="312"/>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row>
    <row r="81" spans="1:28" x14ac:dyDescent="0.25">
      <c r="A81" s="312"/>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row>
    <row r="82" spans="1:28" x14ac:dyDescent="0.25">
      <c r="A82" s="312"/>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row>
    <row r="83" spans="1:28" x14ac:dyDescent="0.25">
      <c r="A83" s="312"/>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row>
    <row r="84" spans="1:28" x14ac:dyDescent="0.25">
      <c r="A84" s="312"/>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row>
    <row r="85" spans="1:28" x14ac:dyDescent="0.25">
      <c r="A85" s="312"/>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row>
    <row r="86" spans="1:28" x14ac:dyDescent="0.25">
      <c r="A86" s="312"/>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row>
    <row r="87" spans="1:28" x14ac:dyDescent="0.25">
      <c r="A87" s="312"/>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row>
    <row r="88" spans="1:28" x14ac:dyDescent="0.25">
      <c r="A88" s="312"/>
      <c r="B88" s="312"/>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c r="AA88" s="312"/>
      <c r="AB88" s="312"/>
    </row>
    <row r="89" spans="1:28" x14ac:dyDescent="0.25">
      <c r="A89" s="312"/>
      <c r="B89" s="312"/>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c r="AA89" s="312"/>
      <c r="AB89" s="312"/>
    </row>
    <row r="90" spans="1:28" x14ac:dyDescent="0.25">
      <c r="A90" s="312"/>
      <c r="B90" s="312"/>
      <c r="C90" s="312"/>
      <c r="D90" s="312"/>
      <c r="E90" s="312"/>
      <c r="F90" s="312"/>
      <c r="G90" s="312"/>
      <c r="H90" s="312"/>
      <c r="I90" s="312"/>
      <c r="J90" s="312"/>
      <c r="K90" s="312"/>
      <c r="L90" s="312"/>
      <c r="M90" s="312"/>
      <c r="N90" s="312"/>
      <c r="O90" s="312"/>
      <c r="P90" s="312"/>
      <c r="Q90" s="312"/>
      <c r="R90" s="312"/>
      <c r="S90" s="312"/>
      <c r="T90" s="312"/>
      <c r="U90" s="312"/>
      <c r="V90" s="312"/>
      <c r="W90" s="312"/>
      <c r="X90" s="312"/>
      <c r="Y90" s="312"/>
      <c r="Z90" s="312"/>
      <c r="AA90" s="312"/>
      <c r="AB90" s="312"/>
    </row>
    <row r="91" spans="1:28" x14ac:dyDescent="0.25">
      <c r="A91" s="312"/>
      <c r="B91" s="312"/>
      <c r="C91" s="312"/>
      <c r="D91" s="312"/>
      <c r="E91" s="312"/>
      <c r="F91" s="312"/>
      <c r="G91" s="312"/>
      <c r="H91" s="312"/>
      <c r="I91" s="312"/>
      <c r="J91" s="312"/>
      <c r="K91" s="312"/>
      <c r="L91" s="312"/>
      <c r="M91" s="312"/>
      <c r="N91" s="312"/>
      <c r="O91" s="312"/>
      <c r="P91" s="312"/>
      <c r="Q91" s="312"/>
      <c r="R91" s="312"/>
      <c r="S91" s="312"/>
      <c r="T91" s="312"/>
      <c r="U91" s="312"/>
      <c r="V91" s="312"/>
      <c r="W91" s="312"/>
      <c r="X91" s="312"/>
      <c r="Y91" s="312"/>
      <c r="Z91" s="312"/>
      <c r="AA91" s="312"/>
      <c r="AB91" s="312"/>
    </row>
    <row r="92" spans="1:28" x14ac:dyDescent="0.25">
      <c r="A92" s="312"/>
      <c r="B92" s="312"/>
      <c r="C92" s="312"/>
      <c r="D92" s="312"/>
      <c r="E92" s="312"/>
      <c r="F92" s="312"/>
      <c r="G92" s="312"/>
      <c r="H92" s="312"/>
      <c r="I92" s="312"/>
      <c r="J92" s="312"/>
      <c r="K92" s="312"/>
      <c r="L92" s="312"/>
      <c r="M92" s="312"/>
      <c r="N92" s="312"/>
      <c r="O92" s="312"/>
      <c r="P92" s="312"/>
      <c r="Q92" s="312"/>
      <c r="R92" s="312"/>
      <c r="S92" s="312"/>
      <c r="T92" s="312"/>
      <c r="U92" s="312"/>
      <c r="V92" s="312"/>
      <c r="W92" s="312"/>
      <c r="X92" s="312"/>
      <c r="Y92" s="312"/>
      <c r="Z92" s="312"/>
      <c r="AA92" s="312"/>
      <c r="AB92" s="312"/>
    </row>
    <row r="93" spans="1:28" x14ac:dyDescent="0.25">
      <c r="A93" s="312"/>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row>
    <row r="94" spans="1:28" x14ac:dyDescent="0.25">
      <c r="A94" s="312"/>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row>
    <row r="95" spans="1:28" x14ac:dyDescent="0.25">
      <c r="A95" s="312"/>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row>
    <row r="96" spans="1:28" x14ac:dyDescent="0.25">
      <c r="A96" s="312"/>
      <c r="B96" s="312"/>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c r="AA96" s="312"/>
      <c r="AB96" s="312"/>
    </row>
    <row r="97" spans="1:28" x14ac:dyDescent="0.25">
      <c r="A97" s="312"/>
      <c r="B97" s="312"/>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312"/>
      <c r="AA97" s="312"/>
      <c r="AB97" s="312"/>
    </row>
    <row r="98" spans="1:28" x14ac:dyDescent="0.25">
      <c r="A98" s="312"/>
      <c r="B98" s="312"/>
      <c r="C98" s="312"/>
      <c r="D98" s="312"/>
      <c r="E98" s="312"/>
      <c r="F98" s="312"/>
      <c r="G98" s="312"/>
      <c r="H98" s="312"/>
      <c r="I98" s="312"/>
      <c r="J98" s="312"/>
      <c r="K98" s="312"/>
      <c r="L98" s="312"/>
      <c r="M98" s="312"/>
      <c r="N98" s="312"/>
      <c r="O98" s="312"/>
      <c r="P98" s="312"/>
      <c r="Q98" s="312"/>
      <c r="R98" s="312"/>
      <c r="S98" s="312"/>
      <c r="T98" s="312"/>
      <c r="U98" s="312"/>
      <c r="V98" s="312"/>
      <c r="W98" s="312"/>
      <c r="X98" s="312"/>
      <c r="Y98" s="312"/>
      <c r="Z98" s="312"/>
      <c r="AA98" s="312"/>
      <c r="AB98" s="312"/>
    </row>
    <row r="99" spans="1:28" x14ac:dyDescent="0.25">
      <c r="A99" s="312"/>
      <c r="B99" s="312"/>
      <c r="C99" s="312"/>
      <c r="D99" s="312"/>
      <c r="E99" s="312"/>
      <c r="F99" s="312"/>
      <c r="G99" s="312"/>
      <c r="H99" s="312"/>
      <c r="I99" s="312"/>
      <c r="J99" s="312"/>
      <c r="K99" s="312"/>
      <c r="L99" s="312"/>
      <c r="M99" s="312"/>
      <c r="N99" s="312"/>
      <c r="O99" s="312"/>
      <c r="P99" s="312"/>
      <c r="Q99" s="312"/>
      <c r="R99" s="312"/>
      <c r="S99" s="312"/>
      <c r="T99" s="312"/>
      <c r="U99" s="312"/>
      <c r="V99" s="312"/>
      <c r="W99" s="312"/>
      <c r="X99" s="312"/>
      <c r="Y99" s="312"/>
      <c r="Z99" s="312"/>
      <c r="AA99" s="312"/>
      <c r="AB99" s="312"/>
    </row>
    <row r="100" spans="1:28"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312"/>
      <c r="Z100" s="312"/>
      <c r="AA100" s="312"/>
      <c r="AB100" s="312"/>
    </row>
    <row r="101" spans="1:28"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312"/>
      <c r="Z101" s="312"/>
      <c r="AA101" s="312"/>
      <c r="AB101" s="312"/>
    </row>
    <row r="102" spans="1:28"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c r="W102" s="312"/>
      <c r="X102" s="312"/>
      <c r="Y102" s="312"/>
      <c r="Z102" s="312"/>
      <c r="AA102" s="312"/>
      <c r="AB102" s="312"/>
    </row>
    <row r="103" spans="1:28"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312"/>
      <c r="Z103" s="312"/>
      <c r="AA103" s="312"/>
      <c r="AB103" s="312"/>
    </row>
    <row r="104" spans="1:28"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row>
    <row r="105" spans="1:28"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row>
    <row r="106" spans="1:28"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row>
    <row r="107" spans="1:28"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c r="W107" s="312"/>
      <c r="X107" s="312"/>
      <c r="Y107" s="312"/>
      <c r="Z107" s="312"/>
      <c r="AA107" s="312"/>
      <c r="AB107" s="312"/>
    </row>
    <row r="108" spans="1:28"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c r="V108" s="312"/>
      <c r="W108" s="312"/>
      <c r="X108" s="312"/>
      <c r="Y108" s="312"/>
      <c r="Z108" s="312"/>
      <c r="AA108" s="312"/>
      <c r="AB108" s="312"/>
    </row>
    <row r="109" spans="1:28"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c r="V109" s="312"/>
      <c r="W109" s="312"/>
      <c r="X109" s="312"/>
      <c r="Y109" s="312"/>
      <c r="Z109" s="312"/>
      <c r="AA109" s="312"/>
      <c r="AB109" s="312"/>
    </row>
    <row r="110" spans="1:28"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c r="V110" s="312"/>
      <c r="W110" s="312"/>
      <c r="X110" s="312"/>
      <c r="Y110" s="312"/>
      <c r="Z110" s="312"/>
      <c r="AA110" s="312"/>
      <c r="AB110" s="312"/>
    </row>
    <row r="111" spans="1:28"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312"/>
      <c r="Z111" s="312"/>
      <c r="AA111" s="312"/>
      <c r="AB111" s="312"/>
    </row>
    <row r="112" spans="1:28"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c r="V112" s="312"/>
      <c r="W112" s="312"/>
      <c r="X112" s="312"/>
      <c r="Y112" s="312"/>
      <c r="Z112" s="312"/>
      <c r="AA112" s="312"/>
      <c r="AB112" s="312"/>
    </row>
    <row r="113" spans="1:28"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312"/>
      <c r="Z113" s="312"/>
      <c r="AA113" s="312"/>
      <c r="AB113" s="312"/>
    </row>
    <row r="114" spans="1:28"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c r="AA114" s="312"/>
      <c r="AB114" s="312"/>
    </row>
    <row r="115" spans="1:28"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c r="AA115" s="312"/>
      <c r="AB115" s="312"/>
    </row>
    <row r="116" spans="1:28"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c r="V116" s="312"/>
      <c r="W116" s="312"/>
      <c r="X116" s="312"/>
      <c r="Y116" s="312"/>
      <c r="Z116" s="312"/>
      <c r="AA116" s="312"/>
      <c r="AB116" s="312"/>
    </row>
    <row r="117" spans="1:28"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312"/>
      <c r="Z117" s="312"/>
      <c r="AA117" s="312"/>
      <c r="AB117" s="312"/>
    </row>
    <row r="118" spans="1:28"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c r="V118" s="312"/>
      <c r="W118" s="312"/>
      <c r="X118" s="312"/>
      <c r="Y118" s="312"/>
      <c r="Z118" s="312"/>
      <c r="AA118" s="312"/>
      <c r="AB118" s="312"/>
    </row>
    <row r="119" spans="1:28"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c r="V119" s="312"/>
      <c r="W119" s="312"/>
      <c r="X119" s="312"/>
      <c r="Y119" s="312"/>
      <c r="Z119" s="312"/>
      <c r="AA119" s="312"/>
      <c r="AB119" s="312"/>
    </row>
    <row r="120" spans="1:28"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c r="V120" s="312"/>
      <c r="W120" s="312"/>
      <c r="X120" s="312"/>
      <c r="Y120" s="312"/>
      <c r="Z120" s="312"/>
      <c r="AA120" s="312"/>
      <c r="AB120" s="312"/>
    </row>
    <row r="121" spans="1:28"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312"/>
      <c r="Z121" s="312"/>
      <c r="AA121" s="312"/>
      <c r="AB121" s="312"/>
    </row>
    <row r="122" spans="1:28"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c r="AA122" s="312"/>
      <c r="AB122" s="312"/>
    </row>
    <row r="123" spans="1:28"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c r="AA123" s="312"/>
      <c r="AB123" s="312"/>
    </row>
    <row r="124" spans="1:28"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row>
    <row r="125" spans="1:28"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row>
    <row r="126" spans="1:28"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row>
    <row r="127" spans="1:28"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row>
    <row r="128" spans="1:28"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row>
    <row r="129" spans="1:28"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row>
    <row r="130" spans="1:28"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row>
    <row r="131" spans="1:28"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row>
    <row r="132" spans="1:28"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row>
    <row r="133" spans="1:28"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row>
    <row r="134" spans="1:28"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row>
    <row r="135" spans="1:28"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c r="V135" s="312"/>
      <c r="W135" s="312"/>
      <c r="X135" s="312"/>
      <c r="Y135" s="312"/>
      <c r="Z135" s="312"/>
      <c r="AA135" s="312"/>
      <c r="AB135" s="312"/>
    </row>
    <row r="136" spans="1:28"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c r="V136" s="312"/>
      <c r="W136" s="312"/>
      <c r="X136" s="312"/>
      <c r="Y136" s="312"/>
      <c r="Z136" s="312"/>
      <c r="AA136" s="312"/>
      <c r="AB136" s="312"/>
    </row>
    <row r="137" spans="1:28"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c r="V137" s="312"/>
      <c r="W137" s="312"/>
      <c r="X137" s="312"/>
      <c r="Y137" s="312"/>
      <c r="Z137" s="312"/>
      <c r="AA137" s="312"/>
      <c r="AB137" s="312"/>
    </row>
    <row r="138" spans="1:28"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row>
    <row r="139" spans="1:28"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c r="V139" s="312"/>
      <c r="W139" s="312"/>
      <c r="X139" s="312"/>
      <c r="Y139" s="312"/>
      <c r="Z139" s="312"/>
      <c r="AA139" s="312"/>
      <c r="AB139" s="312"/>
    </row>
    <row r="140" spans="1:28"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c r="V140" s="312"/>
      <c r="W140" s="312"/>
      <c r="X140" s="312"/>
      <c r="Y140" s="312"/>
      <c r="Z140" s="312"/>
      <c r="AA140" s="312"/>
      <c r="AB140" s="312"/>
    </row>
    <row r="141" spans="1:28"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c r="V141" s="312"/>
      <c r="W141" s="312"/>
      <c r="X141" s="312"/>
      <c r="Y141" s="312"/>
      <c r="Z141" s="312"/>
      <c r="AA141" s="312"/>
      <c r="AB141" s="312"/>
    </row>
    <row r="142" spans="1:28"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row>
    <row r="143" spans="1:28"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row>
    <row r="144" spans="1:28"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row>
    <row r="145" spans="1:28"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row>
    <row r="146" spans="1:28"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row>
    <row r="147" spans="1:28"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row>
    <row r="148" spans="1:28"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row>
    <row r="149" spans="1:28"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row>
    <row r="150" spans="1:28"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row>
    <row r="151" spans="1:28"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row>
    <row r="152" spans="1:28"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row>
    <row r="153" spans="1:28"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row>
    <row r="154" spans="1:28"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row>
    <row r="155" spans="1:28"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row>
    <row r="156" spans="1:28"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312"/>
      <c r="Z156" s="312"/>
      <c r="AA156" s="312"/>
      <c r="AB156" s="312"/>
    </row>
    <row r="157" spans="1:28"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312"/>
      <c r="Z157" s="312"/>
      <c r="AA157" s="312"/>
      <c r="AB157" s="312"/>
    </row>
    <row r="158" spans="1:28"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312"/>
      <c r="Z158" s="312"/>
      <c r="AA158" s="312"/>
      <c r="AB158" s="312"/>
    </row>
    <row r="159" spans="1:28"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row>
    <row r="160" spans="1:28"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row>
    <row r="161" spans="1:28"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row>
    <row r="162" spans="1:28"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row>
    <row r="163" spans="1:28"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c r="AA163" s="312"/>
      <c r="AB163" s="312"/>
    </row>
    <row r="164" spans="1:28"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c r="AA164" s="312"/>
      <c r="AB164" s="312"/>
    </row>
    <row r="165" spans="1:28"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c r="AA165" s="312"/>
      <c r="AB165" s="312"/>
    </row>
    <row r="166" spans="1:28"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row>
    <row r="167" spans="1:28"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row>
    <row r="168" spans="1:28"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c r="AA168" s="312"/>
      <c r="AB168" s="312"/>
    </row>
    <row r="169" spans="1:28"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c r="AA169" s="312"/>
      <c r="AB169" s="312"/>
    </row>
    <row r="170" spans="1:28"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c r="AA170" s="312"/>
      <c r="AB170" s="312"/>
    </row>
    <row r="171" spans="1:28"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c r="AA171" s="312"/>
      <c r="AB171" s="312"/>
    </row>
    <row r="172" spans="1:28"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c r="AA172" s="312"/>
      <c r="AB172" s="312"/>
    </row>
    <row r="173" spans="1:28"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row>
    <row r="174" spans="1:28"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row>
    <row r="175" spans="1:28"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row>
    <row r="176" spans="1:28"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c r="AA176" s="312"/>
      <c r="AB176" s="312"/>
    </row>
    <row r="177" spans="1:28"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c r="AA177" s="312"/>
      <c r="AB177" s="312"/>
    </row>
    <row r="178" spans="1:28"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c r="AA178" s="312"/>
      <c r="AB178" s="312"/>
    </row>
    <row r="179" spans="1:28"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c r="AA179" s="312"/>
      <c r="AB179" s="312"/>
    </row>
    <row r="180" spans="1:28"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c r="AA180" s="312"/>
      <c r="AB180" s="312"/>
    </row>
    <row r="181" spans="1:28"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c r="AA181" s="312"/>
      <c r="AB181" s="312"/>
    </row>
    <row r="182" spans="1:28"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c r="AA182" s="312"/>
      <c r="AB182" s="312"/>
    </row>
    <row r="183" spans="1:28"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row>
    <row r="184" spans="1:28"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c r="AA184" s="312"/>
      <c r="AB184" s="312"/>
    </row>
    <row r="185" spans="1:28"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row>
    <row r="186" spans="1:28"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row>
    <row r="187" spans="1:28"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c r="AA187" s="312"/>
      <c r="AB187" s="312"/>
    </row>
    <row r="188" spans="1:28"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c r="AA188" s="312"/>
      <c r="AB188" s="312"/>
    </row>
    <row r="189" spans="1:28"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c r="AA189" s="312"/>
      <c r="AB189" s="312"/>
    </row>
    <row r="190" spans="1:28"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c r="AA190" s="312"/>
      <c r="AB190" s="312"/>
    </row>
    <row r="191" spans="1:28"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c r="AA191" s="312"/>
      <c r="AB191" s="312"/>
    </row>
    <row r="192" spans="1:28"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c r="AA192" s="312"/>
      <c r="AB192" s="312"/>
    </row>
    <row r="193" spans="1:28"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c r="AA193" s="312"/>
      <c r="AB193" s="312"/>
    </row>
    <row r="194" spans="1:28"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row>
    <row r="195" spans="1:28"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row>
    <row r="196" spans="1:28"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row>
    <row r="197" spans="1:28"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c r="AA197" s="312"/>
      <c r="AB197" s="312"/>
    </row>
    <row r="198" spans="1:28"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c r="AA198" s="312"/>
      <c r="AB198" s="312"/>
    </row>
    <row r="199" spans="1:28"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c r="AA199" s="312"/>
      <c r="AB199" s="312"/>
    </row>
    <row r="200" spans="1:28"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row>
    <row r="201" spans="1:28"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row>
    <row r="202" spans="1:28"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c r="AA202" s="312"/>
      <c r="AB202" s="312"/>
    </row>
    <row r="203" spans="1:28"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c r="AA203" s="312"/>
      <c r="AB203" s="312"/>
    </row>
    <row r="204" spans="1:28"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c r="AA204" s="312"/>
      <c r="AB204" s="312"/>
    </row>
    <row r="205" spans="1:28"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c r="AA205" s="312"/>
      <c r="AB205" s="312"/>
    </row>
    <row r="206" spans="1:28"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c r="AA206" s="312"/>
      <c r="AB206" s="312"/>
    </row>
    <row r="207" spans="1:28"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c r="AA207" s="312"/>
      <c r="AB207" s="312"/>
    </row>
    <row r="208" spans="1:28"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c r="AA208" s="312"/>
      <c r="AB208" s="312"/>
    </row>
    <row r="209" spans="1:28"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c r="V209" s="312"/>
      <c r="W209" s="312"/>
      <c r="X209" s="312"/>
      <c r="Y209" s="312"/>
      <c r="Z209" s="312"/>
      <c r="AA209" s="312"/>
      <c r="AB209" s="312"/>
    </row>
    <row r="210" spans="1:28"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c r="V210" s="312"/>
      <c r="W210" s="312"/>
      <c r="X210" s="312"/>
      <c r="Y210" s="312"/>
      <c r="Z210" s="312"/>
      <c r="AA210" s="312"/>
      <c r="AB210" s="312"/>
    </row>
    <row r="211" spans="1:28"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c r="V211" s="312"/>
      <c r="W211" s="312"/>
      <c r="X211" s="312"/>
      <c r="Y211" s="312"/>
      <c r="Z211" s="312"/>
      <c r="AA211" s="312"/>
      <c r="AB211" s="312"/>
    </row>
    <row r="212" spans="1:28"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c r="V212" s="312"/>
      <c r="W212" s="312"/>
      <c r="X212" s="312"/>
      <c r="Y212" s="312"/>
      <c r="Z212" s="312"/>
      <c r="AA212" s="312"/>
      <c r="AB212" s="312"/>
    </row>
    <row r="213" spans="1:28"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c r="V213" s="312"/>
      <c r="W213" s="312"/>
      <c r="X213" s="312"/>
      <c r="Y213" s="312"/>
      <c r="Z213" s="312"/>
      <c r="AA213" s="312"/>
      <c r="AB213" s="312"/>
    </row>
    <row r="214" spans="1:28"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c r="V214" s="312"/>
      <c r="W214" s="312"/>
      <c r="X214" s="312"/>
      <c r="Y214" s="312"/>
      <c r="Z214" s="312"/>
      <c r="AA214" s="312"/>
      <c r="AB214" s="312"/>
    </row>
    <row r="215" spans="1:28"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c r="V215" s="312"/>
      <c r="W215" s="312"/>
      <c r="X215" s="312"/>
      <c r="Y215" s="312"/>
      <c r="Z215" s="312"/>
      <c r="AA215" s="312"/>
      <c r="AB215" s="312"/>
    </row>
    <row r="216" spans="1:28"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c r="V216" s="312"/>
      <c r="W216" s="312"/>
      <c r="X216" s="312"/>
      <c r="Y216" s="312"/>
      <c r="Z216" s="312"/>
      <c r="AA216" s="312"/>
      <c r="AB216" s="312"/>
    </row>
    <row r="217" spans="1:28"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c r="V217" s="312"/>
      <c r="W217" s="312"/>
      <c r="X217" s="312"/>
      <c r="Y217" s="312"/>
      <c r="Z217" s="312"/>
      <c r="AA217" s="312"/>
      <c r="AB217" s="312"/>
    </row>
    <row r="218" spans="1:28"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c r="V218" s="312"/>
      <c r="W218" s="312"/>
      <c r="X218" s="312"/>
      <c r="Y218" s="312"/>
      <c r="Z218" s="312"/>
      <c r="AA218" s="312"/>
      <c r="AB218" s="312"/>
    </row>
    <row r="219" spans="1:28"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c r="V219" s="312"/>
      <c r="W219" s="312"/>
      <c r="X219" s="312"/>
      <c r="Y219" s="312"/>
      <c r="Z219" s="312"/>
      <c r="AA219" s="312"/>
      <c r="AB219" s="312"/>
    </row>
    <row r="220" spans="1:28"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c r="V220" s="312"/>
      <c r="W220" s="312"/>
      <c r="X220" s="312"/>
      <c r="Y220" s="312"/>
      <c r="Z220" s="312"/>
      <c r="AA220" s="312"/>
      <c r="AB220" s="312"/>
    </row>
    <row r="221" spans="1:28"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c r="V221" s="312"/>
      <c r="W221" s="312"/>
      <c r="X221" s="312"/>
      <c r="Y221" s="312"/>
      <c r="Z221" s="312"/>
      <c r="AA221" s="312"/>
      <c r="AB221" s="312"/>
    </row>
    <row r="222" spans="1:28"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c r="V222" s="312"/>
      <c r="W222" s="312"/>
      <c r="X222" s="312"/>
      <c r="Y222" s="312"/>
      <c r="Z222" s="312"/>
      <c r="AA222" s="312"/>
      <c r="AB222" s="312"/>
    </row>
    <row r="223" spans="1:28"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c r="V223" s="312"/>
      <c r="W223" s="312"/>
      <c r="X223" s="312"/>
      <c r="Y223" s="312"/>
      <c r="Z223" s="312"/>
      <c r="AA223" s="312"/>
      <c r="AB223" s="312"/>
    </row>
    <row r="224" spans="1:28"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c r="V224" s="312"/>
      <c r="W224" s="312"/>
      <c r="X224" s="312"/>
      <c r="Y224" s="312"/>
      <c r="Z224" s="312"/>
      <c r="AA224" s="312"/>
      <c r="AB224" s="312"/>
    </row>
    <row r="225" spans="1:28"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c r="V225" s="312"/>
      <c r="W225" s="312"/>
      <c r="X225" s="312"/>
      <c r="Y225" s="312"/>
      <c r="Z225" s="312"/>
      <c r="AA225" s="312"/>
      <c r="AB225" s="312"/>
    </row>
    <row r="226" spans="1:28"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c r="V226" s="312"/>
      <c r="W226" s="312"/>
      <c r="X226" s="312"/>
      <c r="Y226" s="312"/>
      <c r="Z226" s="312"/>
      <c r="AA226" s="312"/>
      <c r="AB226" s="312"/>
    </row>
    <row r="227" spans="1:28"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c r="V227" s="312"/>
      <c r="W227" s="312"/>
      <c r="X227" s="312"/>
      <c r="Y227" s="312"/>
      <c r="Z227" s="312"/>
      <c r="AA227" s="312"/>
      <c r="AB227" s="312"/>
    </row>
    <row r="228" spans="1:28"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c r="V228" s="312"/>
      <c r="W228" s="312"/>
      <c r="X228" s="312"/>
      <c r="Y228" s="312"/>
      <c r="Z228" s="312"/>
      <c r="AA228" s="312"/>
      <c r="AB228" s="312"/>
    </row>
    <row r="229" spans="1:28"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c r="V229" s="312"/>
      <c r="W229" s="312"/>
      <c r="X229" s="312"/>
      <c r="Y229" s="312"/>
      <c r="Z229" s="312"/>
      <c r="AA229" s="312"/>
      <c r="AB229" s="312"/>
    </row>
    <row r="230" spans="1:28"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c r="V230" s="312"/>
      <c r="W230" s="312"/>
      <c r="X230" s="312"/>
      <c r="Y230" s="312"/>
      <c r="Z230" s="312"/>
      <c r="AA230" s="312"/>
      <c r="AB230" s="312"/>
    </row>
    <row r="231" spans="1:28"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c r="V231" s="312"/>
      <c r="W231" s="312"/>
      <c r="X231" s="312"/>
      <c r="Y231" s="312"/>
      <c r="Z231" s="312"/>
      <c r="AA231" s="312"/>
      <c r="AB231" s="312"/>
    </row>
    <row r="232" spans="1:28"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c r="V232" s="312"/>
      <c r="W232" s="312"/>
      <c r="X232" s="312"/>
      <c r="Y232" s="312"/>
      <c r="Z232" s="312"/>
      <c r="AA232" s="312"/>
      <c r="AB232" s="312"/>
    </row>
    <row r="233" spans="1:28"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c r="V233" s="312"/>
      <c r="W233" s="312"/>
      <c r="X233" s="312"/>
      <c r="Y233" s="312"/>
      <c r="Z233" s="312"/>
      <c r="AA233" s="312"/>
      <c r="AB233" s="312"/>
    </row>
    <row r="234" spans="1:28"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c r="V234" s="312"/>
      <c r="W234" s="312"/>
      <c r="X234" s="312"/>
      <c r="Y234" s="312"/>
      <c r="Z234" s="312"/>
      <c r="AA234" s="312"/>
      <c r="AB234" s="312"/>
    </row>
    <row r="235" spans="1:28"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c r="V235" s="312"/>
      <c r="W235" s="312"/>
      <c r="X235" s="312"/>
      <c r="Y235" s="312"/>
      <c r="Z235" s="312"/>
      <c r="AA235" s="312"/>
      <c r="AB235" s="312"/>
    </row>
    <row r="236" spans="1:28"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c r="V236" s="312"/>
      <c r="W236" s="312"/>
      <c r="X236" s="312"/>
      <c r="Y236" s="312"/>
      <c r="Z236" s="312"/>
      <c r="AA236" s="312"/>
      <c r="AB236" s="312"/>
    </row>
    <row r="237" spans="1:28"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c r="V237" s="312"/>
      <c r="W237" s="312"/>
      <c r="X237" s="312"/>
      <c r="Y237" s="312"/>
      <c r="Z237" s="312"/>
      <c r="AA237" s="312"/>
      <c r="AB237" s="312"/>
    </row>
    <row r="238" spans="1:28"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c r="V238" s="312"/>
      <c r="W238" s="312"/>
      <c r="X238" s="312"/>
      <c r="Y238" s="312"/>
      <c r="Z238" s="312"/>
      <c r="AA238" s="312"/>
      <c r="AB238" s="312"/>
    </row>
    <row r="239" spans="1:28"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c r="V239" s="312"/>
      <c r="W239" s="312"/>
      <c r="X239" s="312"/>
      <c r="Y239" s="312"/>
      <c r="Z239" s="312"/>
      <c r="AA239" s="312"/>
      <c r="AB239" s="312"/>
    </row>
    <row r="240" spans="1:28"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c r="V240" s="312"/>
      <c r="W240" s="312"/>
      <c r="X240" s="312"/>
      <c r="Y240" s="312"/>
      <c r="Z240" s="312"/>
      <c r="AA240" s="312"/>
      <c r="AB240" s="312"/>
    </row>
    <row r="241" spans="1:28"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c r="V241" s="312"/>
      <c r="W241" s="312"/>
      <c r="X241" s="312"/>
      <c r="Y241" s="312"/>
      <c r="Z241" s="312"/>
      <c r="AA241" s="312"/>
      <c r="AB241" s="312"/>
    </row>
    <row r="242" spans="1:28"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c r="V242" s="312"/>
      <c r="W242" s="312"/>
      <c r="X242" s="312"/>
      <c r="Y242" s="312"/>
      <c r="Z242" s="312"/>
      <c r="AA242" s="312"/>
      <c r="AB242" s="312"/>
    </row>
    <row r="243" spans="1:28"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c r="V243" s="312"/>
      <c r="W243" s="312"/>
      <c r="X243" s="312"/>
      <c r="Y243" s="312"/>
      <c r="Z243" s="312"/>
      <c r="AA243" s="312"/>
      <c r="AB243" s="312"/>
    </row>
    <row r="244" spans="1:28"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c r="V244" s="312"/>
      <c r="W244" s="312"/>
      <c r="X244" s="312"/>
      <c r="Y244" s="312"/>
      <c r="Z244" s="312"/>
      <c r="AA244" s="312"/>
      <c r="AB244" s="312"/>
    </row>
    <row r="245" spans="1:28"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c r="V245" s="312"/>
      <c r="W245" s="312"/>
      <c r="X245" s="312"/>
      <c r="Y245" s="312"/>
      <c r="Z245" s="312"/>
      <c r="AA245" s="312"/>
      <c r="AB245" s="312"/>
    </row>
    <row r="246" spans="1:28"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c r="V246" s="312"/>
      <c r="W246" s="312"/>
      <c r="X246" s="312"/>
      <c r="Y246" s="312"/>
      <c r="Z246" s="312"/>
      <c r="AA246" s="312"/>
      <c r="AB246" s="312"/>
    </row>
    <row r="247" spans="1:28"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c r="V247" s="312"/>
      <c r="W247" s="312"/>
      <c r="X247" s="312"/>
      <c r="Y247" s="312"/>
      <c r="Z247" s="312"/>
      <c r="AA247" s="312"/>
      <c r="AB247" s="312"/>
    </row>
    <row r="248" spans="1:28"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c r="V248" s="312"/>
      <c r="W248" s="312"/>
      <c r="X248" s="312"/>
      <c r="Y248" s="312"/>
      <c r="Z248" s="312"/>
      <c r="AA248" s="312"/>
      <c r="AB248" s="312"/>
    </row>
    <row r="249" spans="1:28"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c r="V249" s="312"/>
      <c r="W249" s="312"/>
      <c r="X249" s="312"/>
      <c r="Y249" s="312"/>
      <c r="Z249" s="312"/>
      <c r="AA249" s="312"/>
      <c r="AB249" s="312"/>
    </row>
    <row r="250" spans="1:28"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c r="V250" s="312"/>
      <c r="W250" s="312"/>
      <c r="X250" s="312"/>
      <c r="Y250" s="312"/>
      <c r="Z250" s="312"/>
      <c r="AA250" s="312"/>
      <c r="AB250" s="312"/>
    </row>
    <row r="251" spans="1:28"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c r="V251" s="312"/>
      <c r="W251" s="312"/>
      <c r="X251" s="312"/>
      <c r="Y251" s="312"/>
      <c r="Z251" s="312"/>
      <c r="AA251" s="312"/>
      <c r="AB251" s="312"/>
    </row>
    <row r="252" spans="1:28"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c r="V252" s="312"/>
      <c r="W252" s="312"/>
      <c r="X252" s="312"/>
      <c r="Y252" s="312"/>
      <c r="Z252" s="312"/>
      <c r="AA252" s="312"/>
      <c r="AB252" s="312"/>
    </row>
    <row r="253" spans="1:28"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c r="V253" s="312"/>
      <c r="W253" s="312"/>
      <c r="X253" s="312"/>
      <c r="Y253" s="312"/>
      <c r="Z253" s="312"/>
      <c r="AA253" s="312"/>
      <c r="AB253" s="312"/>
    </row>
    <row r="254" spans="1:28"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c r="V254" s="312"/>
      <c r="W254" s="312"/>
      <c r="X254" s="312"/>
      <c r="Y254" s="312"/>
      <c r="Z254" s="312"/>
      <c r="AA254" s="312"/>
      <c r="AB254" s="312"/>
    </row>
    <row r="255" spans="1:28"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c r="V255" s="312"/>
      <c r="W255" s="312"/>
      <c r="X255" s="312"/>
      <c r="Y255" s="312"/>
      <c r="Z255" s="312"/>
      <c r="AA255" s="312"/>
      <c r="AB255" s="312"/>
    </row>
    <row r="256" spans="1:28"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c r="V256" s="312"/>
      <c r="W256" s="312"/>
      <c r="X256" s="312"/>
      <c r="Y256" s="312"/>
      <c r="Z256" s="312"/>
      <c r="AA256" s="312"/>
      <c r="AB256" s="312"/>
    </row>
    <row r="257" spans="1:28"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c r="V257" s="312"/>
      <c r="W257" s="312"/>
      <c r="X257" s="312"/>
      <c r="Y257" s="312"/>
      <c r="Z257" s="312"/>
      <c r="AA257" s="312"/>
      <c r="AB257" s="312"/>
    </row>
    <row r="258" spans="1:28"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c r="V258" s="312"/>
      <c r="W258" s="312"/>
      <c r="X258" s="312"/>
      <c r="Y258" s="312"/>
      <c r="Z258" s="312"/>
      <c r="AA258" s="312"/>
      <c r="AB258" s="312"/>
    </row>
    <row r="259" spans="1:28"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c r="V259" s="312"/>
      <c r="W259" s="312"/>
      <c r="X259" s="312"/>
      <c r="Y259" s="312"/>
      <c r="Z259" s="312"/>
      <c r="AA259" s="312"/>
      <c r="AB259" s="312"/>
    </row>
    <row r="260" spans="1:28"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c r="V260" s="312"/>
      <c r="W260" s="312"/>
      <c r="X260" s="312"/>
      <c r="Y260" s="312"/>
      <c r="Z260" s="312"/>
      <c r="AA260" s="312"/>
      <c r="AB260" s="312"/>
    </row>
    <row r="261" spans="1:28"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c r="V261" s="312"/>
      <c r="W261" s="312"/>
      <c r="X261" s="312"/>
      <c r="Y261" s="312"/>
      <c r="Z261" s="312"/>
      <c r="AA261" s="312"/>
      <c r="AB261" s="312"/>
    </row>
    <row r="262" spans="1:28"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c r="V262" s="312"/>
      <c r="W262" s="312"/>
      <c r="X262" s="312"/>
      <c r="Y262" s="312"/>
      <c r="Z262" s="312"/>
      <c r="AA262" s="312"/>
      <c r="AB262" s="312"/>
    </row>
    <row r="263" spans="1:28"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c r="V263" s="312"/>
      <c r="W263" s="312"/>
      <c r="X263" s="312"/>
      <c r="Y263" s="312"/>
      <c r="Z263" s="312"/>
      <c r="AA263" s="312"/>
      <c r="AB263" s="312"/>
    </row>
    <row r="264" spans="1:28"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c r="V264" s="312"/>
      <c r="W264" s="312"/>
      <c r="X264" s="312"/>
      <c r="Y264" s="312"/>
      <c r="Z264" s="312"/>
      <c r="AA264" s="312"/>
      <c r="AB264" s="312"/>
    </row>
    <row r="265" spans="1:28"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c r="V265" s="312"/>
      <c r="W265" s="312"/>
      <c r="X265" s="312"/>
      <c r="Y265" s="312"/>
      <c r="Z265" s="312"/>
      <c r="AA265" s="312"/>
      <c r="AB265" s="312"/>
    </row>
    <row r="266" spans="1:28"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c r="V266" s="312"/>
      <c r="W266" s="312"/>
      <c r="X266" s="312"/>
      <c r="Y266" s="312"/>
      <c r="Z266" s="312"/>
      <c r="AA266" s="312"/>
      <c r="AB266" s="312"/>
    </row>
    <row r="267" spans="1:28"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c r="V267" s="312"/>
      <c r="W267" s="312"/>
      <c r="X267" s="312"/>
      <c r="Y267" s="312"/>
      <c r="Z267" s="312"/>
      <c r="AA267" s="312"/>
      <c r="AB267" s="312"/>
    </row>
    <row r="268" spans="1:28"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c r="V268" s="312"/>
      <c r="W268" s="312"/>
      <c r="X268" s="312"/>
      <c r="Y268" s="312"/>
      <c r="Z268" s="312"/>
      <c r="AA268" s="312"/>
      <c r="AB268" s="312"/>
    </row>
    <row r="269" spans="1:28"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c r="V269" s="312"/>
      <c r="W269" s="312"/>
      <c r="X269" s="312"/>
      <c r="Y269" s="312"/>
      <c r="Z269" s="312"/>
      <c r="AA269" s="312"/>
      <c r="AB269" s="312"/>
    </row>
    <row r="270" spans="1:28"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c r="V270" s="312"/>
      <c r="W270" s="312"/>
      <c r="X270" s="312"/>
      <c r="Y270" s="312"/>
      <c r="Z270" s="312"/>
      <c r="AA270" s="312"/>
      <c r="AB270" s="312"/>
    </row>
    <row r="271" spans="1:28"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c r="V271" s="312"/>
      <c r="W271" s="312"/>
      <c r="X271" s="312"/>
      <c r="Y271" s="312"/>
      <c r="Z271" s="312"/>
      <c r="AA271" s="312"/>
      <c r="AB271" s="312"/>
    </row>
    <row r="272" spans="1:28"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c r="V272" s="312"/>
      <c r="W272" s="312"/>
      <c r="X272" s="312"/>
      <c r="Y272" s="312"/>
      <c r="Z272" s="312"/>
      <c r="AA272" s="312"/>
      <c r="AB272" s="312"/>
    </row>
    <row r="273" spans="1:28"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c r="V273" s="312"/>
      <c r="W273" s="312"/>
      <c r="X273" s="312"/>
      <c r="Y273" s="312"/>
      <c r="Z273" s="312"/>
      <c r="AA273" s="312"/>
      <c r="AB273" s="312"/>
    </row>
    <row r="274" spans="1:28"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c r="V274" s="312"/>
      <c r="W274" s="312"/>
      <c r="X274" s="312"/>
      <c r="Y274" s="312"/>
      <c r="Z274" s="312"/>
      <c r="AA274" s="312"/>
      <c r="AB274" s="312"/>
    </row>
    <row r="275" spans="1:28"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c r="V275" s="312"/>
      <c r="W275" s="312"/>
      <c r="X275" s="312"/>
      <c r="Y275" s="312"/>
      <c r="Z275" s="312"/>
      <c r="AA275" s="312"/>
      <c r="AB275" s="312"/>
    </row>
    <row r="276" spans="1:28"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c r="V276" s="312"/>
      <c r="W276" s="312"/>
      <c r="X276" s="312"/>
      <c r="Y276" s="312"/>
      <c r="Z276" s="312"/>
      <c r="AA276" s="312"/>
      <c r="AB276" s="312"/>
    </row>
    <row r="277" spans="1:28"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c r="V277" s="312"/>
      <c r="W277" s="312"/>
      <c r="X277" s="312"/>
      <c r="Y277" s="312"/>
      <c r="Z277" s="312"/>
      <c r="AA277" s="312"/>
      <c r="AB277" s="312"/>
    </row>
    <row r="278" spans="1:28"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c r="AA278" s="312"/>
      <c r="AB278" s="312"/>
    </row>
    <row r="279" spans="1:28"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c r="V279" s="312"/>
      <c r="W279" s="312"/>
      <c r="X279" s="312"/>
      <c r="Y279" s="312"/>
      <c r="Z279" s="312"/>
      <c r="AA279" s="312"/>
      <c r="AB279" s="312"/>
    </row>
    <row r="280" spans="1:28"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c r="V280" s="312"/>
      <c r="W280" s="312"/>
      <c r="X280" s="312"/>
      <c r="Y280" s="312"/>
      <c r="Z280" s="312"/>
      <c r="AA280" s="312"/>
      <c r="AB280" s="312"/>
    </row>
    <row r="281" spans="1:28"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c r="V281" s="312"/>
      <c r="W281" s="312"/>
      <c r="X281" s="312"/>
      <c r="Y281" s="312"/>
      <c r="Z281" s="312"/>
      <c r="AA281" s="312"/>
      <c r="AB281" s="312"/>
    </row>
    <row r="282" spans="1:28"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c r="V282" s="312"/>
      <c r="W282" s="312"/>
      <c r="X282" s="312"/>
      <c r="Y282" s="312"/>
      <c r="Z282" s="312"/>
      <c r="AA282" s="312"/>
      <c r="AB282" s="312"/>
    </row>
    <row r="283" spans="1:28"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c r="V283" s="312"/>
      <c r="W283" s="312"/>
      <c r="X283" s="312"/>
      <c r="Y283" s="312"/>
      <c r="Z283" s="312"/>
      <c r="AA283" s="312"/>
      <c r="AB283" s="312"/>
    </row>
    <row r="284" spans="1:28"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c r="V284" s="312"/>
      <c r="W284" s="312"/>
      <c r="X284" s="312"/>
      <c r="Y284" s="312"/>
      <c r="Z284" s="312"/>
      <c r="AA284" s="312"/>
      <c r="AB284" s="312"/>
    </row>
    <row r="285" spans="1:28"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c r="V285" s="312"/>
      <c r="W285" s="312"/>
      <c r="X285" s="312"/>
      <c r="Y285" s="312"/>
      <c r="Z285" s="312"/>
      <c r="AA285" s="312"/>
      <c r="AB285" s="312"/>
    </row>
    <row r="286" spans="1:28"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c r="V286" s="312"/>
      <c r="W286" s="312"/>
      <c r="X286" s="312"/>
      <c r="Y286" s="312"/>
      <c r="Z286" s="312"/>
      <c r="AA286" s="312"/>
      <c r="AB286" s="312"/>
    </row>
    <row r="287" spans="1:28"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c r="V287" s="312"/>
      <c r="W287" s="312"/>
      <c r="X287" s="312"/>
      <c r="Y287" s="312"/>
      <c r="Z287" s="312"/>
      <c r="AA287" s="312"/>
      <c r="AB287" s="312"/>
    </row>
    <row r="288" spans="1:28"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c r="V288" s="312"/>
      <c r="W288" s="312"/>
      <c r="X288" s="312"/>
      <c r="Y288" s="312"/>
      <c r="Z288" s="312"/>
      <c r="AA288" s="312"/>
      <c r="AB288" s="312"/>
    </row>
    <row r="289" spans="1:28"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c r="V289" s="312"/>
      <c r="W289" s="312"/>
      <c r="X289" s="312"/>
      <c r="Y289" s="312"/>
      <c r="Z289" s="312"/>
      <c r="AA289" s="312"/>
      <c r="AB289" s="312"/>
    </row>
    <row r="290" spans="1:28"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c r="V290" s="312"/>
      <c r="W290" s="312"/>
      <c r="X290" s="312"/>
      <c r="Y290" s="312"/>
      <c r="Z290" s="312"/>
      <c r="AA290" s="312"/>
      <c r="AB290" s="312"/>
    </row>
    <row r="291" spans="1:28"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c r="V291" s="312"/>
      <c r="W291" s="312"/>
      <c r="X291" s="312"/>
      <c r="Y291" s="312"/>
      <c r="Z291" s="312"/>
      <c r="AA291" s="312"/>
      <c r="AB291" s="312"/>
    </row>
    <row r="292" spans="1:28"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c r="V292" s="312"/>
      <c r="W292" s="312"/>
      <c r="X292" s="312"/>
      <c r="Y292" s="312"/>
      <c r="Z292" s="312"/>
      <c r="AA292" s="312"/>
      <c r="AB292" s="312"/>
    </row>
    <row r="293" spans="1:28"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c r="V293" s="312"/>
      <c r="W293" s="312"/>
      <c r="X293" s="312"/>
      <c r="Y293" s="312"/>
      <c r="Z293" s="312"/>
      <c r="AA293" s="312"/>
      <c r="AB293" s="312"/>
    </row>
    <row r="294" spans="1:28"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c r="V294" s="312"/>
      <c r="W294" s="312"/>
      <c r="X294" s="312"/>
      <c r="Y294" s="312"/>
      <c r="Z294" s="312"/>
      <c r="AA294" s="312"/>
      <c r="AB294" s="312"/>
    </row>
    <row r="295" spans="1:28"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c r="V295" s="312"/>
      <c r="W295" s="312"/>
      <c r="X295" s="312"/>
      <c r="Y295" s="312"/>
      <c r="Z295" s="312"/>
      <c r="AA295" s="312"/>
      <c r="AB295" s="312"/>
    </row>
    <row r="296" spans="1:28"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c r="V296" s="312"/>
      <c r="W296" s="312"/>
      <c r="X296" s="312"/>
      <c r="Y296" s="312"/>
      <c r="Z296" s="312"/>
      <c r="AA296" s="312"/>
      <c r="AB296" s="312"/>
    </row>
    <row r="297" spans="1:28"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c r="V297" s="312"/>
      <c r="W297" s="312"/>
      <c r="X297" s="312"/>
      <c r="Y297" s="312"/>
      <c r="Z297" s="312"/>
      <c r="AA297" s="312"/>
      <c r="AB297" s="312"/>
    </row>
    <row r="298" spans="1:28"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c r="V298" s="312"/>
      <c r="W298" s="312"/>
      <c r="X298" s="312"/>
      <c r="Y298" s="312"/>
      <c r="Z298" s="312"/>
      <c r="AA298" s="312"/>
      <c r="AB298" s="312"/>
    </row>
    <row r="299" spans="1:28"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c r="V299" s="312"/>
      <c r="W299" s="312"/>
      <c r="X299" s="312"/>
      <c r="Y299" s="312"/>
      <c r="Z299" s="312"/>
      <c r="AA299" s="312"/>
      <c r="AB299" s="312"/>
    </row>
    <row r="300" spans="1:28"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c r="V300" s="312"/>
      <c r="W300" s="312"/>
      <c r="X300" s="312"/>
      <c r="Y300" s="312"/>
      <c r="Z300" s="312"/>
      <c r="AA300" s="312"/>
      <c r="AB300" s="312"/>
    </row>
    <row r="301" spans="1:28"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c r="V301" s="312"/>
      <c r="W301" s="312"/>
      <c r="X301" s="312"/>
      <c r="Y301" s="312"/>
      <c r="Z301" s="312"/>
      <c r="AA301" s="312"/>
      <c r="AB301" s="312"/>
    </row>
    <row r="302" spans="1:28"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c r="V302" s="312"/>
      <c r="W302" s="312"/>
      <c r="X302" s="312"/>
      <c r="Y302" s="312"/>
      <c r="Z302" s="312"/>
      <c r="AA302" s="312"/>
      <c r="AB302" s="312"/>
    </row>
    <row r="303" spans="1:28"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c r="V303" s="312"/>
      <c r="W303" s="312"/>
      <c r="X303" s="312"/>
      <c r="Y303" s="312"/>
      <c r="Z303" s="312"/>
      <c r="AA303" s="312"/>
      <c r="AB303" s="312"/>
    </row>
    <row r="304" spans="1:28"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c r="V304" s="312"/>
      <c r="W304" s="312"/>
      <c r="X304" s="312"/>
      <c r="Y304" s="312"/>
      <c r="Z304" s="312"/>
      <c r="AA304" s="312"/>
      <c r="AB304" s="312"/>
    </row>
    <row r="305" spans="1:28"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c r="V305" s="312"/>
      <c r="W305" s="312"/>
      <c r="X305" s="312"/>
      <c r="Y305" s="312"/>
      <c r="Z305" s="312"/>
      <c r="AA305" s="312"/>
      <c r="AB305" s="312"/>
    </row>
    <row r="306" spans="1:28"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c r="V306" s="312"/>
      <c r="W306" s="312"/>
      <c r="X306" s="312"/>
      <c r="Y306" s="312"/>
      <c r="Z306" s="312"/>
      <c r="AA306" s="312"/>
      <c r="AB306" s="312"/>
    </row>
    <row r="307" spans="1:28"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c r="V307" s="312"/>
      <c r="W307" s="312"/>
      <c r="X307" s="312"/>
      <c r="Y307" s="312"/>
      <c r="Z307" s="312"/>
      <c r="AA307" s="312"/>
      <c r="AB307" s="312"/>
    </row>
    <row r="308" spans="1:28"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c r="V308" s="312"/>
      <c r="W308" s="312"/>
      <c r="X308" s="312"/>
      <c r="Y308" s="312"/>
      <c r="Z308" s="312"/>
      <c r="AA308" s="312"/>
      <c r="AB308" s="312"/>
    </row>
    <row r="309" spans="1:28"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c r="V309" s="312"/>
      <c r="W309" s="312"/>
      <c r="X309" s="312"/>
      <c r="Y309" s="312"/>
      <c r="Z309" s="312"/>
      <c r="AA309" s="312"/>
      <c r="AB309" s="312"/>
    </row>
    <row r="310" spans="1:28"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c r="V310" s="312"/>
      <c r="W310" s="312"/>
      <c r="X310" s="312"/>
      <c r="Y310" s="312"/>
      <c r="Z310" s="312"/>
      <c r="AA310" s="312"/>
      <c r="AB310" s="312"/>
    </row>
    <row r="311" spans="1:28"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c r="V311" s="312"/>
      <c r="W311" s="312"/>
      <c r="X311" s="312"/>
      <c r="Y311" s="312"/>
      <c r="Z311" s="312"/>
      <c r="AA311" s="312"/>
      <c r="AB311" s="312"/>
    </row>
    <row r="312" spans="1:28"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c r="V312" s="312"/>
      <c r="W312" s="312"/>
      <c r="X312" s="312"/>
      <c r="Y312" s="312"/>
      <c r="Z312" s="312"/>
      <c r="AA312" s="312"/>
      <c r="AB312" s="312"/>
    </row>
    <row r="313" spans="1:28"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c r="V313" s="312"/>
      <c r="W313" s="312"/>
      <c r="X313" s="312"/>
      <c r="Y313" s="312"/>
      <c r="Z313" s="312"/>
      <c r="AA313" s="312"/>
      <c r="AB313" s="312"/>
    </row>
    <row r="314" spans="1:28"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c r="V314" s="312"/>
      <c r="W314" s="312"/>
      <c r="X314" s="312"/>
      <c r="Y314" s="312"/>
      <c r="Z314" s="312"/>
      <c r="AA314" s="312"/>
      <c r="AB314" s="312"/>
    </row>
    <row r="315" spans="1:28"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c r="V315" s="312"/>
      <c r="W315" s="312"/>
      <c r="X315" s="312"/>
      <c r="Y315" s="312"/>
      <c r="Z315" s="312"/>
      <c r="AA315" s="312"/>
      <c r="AB315" s="312"/>
    </row>
    <row r="316" spans="1:28"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c r="V316" s="312"/>
      <c r="W316" s="312"/>
      <c r="X316" s="312"/>
      <c r="Y316" s="312"/>
      <c r="Z316" s="312"/>
      <c r="AA316" s="312"/>
      <c r="AB316" s="312"/>
    </row>
    <row r="317" spans="1:28"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c r="V317" s="312"/>
      <c r="W317" s="312"/>
      <c r="X317" s="312"/>
      <c r="Y317" s="312"/>
      <c r="Z317" s="312"/>
      <c r="AA317" s="312"/>
      <c r="AB317" s="312"/>
    </row>
    <row r="318" spans="1:28"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c r="V318" s="312"/>
      <c r="W318" s="312"/>
      <c r="X318" s="312"/>
      <c r="Y318" s="312"/>
      <c r="Z318" s="312"/>
      <c r="AA318" s="312"/>
      <c r="AB318" s="312"/>
    </row>
    <row r="319" spans="1:28"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c r="V319" s="312"/>
      <c r="W319" s="312"/>
      <c r="X319" s="312"/>
      <c r="Y319" s="312"/>
      <c r="Z319" s="312"/>
      <c r="AA319" s="312"/>
      <c r="AB319" s="312"/>
    </row>
    <row r="320" spans="1:28"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c r="V320" s="312"/>
      <c r="W320" s="312"/>
      <c r="X320" s="312"/>
      <c r="Y320" s="312"/>
      <c r="Z320" s="312"/>
      <c r="AA320" s="312"/>
      <c r="AB320" s="312"/>
    </row>
    <row r="321" spans="1:28"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c r="V321" s="312"/>
      <c r="W321" s="312"/>
      <c r="X321" s="312"/>
      <c r="Y321" s="312"/>
      <c r="Z321" s="312"/>
      <c r="AA321" s="312"/>
      <c r="AB321" s="312"/>
    </row>
    <row r="322" spans="1:28"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c r="V322" s="312"/>
      <c r="W322" s="312"/>
      <c r="X322" s="312"/>
      <c r="Y322" s="312"/>
      <c r="Z322" s="312"/>
      <c r="AA322" s="312"/>
      <c r="AB322" s="312"/>
    </row>
    <row r="323" spans="1:28"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c r="V323" s="312"/>
      <c r="W323" s="312"/>
      <c r="X323" s="312"/>
      <c r="Y323" s="312"/>
      <c r="Z323" s="312"/>
      <c r="AA323" s="312"/>
      <c r="AB323" s="312"/>
    </row>
    <row r="324" spans="1:28"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c r="V324" s="312"/>
      <c r="W324" s="312"/>
      <c r="X324" s="312"/>
      <c r="Y324" s="312"/>
      <c r="Z324" s="312"/>
      <c r="AA324" s="312"/>
      <c r="AB324" s="312"/>
    </row>
    <row r="325" spans="1:28"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c r="V325" s="312"/>
      <c r="W325" s="312"/>
      <c r="X325" s="312"/>
      <c r="Y325" s="312"/>
      <c r="Z325" s="312"/>
      <c r="AA325" s="312"/>
      <c r="AB325" s="312"/>
    </row>
    <row r="326" spans="1:28"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c r="V326" s="312"/>
      <c r="W326" s="312"/>
      <c r="X326" s="312"/>
      <c r="Y326" s="312"/>
      <c r="Z326" s="312"/>
      <c r="AA326" s="312"/>
      <c r="AB326" s="312"/>
    </row>
    <row r="327" spans="1:28"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c r="V327" s="312"/>
      <c r="W327" s="312"/>
      <c r="X327" s="312"/>
      <c r="Y327" s="312"/>
      <c r="Z327" s="312"/>
      <c r="AA327" s="312"/>
      <c r="AB327" s="312"/>
    </row>
    <row r="328" spans="1:28"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c r="V328" s="312"/>
      <c r="W328" s="312"/>
      <c r="X328" s="312"/>
      <c r="Y328" s="312"/>
      <c r="Z328" s="312"/>
      <c r="AA328" s="312"/>
      <c r="AB328" s="312"/>
    </row>
    <row r="329" spans="1:28"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c r="V329" s="312"/>
      <c r="W329" s="312"/>
      <c r="X329" s="312"/>
      <c r="Y329" s="312"/>
      <c r="Z329" s="312"/>
      <c r="AA329" s="312"/>
      <c r="AB329" s="312"/>
    </row>
    <row r="330" spans="1:28"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c r="V330" s="312"/>
      <c r="W330" s="312"/>
      <c r="X330" s="312"/>
      <c r="Y330" s="312"/>
      <c r="Z330" s="312"/>
      <c r="AA330" s="312"/>
      <c r="AB330" s="312"/>
    </row>
    <row r="331" spans="1:28"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c r="V331" s="312"/>
      <c r="W331" s="312"/>
      <c r="X331" s="312"/>
      <c r="Y331" s="312"/>
      <c r="Z331" s="312"/>
      <c r="AA331" s="312"/>
      <c r="AB331" s="312"/>
    </row>
    <row r="332" spans="1:28"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c r="V332" s="312"/>
      <c r="W332" s="312"/>
      <c r="X332" s="312"/>
      <c r="Y332" s="312"/>
      <c r="Z332" s="312"/>
      <c r="AA332" s="312"/>
      <c r="AB332" s="312"/>
    </row>
    <row r="333" spans="1:28"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c r="V333" s="312"/>
      <c r="W333" s="312"/>
      <c r="X333" s="312"/>
      <c r="Y333" s="312"/>
      <c r="Z333" s="312"/>
      <c r="AA333" s="312"/>
      <c r="AB333" s="312"/>
    </row>
    <row r="334" spans="1:28"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c r="V334" s="312"/>
      <c r="W334" s="312"/>
      <c r="X334" s="312"/>
      <c r="Y334" s="312"/>
      <c r="Z334" s="312"/>
      <c r="AA334" s="312"/>
      <c r="AB334" s="312"/>
    </row>
    <row r="335" spans="1:28"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c r="V335" s="312"/>
      <c r="W335" s="312"/>
      <c r="X335" s="312"/>
      <c r="Y335" s="312"/>
      <c r="Z335" s="312"/>
      <c r="AA335" s="312"/>
      <c r="AB335" s="312"/>
    </row>
    <row r="336" spans="1:28"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c r="V336" s="312"/>
      <c r="W336" s="312"/>
      <c r="X336" s="312"/>
      <c r="Y336" s="312"/>
      <c r="Z336" s="312"/>
      <c r="AA336" s="312"/>
      <c r="AB336" s="312"/>
    </row>
    <row r="337" spans="1:28"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c r="V337" s="312"/>
      <c r="W337" s="312"/>
      <c r="X337" s="312"/>
      <c r="Y337" s="312"/>
      <c r="Z337" s="312"/>
      <c r="AA337" s="312"/>
      <c r="AB337" s="312"/>
    </row>
    <row r="338" spans="1:28"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c r="V338" s="312"/>
      <c r="W338" s="312"/>
      <c r="X338" s="312"/>
      <c r="Y338" s="312"/>
      <c r="Z338" s="312"/>
      <c r="AA338" s="312"/>
      <c r="AB338" s="312"/>
    </row>
    <row r="339" spans="1:28" x14ac:dyDescent="0.25">
      <c r="A339" s="312"/>
      <c r="B339" s="312"/>
      <c r="C339" s="312"/>
      <c r="D339" s="312"/>
      <c r="E339" s="312"/>
      <c r="F339" s="312"/>
      <c r="G339" s="312"/>
      <c r="H339" s="312"/>
      <c r="I339" s="312"/>
      <c r="J339" s="312"/>
      <c r="K339" s="312"/>
      <c r="L339" s="312"/>
      <c r="M339" s="312"/>
      <c r="N339" s="312"/>
      <c r="O339" s="312"/>
      <c r="P339" s="312"/>
      <c r="Q339" s="312"/>
      <c r="R339" s="312"/>
      <c r="S339" s="312"/>
      <c r="T339" s="312"/>
      <c r="U339" s="312"/>
      <c r="V339" s="312"/>
      <c r="W339" s="312"/>
      <c r="X339" s="312"/>
      <c r="Y339" s="312"/>
      <c r="Z339" s="312"/>
      <c r="AA339" s="312"/>
      <c r="AB339" s="312"/>
    </row>
    <row r="340" spans="1:28" x14ac:dyDescent="0.25">
      <c r="A340" s="312"/>
      <c r="B340" s="312"/>
      <c r="C340" s="312"/>
      <c r="D340" s="312"/>
      <c r="E340" s="312"/>
      <c r="F340" s="312"/>
      <c r="G340" s="312"/>
      <c r="H340" s="312"/>
      <c r="I340" s="312"/>
      <c r="J340" s="312"/>
      <c r="K340" s="312"/>
      <c r="L340" s="312"/>
      <c r="M340" s="312"/>
      <c r="N340" s="312"/>
      <c r="O340" s="312"/>
      <c r="P340" s="312"/>
      <c r="Q340" s="312"/>
      <c r="R340" s="312"/>
      <c r="S340" s="312"/>
      <c r="T340" s="312"/>
      <c r="U340" s="312"/>
      <c r="V340" s="312"/>
      <c r="W340" s="312"/>
      <c r="X340" s="312"/>
      <c r="Y340" s="312"/>
      <c r="Z340" s="312"/>
      <c r="AA340" s="312"/>
      <c r="AB340" s="312"/>
    </row>
    <row r="341" spans="1:28" x14ac:dyDescent="0.25">
      <c r="A341" s="312"/>
      <c r="B341" s="312"/>
      <c r="C341" s="312"/>
      <c r="D341" s="312"/>
      <c r="E341" s="312"/>
      <c r="F341" s="312"/>
      <c r="G341" s="312"/>
      <c r="H341" s="312"/>
      <c r="I341" s="312"/>
      <c r="J341" s="312"/>
      <c r="K341" s="312"/>
      <c r="L341" s="312"/>
      <c r="M341" s="312"/>
      <c r="N341" s="312"/>
      <c r="O341" s="312"/>
      <c r="P341" s="312"/>
      <c r="Q341" s="312"/>
      <c r="R341" s="312"/>
      <c r="S341" s="312"/>
      <c r="T341" s="312"/>
      <c r="U341" s="312"/>
      <c r="V341" s="312"/>
      <c r="W341" s="312"/>
      <c r="X341" s="312"/>
      <c r="Y341" s="312"/>
      <c r="Z341" s="312"/>
      <c r="AA341" s="312"/>
      <c r="AB341" s="312"/>
    </row>
    <row r="342" spans="1:28" x14ac:dyDescent="0.25">
      <c r="A342" s="312"/>
      <c r="B342" s="312"/>
      <c r="C342" s="312"/>
      <c r="D342" s="312"/>
      <c r="E342" s="312"/>
      <c r="F342" s="312"/>
      <c r="G342" s="312"/>
      <c r="H342" s="312"/>
      <c r="I342" s="312"/>
      <c r="J342" s="312"/>
      <c r="K342" s="312"/>
      <c r="L342" s="312"/>
      <c r="M342" s="312"/>
      <c r="N342" s="312"/>
      <c r="O342" s="312"/>
      <c r="P342" s="312"/>
      <c r="Q342" s="312"/>
      <c r="R342" s="312"/>
      <c r="S342" s="312"/>
      <c r="T342" s="312"/>
      <c r="U342" s="312"/>
      <c r="V342" s="312"/>
      <c r="W342" s="312"/>
      <c r="X342" s="312"/>
      <c r="Y342" s="312"/>
      <c r="Z342" s="312"/>
      <c r="AA342" s="312"/>
      <c r="AB342" s="312"/>
    </row>
    <row r="343" spans="1:28" x14ac:dyDescent="0.25">
      <c r="A343" s="312"/>
      <c r="B343" s="312"/>
      <c r="C343" s="312"/>
      <c r="D343" s="312"/>
      <c r="E343" s="312"/>
      <c r="F343" s="312"/>
      <c r="G343" s="312"/>
      <c r="H343" s="312"/>
      <c r="I343" s="312"/>
      <c r="J343" s="312"/>
      <c r="K343" s="312"/>
      <c r="L343" s="312"/>
      <c r="M343" s="312"/>
      <c r="N343" s="312"/>
      <c r="O343" s="312"/>
      <c r="P343" s="312"/>
      <c r="Q343" s="312"/>
      <c r="R343" s="312"/>
      <c r="S343" s="312"/>
      <c r="T343" s="312"/>
      <c r="U343" s="312"/>
      <c r="V343" s="312"/>
      <c r="W343" s="312"/>
      <c r="X343" s="312"/>
      <c r="Y343" s="312"/>
      <c r="Z343" s="312"/>
      <c r="AA343" s="312"/>
      <c r="AB343" s="312"/>
    </row>
    <row r="344" spans="1:28" x14ac:dyDescent="0.25">
      <c r="A344" s="312"/>
      <c r="B344" s="312"/>
      <c r="C344" s="312"/>
      <c r="D344" s="312"/>
      <c r="E344" s="312"/>
      <c r="F344" s="312"/>
      <c r="G344" s="312"/>
      <c r="H344" s="312"/>
      <c r="I344" s="312"/>
      <c r="J344" s="312"/>
      <c r="K344" s="312"/>
      <c r="L344" s="312"/>
      <c r="M344" s="312"/>
      <c r="N344" s="312"/>
      <c r="O344" s="312"/>
      <c r="P344" s="312"/>
      <c r="Q344" s="312"/>
      <c r="R344" s="312"/>
      <c r="S344" s="312"/>
      <c r="T344" s="312"/>
      <c r="U344" s="312"/>
      <c r="V344" s="312"/>
      <c r="W344" s="312"/>
      <c r="X344" s="312"/>
      <c r="Y344" s="312"/>
      <c r="Z344" s="312"/>
      <c r="AA344" s="312"/>
      <c r="AB344" s="312"/>
    </row>
    <row r="345" spans="1:28" x14ac:dyDescent="0.25">
      <c r="A345" s="312"/>
      <c r="B345" s="312"/>
      <c r="C345" s="312"/>
      <c r="D345" s="312"/>
      <c r="E345" s="312"/>
      <c r="F345" s="312"/>
      <c r="G345" s="312"/>
      <c r="H345" s="312"/>
      <c r="I345" s="312"/>
      <c r="J345" s="312"/>
      <c r="K345" s="312"/>
      <c r="L345" s="312"/>
      <c r="M345" s="312"/>
      <c r="N345" s="312"/>
      <c r="O345" s="312"/>
      <c r="P345" s="312"/>
      <c r="Q345" s="312"/>
      <c r="R345" s="312"/>
      <c r="S345" s="312"/>
      <c r="T345" s="312"/>
      <c r="U345" s="312"/>
      <c r="V345" s="312"/>
      <c r="W345" s="312"/>
      <c r="X345" s="312"/>
      <c r="Y345" s="312"/>
      <c r="Z345" s="312"/>
      <c r="AA345" s="312"/>
      <c r="AB345" s="312"/>
    </row>
    <row r="346" spans="1:28" x14ac:dyDescent="0.25">
      <c r="A346" s="312"/>
      <c r="B346" s="312"/>
      <c r="C346" s="312"/>
      <c r="D346" s="312"/>
      <c r="E346" s="312"/>
      <c r="F346" s="312"/>
      <c r="G346" s="312"/>
      <c r="H346" s="312"/>
      <c r="I346" s="312"/>
      <c r="J346" s="312"/>
      <c r="K346" s="312"/>
      <c r="L346" s="312"/>
      <c r="M346" s="312"/>
      <c r="N346" s="312"/>
      <c r="O346" s="312"/>
      <c r="P346" s="312"/>
      <c r="Q346" s="312"/>
      <c r="R346" s="312"/>
      <c r="S346" s="312"/>
      <c r="T346" s="312"/>
      <c r="U346" s="312"/>
      <c r="V346" s="312"/>
      <c r="W346" s="312"/>
      <c r="X346" s="312"/>
      <c r="Y346" s="312"/>
      <c r="Z346" s="312"/>
      <c r="AA346" s="312"/>
      <c r="AB346" s="312"/>
    </row>
    <row r="347" spans="1:28" x14ac:dyDescent="0.25">
      <c r="A347" s="312"/>
      <c r="B347" s="312"/>
      <c r="C347" s="312"/>
      <c r="D347" s="312"/>
      <c r="E347" s="312"/>
      <c r="F347" s="312"/>
      <c r="G347" s="312"/>
      <c r="H347" s="312"/>
      <c r="I347" s="312"/>
      <c r="J347" s="312"/>
      <c r="K347" s="312"/>
      <c r="L347" s="312"/>
      <c r="M347" s="312"/>
      <c r="N347" s="312"/>
      <c r="O347" s="312"/>
      <c r="P347" s="312"/>
      <c r="Q347" s="312"/>
      <c r="R347" s="312"/>
      <c r="S347" s="312"/>
      <c r="T347" s="312"/>
      <c r="U347" s="312"/>
      <c r="V347" s="312"/>
      <c r="W347" s="312"/>
      <c r="X347" s="312"/>
      <c r="Y347" s="312"/>
      <c r="Z347" s="312"/>
      <c r="AA347" s="312"/>
      <c r="AB347" s="312"/>
    </row>
    <row r="348" spans="1:28" x14ac:dyDescent="0.25">
      <c r="A348" s="312"/>
      <c r="B348" s="312"/>
      <c r="C348" s="312"/>
      <c r="D348" s="312"/>
      <c r="E348" s="312"/>
      <c r="F348" s="312"/>
      <c r="G348" s="312"/>
      <c r="H348" s="312"/>
      <c r="I348" s="312"/>
      <c r="J348" s="312"/>
      <c r="K348" s="312"/>
      <c r="L348" s="312"/>
      <c r="M348" s="312"/>
      <c r="N348" s="312"/>
      <c r="O348" s="312"/>
      <c r="P348" s="312"/>
      <c r="Q348" s="312"/>
      <c r="R348" s="312"/>
      <c r="S348" s="312"/>
      <c r="T348" s="312"/>
      <c r="U348" s="312"/>
      <c r="V348" s="312"/>
      <c r="W348" s="312"/>
      <c r="X348" s="312"/>
      <c r="Y348" s="312"/>
      <c r="Z348" s="312"/>
      <c r="AA348" s="312"/>
      <c r="AB348" s="312"/>
    </row>
    <row r="349" spans="1:28" x14ac:dyDescent="0.25">
      <c r="A349" s="312"/>
      <c r="B349" s="312"/>
      <c r="C349" s="312"/>
      <c r="D349" s="312"/>
      <c r="E349" s="312"/>
      <c r="F349" s="312"/>
      <c r="G349" s="312"/>
      <c r="H349" s="312"/>
      <c r="I349" s="312"/>
      <c r="J349" s="312"/>
      <c r="K349" s="312"/>
      <c r="L349" s="312"/>
      <c r="M349" s="312"/>
      <c r="N349" s="312"/>
      <c r="O349" s="312"/>
      <c r="P349" s="312"/>
      <c r="Q349" s="312"/>
      <c r="R349" s="312"/>
      <c r="S349" s="312"/>
      <c r="T349" s="312"/>
      <c r="U349" s="312"/>
      <c r="V349" s="312"/>
      <c r="W349" s="312"/>
      <c r="X349" s="312"/>
      <c r="Y349" s="312"/>
      <c r="Z349" s="312"/>
      <c r="AA349" s="312"/>
      <c r="AB349" s="312"/>
    </row>
    <row r="350" spans="1:28" x14ac:dyDescent="0.25">
      <c r="A350" s="312"/>
      <c r="B350" s="312"/>
      <c r="C350" s="312"/>
      <c r="D350" s="312"/>
      <c r="E350" s="312"/>
      <c r="F350" s="312"/>
      <c r="G350" s="312"/>
      <c r="H350" s="312"/>
      <c r="I350" s="312"/>
      <c r="J350" s="312"/>
      <c r="K350" s="312"/>
      <c r="L350" s="312"/>
      <c r="M350" s="312"/>
      <c r="N350" s="312"/>
      <c r="O350" s="312"/>
      <c r="P350" s="312"/>
      <c r="Q350" s="312"/>
      <c r="R350" s="312"/>
      <c r="S350" s="312"/>
      <c r="T350" s="312"/>
      <c r="U350" s="312"/>
      <c r="V350" s="312"/>
      <c r="W350" s="312"/>
      <c r="X350" s="312"/>
      <c r="Y350" s="312"/>
      <c r="Z350" s="312"/>
      <c r="AA350" s="312"/>
      <c r="AB350" s="312"/>
    </row>
    <row r="351" spans="1:28" x14ac:dyDescent="0.25">
      <c r="A351" s="312"/>
      <c r="B351" s="312"/>
      <c r="C351" s="312"/>
      <c r="D351" s="312"/>
      <c r="E351" s="312"/>
      <c r="F351" s="312"/>
      <c r="G351" s="312"/>
      <c r="H351" s="312"/>
      <c r="I351" s="312"/>
      <c r="J351" s="312"/>
      <c r="K351" s="312"/>
      <c r="L351" s="312"/>
      <c r="M351" s="312"/>
      <c r="N351" s="312"/>
      <c r="O351" s="312"/>
      <c r="P351" s="312"/>
      <c r="Q351" s="312"/>
      <c r="R351" s="312"/>
      <c r="S351" s="312"/>
      <c r="T351" s="312"/>
      <c r="U351" s="312"/>
      <c r="V351" s="312"/>
      <c r="W351" s="312"/>
      <c r="X351" s="312"/>
      <c r="Y351" s="312"/>
      <c r="Z351" s="312"/>
      <c r="AA351" s="312"/>
      <c r="AB351" s="312"/>
    </row>
    <row r="352" spans="1:28" x14ac:dyDescent="0.25">
      <c r="A352" s="312"/>
      <c r="B352" s="312"/>
      <c r="C352" s="312"/>
      <c r="D352" s="312"/>
      <c r="E352" s="312"/>
      <c r="F352" s="312"/>
      <c r="G352" s="312"/>
      <c r="H352" s="312"/>
      <c r="I352" s="312"/>
      <c r="J352" s="312"/>
      <c r="K352" s="312"/>
      <c r="L352" s="312"/>
      <c r="M352" s="312"/>
      <c r="N352" s="312"/>
      <c r="O352" s="312"/>
      <c r="P352" s="312"/>
      <c r="Q352" s="312"/>
      <c r="R352" s="312"/>
      <c r="S352" s="312"/>
      <c r="T352" s="312"/>
      <c r="U352" s="312"/>
      <c r="V352" s="312"/>
      <c r="W352" s="312"/>
      <c r="X352" s="312"/>
      <c r="Y352" s="312"/>
      <c r="Z352" s="312"/>
      <c r="AA352" s="312"/>
      <c r="AB352" s="312"/>
    </row>
    <row r="353" spans="1:28" x14ac:dyDescent="0.25">
      <c r="A353" s="312"/>
      <c r="B353" s="312"/>
      <c r="C353" s="312"/>
      <c r="D353" s="312"/>
      <c r="E353" s="312"/>
      <c r="F353" s="312"/>
      <c r="G353" s="312"/>
      <c r="H353" s="312"/>
      <c r="I353" s="312"/>
      <c r="J353" s="312"/>
      <c r="K353" s="312"/>
      <c r="L353" s="312"/>
      <c r="M353" s="312"/>
      <c r="N353" s="312"/>
      <c r="O353" s="312"/>
      <c r="P353" s="312"/>
      <c r="Q353" s="312"/>
      <c r="R353" s="312"/>
      <c r="S353" s="312"/>
      <c r="T353" s="312"/>
      <c r="U353" s="312"/>
      <c r="V353" s="312"/>
      <c r="W353" s="312"/>
      <c r="X353" s="312"/>
      <c r="Y353" s="312"/>
      <c r="Z353" s="312"/>
      <c r="AA353" s="312"/>
      <c r="AB353" s="312"/>
    </row>
    <row r="354" spans="1:28" x14ac:dyDescent="0.25">
      <c r="A354" s="312"/>
      <c r="B354" s="312"/>
      <c r="C354" s="312"/>
      <c r="D354" s="312"/>
      <c r="E354" s="312"/>
      <c r="F354" s="312"/>
      <c r="G354" s="312"/>
      <c r="H354" s="312"/>
      <c r="I354" s="312"/>
      <c r="J354" s="312"/>
      <c r="K354" s="312"/>
      <c r="L354" s="312"/>
      <c r="M354" s="312"/>
      <c r="N354" s="312"/>
      <c r="O354" s="312"/>
      <c r="P354" s="312"/>
      <c r="Q354" s="312"/>
      <c r="R354" s="312"/>
      <c r="S354" s="312"/>
      <c r="T354" s="312"/>
      <c r="U354" s="312"/>
      <c r="V354" s="312"/>
      <c r="W354" s="312"/>
      <c r="X354" s="312"/>
      <c r="Y354" s="312"/>
      <c r="Z354" s="312"/>
      <c r="AA354" s="312"/>
      <c r="AB354" s="312"/>
    </row>
    <row r="355" spans="1:28" x14ac:dyDescent="0.25">
      <c r="A355" s="312"/>
      <c r="B355" s="312"/>
      <c r="C355" s="312"/>
      <c r="D355" s="312"/>
      <c r="E355" s="312"/>
      <c r="F355" s="312"/>
      <c r="G355" s="312"/>
      <c r="H355" s="312"/>
      <c r="I355" s="312"/>
      <c r="J355" s="312"/>
      <c r="K355" s="312"/>
      <c r="L355" s="312"/>
      <c r="M355" s="312"/>
      <c r="N355" s="312"/>
      <c r="O355" s="312"/>
      <c r="P355" s="312"/>
      <c r="Q355" s="312"/>
      <c r="R355" s="312"/>
      <c r="S355" s="312"/>
      <c r="T355" s="312"/>
      <c r="U355" s="312"/>
      <c r="V355" s="312"/>
      <c r="W355" s="312"/>
      <c r="X355" s="312"/>
      <c r="Y355" s="312"/>
      <c r="Z355" s="312"/>
      <c r="AA355" s="312"/>
      <c r="AB355" s="312"/>
    </row>
    <row r="356" spans="1:28" x14ac:dyDescent="0.25">
      <c r="A356" s="312"/>
      <c r="B356" s="312"/>
      <c r="C356" s="312"/>
      <c r="D356" s="312"/>
      <c r="E356" s="312"/>
      <c r="F356" s="312"/>
      <c r="G356" s="312"/>
      <c r="H356" s="312"/>
      <c r="I356" s="312"/>
      <c r="J356" s="312"/>
      <c r="K356" s="312"/>
      <c r="L356" s="312"/>
      <c r="M356" s="312"/>
      <c r="N356" s="312"/>
      <c r="O356" s="312"/>
      <c r="P356" s="312"/>
      <c r="Q356" s="312"/>
      <c r="R356" s="312"/>
      <c r="S356" s="312"/>
      <c r="T356" s="312"/>
      <c r="U356" s="312"/>
      <c r="V356" s="312"/>
      <c r="W356" s="312"/>
      <c r="X356" s="312"/>
      <c r="Y356" s="312"/>
      <c r="Z356" s="312"/>
      <c r="AA356" s="312"/>
      <c r="AB356" s="312"/>
    </row>
    <row r="357" spans="1:28" x14ac:dyDescent="0.25">
      <c r="A357" s="312"/>
      <c r="B357" s="312"/>
      <c r="C357" s="312"/>
      <c r="D357" s="312"/>
      <c r="E357" s="312"/>
      <c r="F357" s="312"/>
      <c r="G357" s="312"/>
      <c r="H357" s="312"/>
      <c r="I357" s="312"/>
      <c r="J357" s="312"/>
      <c r="K357" s="312"/>
      <c r="L357" s="312"/>
      <c r="M357" s="312"/>
      <c r="N357" s="312"/>
      <c r="O357" s="312"/>
      <c r="P357" s="312"/>
      <c r="Q357" s="312"/>
      <c r="R357" s="312"/>
      <c r="S357" s="312"/>
      <c r="T357" s="312"/>
      <c r="U357" s="312"/>
      <c r="V357" s="312"/>
      <c r="W357" s="312"/>
      <c r="X357" s="312"/>
      <c r="Y357" s="312"/>
      <c r="Z357" s="312"/>
      <c r="AA357" s="312"/>
      <c r="AB357" s="312"/>
    </row>
    <row r="358" spans="1:28" x14ac:dyDescent="0.25">
      <c r="A358" s="312"/>
      <c r="B358" s="312"/>
      <c r="C358" s="312"/>
      <c r="D358" s="312"/>
      <c r="E358" s="312"/>
      <c r="F358" s="312"/>
      <c r="G358" s="312"/>
      <c r="H358" s="312"/>
      <c r="I358" s="312"/>
      <c r="J358" s="312"/>
      <c r="K358" s="312"/>
      <c r="L358" s="312"/>
      <c r="M358" s="312"/>
      <c r="N358" s="312"/>
      <c r="O358" s="312"/>
      <c r="P358" s="312"/>
      <c r="Q358" s="312"/>
      <c r="R358" s="312"/>
      <c r="S358" s="312"/>
      <c r="T358" s="312"/>
      <c r="U358" s="312"/>
      <c r="V358" s="312"/>
      <c r="W358" s="312"/>
      <c r="X358" s="312"/>
      <c r="Y358" s="312"/>
      <c r="Z358" s="312"/>
      <c r="AA358" s="312"/>
      <c r="AB358" s="312"/>
    </row>
    <row r="359" spans="1:28" x14ac:dyDescent="0.25">
      <c r="A359" s="312"/>
      <c r="B359" s="312"/>
      <c r="C359" s="312"/>
      <c r="D359" s="312"/>
      <c r="E359" s="312"/>
      <c r="F359" s="312"/>
      <c r="G359" s="312"/>
      <c r="H359" s="312"/>
      <c r="I359" s="312"/>
      <c r="J359" s="312"/>
      <c r="K359" s="312"/>
      <c r="L359" s="312"/>
      <c r="M359" s="312"/>
      <c r="N359" s="312"/>
      <c r="O359" s="312"/>
      <c r="P359" s="312"/>
      <c r="Q359" s="312"/>
      <c r="R359" s="312"/>
      <c r="S359" s="312"/>
      <c r="T359" s="312"/>
      <c r="U359" s="312"/>
      <c r="V359" s="312"/>
      <c r="W359" s="312"/>
      <c r="X359" s="312"/>
      <c r="Y359" s="312"/>
      <c r="Z359" s="312"/>
      <c r="AA359" s="312"/>
      <c r="AB359" s="312"/>
    </row>
    <row r="360" spans="1:28" x14ac:dyDescent="0.25">
      <c r="A360" s="312"/>
      <c r="B360" s="312"/>
      <c r="C360" s="312"/>
      <c r="D360" s="312"/>
      <c r="E360" s="312"/>
      <c r="F360" s="312"/>
      <c r="G360" s="312"/>
      <c r="H360" s="312"/>
      <c r="I360" s="312"/>
      <c r="J360" s="312"/>
      <c r="K360" s="312"/>
      <c r="L360" s="312"/>
      <c r="M360" s="312"/>
      <c r="N360" s="312"/>
      <c r="O360" s="312"/>
      <c r="P360" s="312"/>
      <c r="Q360" s="312"/>
      <c r="R360" s="312"/>
      <c r="S360" s="312"/>
      <c r="T360" s="312"/>
      <c r="U360" s="312"/>
      <c r="V360" s="312"/>
      <c r="W360" s="312"/>
      <c r="X360" s="312"/>
      <c r="Y360" s="312"/>
      <c r="Z360" s="312"/>
      <c r="AA360" s="312"/>
      <c r="AB360" s="312"/>
    </row>
    <row r="361" spans="1:28" x14ac:dyDescent="0.25">
      <c r="A361" s="312"/>
      <c r="B361" s="312"/>
      <c r="C361" s="312"/>
      <c r="D361" s="312"/>
      <c r="E361" s="312"/>
      <c r="F361" s="312"/>
      <c r="G361" s="312"/>
      <c r="H361" s="312"/>
      <c r="I361" s="312"/>
      <c r="J361" s="312"/>
      <c r="K361" s="312"/>
      <c r="L361" s="312"/>
      <c r="M361" s="312"/>
      <c r="N361" s="312"/>
      <c r="O361" s="312"/>
      <c r="P361" s="312"/>
      <c r="Q361" s="312"/>
      <c r="R361" s="312"/>
      <c r="S361" s="312"/>
      <c r="T361" s="312"/>
      <c r="U361" s="312"/>
      <c r="V361" s="312"/>
      <c r="W361" s="312"/>
      <c r="X361" s="312"/>
      <c r="Y361" s="312"/>
      <c r="Z361" s="312"/>
      <c r="AA361" s="312"/>
      <c r="AB361" s="312"/>
    </row>
    <row r="362" spans="1:28" x14ac:dyDescent="0.25">
      <c r="A362" s="312"/>
      <c r="B362" s="312"/>
      <c r="C362" s="312"/>
      <c r="D362" s="312"/>
      <c r="E362" s="312"/>
      <c r="F362" s="312"/>
      <c r="G362" s="312"/>
      <c r="H362" s="312"/>
      <c r="I362" s="312"/>
      <c r="J362" s="312"/>
      <c r="K362" s="312"/>
      <c r="L362" s="312"/>
      <c r="M362" s="312"/>
      <c r="N362" s="312"/>
      <c r="O362" s="312"/>
      <c r="P362" s="312"/>
      <c r="Q362" s="312"/>
      <c r="R362" s="312"/>
      <c r="S362" s="312"/>
      <c r="T362" s="312"/>
      <c r="U362" s="312"/>
      <c r="V362" s="312"/>
      <c r="W362" s="312"/>
      <c r="X362" s="312"/>
      <c r="Y362" s="312"/>
      <c r="Z362" s="312"/>
      <c r="AA362" s="312"/>
      <c r="AB362" s="312"/>
    </row>
    <row r="363" spans="1:28" x14ac:dyDescent="0.25">
      <c r="A363" s="312"/>
      <c r="B363" s="312"/>
      <c r="C363" s="312"/>
      <c r="D363" s="312"/>
      <c r="E363" s="312"/>
      <c r="F363" s="312"/>
      <c r="G363" s="312"/>
      <c r="H363" s="312"/>
      <c r="I363" s="312"/>
      <c r="J363" s="312"/>
      <c r="K363" s="312"/>
      <c r="L363" s="312"/>
      <c r="M363" s="312"/>
      <c r="N363" s="312"/>
      <c r="O363" s="312"/>
      <c r="P363" s="312"/>
      <c r="Q363" s="312"/>
      <c r="R363" s="312"/>
      <c r="S363" s="312"/>
      <c r="T363" s="312"/>
      <c r="U363" s="312"/>
      <c r="V363" s="312"/>
      <c r="W363" s="312"/>
      <c r="X363" s="312"/>
      <c r="Y363" s="312"/>
      <c r="Z363" s="312"/>
      <c r="AA363" s="312"/>
      <c r="AB363" s="312"/>
    </row>
    <row r="364" spans="1:28" x14ac:dyDescent="0.25">
      <c r="A364" s="312"/>
      <c r="B364" s="312"/>
      <c r="C364" s="312"/>
      <c r="D364" s="312"/>
      <c r="E364" s="312"/>
      <c r="F364" s="312"/>
      <c r="G364" s="312"/>
      <c r="H364" s="312"/>
      <c r="I364" s="312"/>
      <c r="J364" s="312"/>
      <c r="K364" s="312"/>
      <c r="L364" s="312"/>
      <c r="M364" s="312"/>
      <c r="N364" s="312"/>
      <c r="O364" s="312"/>
      <c r="P364" s="312"/>
      <c r="Q364" s="312"/>
      <c r="R364" s="312"/>
      <c r="S364" s="312"/>
      <c r="T364" s="312"/>
      <c r="U364" s="312"/>
      <c r="V364" s="312"/>
      <c r="W364" s="312"/>
      <c r="X364" s="312"/>
      <c r="Y364" s="312"/>
      <c r="Z364" s="312"/>
      <c r="AA364" s="312"/>
      <c r="AB364" s="312"/>
    </row>
    <row r="365" spans="1:28" x14ac:dyDescent="0.25">
      <c r="A365" s="312"/>
      <c r="B365" s="312"/>
      <c r="C365" s="312"/>
      <c r="D365" s="312"/>
      <c r="E365" s="312"/>
      <c r="F365" s="312"/>
      <c r="G365" s="312"/>
      <c r="H365" s="312"/>
      <c r="I365" s="312"/>
      <c r="J365" s="312"/>
      <c r="K365" s="312"/>
      <c r="L365" s="312"/>
      <c r="M365" s="312"/>
      <c r="N365" s="312"/>
      <c r="O365" s="312"/>
      <c r="P365" s="312"/>
      <c r="Q365" s="312"/>
      <c r="R365" s="312"/>
      <c r="S365" s="312"/>
      <c r="T365" s="312"/>
      <c r="U365" s="312"/>
      <c r="V365" s="312"/>
      <c r="W365" s="312"/>
      <c r="X365" s="312"/>
      <c r="Y365" s="312"/>
      <c r="Z365" s="312"/>
      <c r="AA365" s="312"/>
      <c r="AB365" s="312"/>
    </row>
    <row r="366" spans="1:28" x14ac:dyDescent="0.25">
      <c r="A366" s="312"/>
      <c r="B366" s="312"/>
      <c r="C366" s="312"/>
      <c r="D366" s="312"/>
      <c r="E366" s="312"/>
      <c r="F366" s="312"/>
      <c r="G366" s="312"/>
      <c r="H366" s="312"/>
      <c r="I366" s="312"/>
      <c r="J366" s="312"/>
      <c r="K366" s="312"/>
      <c r="L366" s="312"/>
      <c r="M366" s="312"/>
      <c r="N366" s="312"/>
      <c r="O366" s="312"/>
      <c r="P366" s="312"/>
      <c r="Q366" s="312"/>
      <c r="R366" s="312"/>
      <c r="S366" s="312"/>
      <c r="T366" s="312"/>
      <c r="U366" s="312"/>
      <c r="V366" s="312"/>
      <c r="W366" s="312"/>
      <c r="X366" s="312"/>
      <c r="Y366" s="312"/>
      <c r="Z366" s="312"/>
      <c r="AA366" s="312"/>
      <c r="AB366" s="31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9" sqref="A9:T9"/>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67</v>
      </c>
    </row>
    <row r="3" spans="1:20" s="16" customFormat="1" ht="18.75" customHeight="1" x14ac:dyDescent="0.3">
      <c r="H3" s="314"/>
      <c r="T3" s="13" t="s">
        <v>8</v>
      </c>
    </row>
    <row r="4" spans="1:20" s="16" customFormat="1" ht="18.75" customHeight="1" x14ac:dyDescent="0.3">
      <c r="H4" s="314"/>
      <c r="T4" s="13" t="s">
        <v>66</v>
      </c>
    </row>
    <row r="5" spans="1:20" s="16" customFormat="1" ht="18.75" customHeight="1" x14ac:dyDescent="0.3">
      <c r="H5" s="314"/>
      <c r="T5" s="13"/>
    </row>
    <row r="6" spans="1:20" s="16"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16" customFormat="1" x14ac:dyDescent="0.2">
      <c r="A7" s="292"/>
      <c r="H7" s="314"/>
    </row>
    <row r="8" spans="1:20" s="16" customFormat="1" ht="18.75" x14ac:dyDescent="0.2">
      <c r="A8" s="382" t="s">
        <v>7</v>
      </c>
      <c r="B8" s="382"/>
      <c r="C8" s="382"/>
      <c r="D8" s="382"/>
      <c r="E8" s="382"/>
      <c r="F8" s="382"/>
      <c r="G8" s="382"/>
      <c r="H8" s="382"/>
      <c r="I8" s="382"/>
      <c r="J8" s="382"/>
      <c r="K8" s="382"/>
      <c r="L8" s="382"/>
      <c r="M8" s="382"/>
      <c r="N8" s="382"/>
      <c r="O8" s="382"/>
      <c r="P8" s="382"/>
      <c r="Q8" s="382"/>
      <c r="R8" s="382"/>
      <c r="S8" s="382"/>
      <c r="T8" s="382"/>
    </row>
    <row r="9" spans="1:20" s="16"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6" customFormat="1" ht="18.75" customHeight="1" x14ac:dyDescent="0.2">
      <c r="A10" s="383" t="str">
        <f>'1. паспорт местоположение'!A9:C9</f>
        <v>Акционерное общество "Янтарьэнерго" ДЗО  ПАО "Россети"</v>
      </c>
      <c r="B10" s="383"/>
      <c r="C10" s="383"/>
      <c r="D10" s="383"/>
      <c r="E10" s="383"/>
      <c r="F10" s="383"/>
      <c r="G10" s="383"/>
      <c r="H10" s="383"/>
      <c r="I10" s="383"/>
      <c r="J10" s="383"/>
      <c r="K10" s="383"/>
      <c r="L10" s="383"/>
      <c r="M10" s="383"/>
      <c r="N10" s="383"/>
      <c r="O10" s="383"/>
      <c r="P10" s="383"/>
      <c r="Q10" s="383"/>
      <c r="R10" s="383"/>
      <c r="S10" s="383"/>
      <c r="T10" s="383"/>
    </row>
    <row r="11" spans="1:20" s="16" customFormat="1" ht="18.75" customHeight="1" x14ac:dyDescent="0.2">
      <c r="A11" s="387" t="s">
        <v>6</v>
      </c>
      <c r="B11" s="387"/>
      <c r="C11" s="387"/>
      <c r="D11" s="387"/>
      <c r="E11" s="387"/>
      <c r="F11" s="387"/>
      <c r="G11" s="387"/>
      <c r="H11" s="387"/>
      <c r="I11" s="387"/>
      <c r="J11" s="387"/>
      <c r="K11" s="387"/>
      <c r="L11" s="387"/>
      <c r="M11" s="387"/>
      <c r="N11" s="387"/>
      <c r="O11" s="387"/>
      <c r="P11" s="387"/>
      <c r="Q11" s="387"/>
      <c r="R11" s="387"/>
      <c r="S11" s="387"/>
      <c r="T11" s="387"/>
    </row>
    <row r="12" spans="1:20" s="16"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6" customFormat="1" ht="18.75" customHeight="1" x14ac:dyDescent="0.2">
      <c r="A13" s="383" t="str">
        <f>'1. паспорт местоположение'!A12:C12</f>
        <v>F_472-smart</v>
      </c>
      <c r="B13" s="383"/>
      <c r="C13" s="383"/>
      <c r="D13" s="383"/>
      <c r="E13" s="383"/>
      <c r="F13" s="383"/>
      <c r="G13" s="383"/>
      <c r="H13" s="383"/>
      <c r="I13" s="383"/>
      <c r="J13" s="383"/>
      <c r="K13" s="383"/>
      <c r="L13" s="383"/>
      <c r="M13" s="383"/>
      <c r="N13" s="383"/>
      <c r="O13" s="383"/>
      <c r="P13" s="383"/>
      <c r="Q13" s="383"/>
      <c r="R13" s="383"/>
      <c r="S13" s="383"/>
      <c r="T13" s="383"/>
    </row>
    <row r="14" spans="1:20" s="16" customFormat="1" ht="18.75" customHeight="1" x14ac:dyDescent="0.2">
      <c r="A14" s="387" t="s">
        <v>5</v>
      </c>
      <c r="B14" s="387"/>
      <c r="C14" s="387"/>
      <c r="D14" s="387"/>
      <c r="E14" s="387"/>
      <c r="F14" s="387"/>
      <c r="G14" s="387"/>
      <c r="H14" s="387"/>
      <c r="I14" s="387"/>
      <c r="J14" s="387"/>
      <c r="K14" s="387"/>
      <c r="L14" s="387"/>
      <c r="M14" s="387"/>
      <c r="N14" s="387"/>
      <c r="O14" s="387"/>
      <c r="P14" s="387"/>
      <c r="Q14" s="387"/>
      <c r="R14" s="387"/>
      <c r="S14" s="387"/>
      <c r="T14" s="387"/>
    </row>
    <row r="15" spans="1:20" s="295"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297" customFormat="1" x14ac:dyDescent="0.2">
      <c r="A16" s="383" t="str">
        <f>'1. паспорт местоположение'!A15:C15</f>
        <v>Система распределенной автоматизации сетей 15 кВ АО "Янтарьэнерго" (Smart Grid)</v>
      </c>
      <c r="B16" s="383"/>
      <c r="C16" s="383"/>
      <c r="D16" s="383"/>
      <c r="E16" s="383"/>
      <c r="F16" s="383"/>
      <c r="G16" s="383"/>
      <c r="H16" s="383"/>
      <c r="I16" s="383"/>
      <c r="J16" s="383"/>
      <c r="K16" s="383"/>
      <c r="L16" s="383"/>
      <c r="M16" s="383"/>
      <c r="N16" s="383"/>
      <c r="O16" s="383"/>
      <c r="P16" s="383"/>
      <c r="Q16" s="383"/>
      <c r="R16" s="383"/>
      <c r="S16" s="383"/>
      <c r="T16" s="383"/>
    </row>
    <row r="17" spans="1:113" s="297" customFormat="1" ht="15" customHeight="1" x14ac:dyDescent="0.2">
      <c r="A17" s="387" t="s">
        <v>4</v>
      </c>
      <c r="B17" s="387"/>
      <c r="C17" s="387"/>
      <c r="D17" s="387"/>
      <c r="E17" s="387"/>
      <c r="F17" s="387"/>
      <c r="G17" s="387"/>
      <c r="H17" s="387"/>
      <c r="I17" s="387"/>
      <c r="J17" s="387"/>
      <c r="K17" s="387"/>
      <c r="L17" s="387"/>
      <c r="M17" s="387"/>
      <c r="N17" s="387"/>
      <c r="O17" s="387"/>
      <c r="P17" s="387"/>
      <c r="Q17" s="387"/>
      <c r="R17" s="387"/>
      <c r="S17" s="387"/>
      <c r="T17" s="387"/>
    </row>
    <row r="18" spans="1:113" s="297"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297" customFormat="1" ht="15" customHeight="1" x14ac:dyDescent="0.2">
      <c r="A19" s="406" t="s">
        <v>463</v>
      </c>
      <c r="B19" s="406"/>
      <c r="C19" s="406"/>
      <c r="D19" s="406"/>
      <c r="E19" s="406"/>
      <c r="F19" s="406"/>
      <c r="G19" s="406"/>
      <c r="H19" s="406"/>
      <c r="I19" s="406"/>
      <c r="J19" s="406"/>
      <c r="K19" s="406"/>
      <c r="L19" s="406"/>
      <c r="M19" s="406"/>
      <c r="N19" s="406"/>
      <c r="O19" s="406"/>
      <c r="P19" s="406"/>
      <c r="Q19" s="406"/>
      <c r="R19" s="406"/>
      <c r="S19" s="406"/>
      <c r="T19" s="406"/>
    </row>
    <row r="20" spans="1:113" s="45"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0" t="s">
        <v>3</v>
      </c>
      <c r="B21" s="393" t="s">
        <v>226</v>
      </c>
      <c r="C21" s="394"/>
      <c r="D21" s="397" t="s">
        <v>125</v>
      </c>
      <c r="E21" s="393" t="s">
        <v>491</v>
      </c>
      <c r="F21" s="394"/>
      <c r="G21" s="393" t="s">
        <v>265</v>
      </c>
      <c r="H21" s="394"/>
      <c r="I21" s="393" t="s">
        <v>124</v>
      </c>
      <c r="J21" s="394"/>
      <c r="K21" s="397" t="s">
        <v>123</v>
      </c>
      <c r="L21" s="393" t="s">
        <v>122</v>
      </c>
      <c r="M21" s="394"/>
      <c r="N21" s="393" t="s">
        <v>570</v>
      </c>
      <c r="O21" s="394"/>
      <c r="P21" s="397" t="s">
        <v>121</v>
      </c>
      <c r="Q21" s="403" t="s">
        <v>120</v>
      </c>
      <c r="R21" s="404"/>
      <c r="S21" s="403" t="s">
        <v>119</v>
      </c>
      <c r="T21" s="405"/>
    </row>
    <row r="22" spans="1:113" ht="204.75" customHeight="1" x14ac:dyDescent="0.25">
      <c r="A22" s="401"/>
      <c r="B22" s="395"/>
      <c r="C22" s="396"/>
      <c r="D22" s="399"/>
      <c r="E22" s="395"/>
      <c r="F22" s="396"/>
      <c r="G22" s="395"/>
      <c r="H22" s="396"/>
      <c r="I22" s="395"/>
      <c r="J22" s="396"/>
      <c r="K22" s="398"/>
      <c r="L22" s="395"/>
      <c r="M22" s="396"/>
      <c r="N22" s="395"/>
      <c r="O22" s="396"/>
      <c r="P22" s="398"/>
      <c r="Q22" s="78" t="s">
        <v>118</v>
      </c>
      <c r="R22" s="78" t="s">
        <v>462</v>
      </c>
      <c r="S22" s="78" t="s">
        <v>117</v>
      </c>
      <c r="T22" s="78" t="s">
        <v>116</v>
      </c>
    </row>
    <row r="23" spans="1:113" ht="51.75" customHeight="1" x14ac:dyDescent="0.25">
      <c r="A23" s="402"/>
      <c r="B23" s="127" t="s">
        <v>114</v>
      </c>
      <c r="C23" s="127" t="s">
        <v>115</v>
      </c>
      <c r="D23" s="398"/>
      <c r="E23" s="127" t="s">
        <v>114</v>
      </c>
      <c r="F23" s="127" t="s">
        <v>115</v>
      </c>
      <c r="G23" s="127" t="s">
        <v>114</v>
      </c>
      <c r="H23" s="127" t="s">
        <v>115</v>
      </c>
      <c r="I23" s="127" t="s">
        <v>114</v>
      </c>
      <c r="J23" s="127" t="s">
        <v>115</v>
      </c>
      <c r="K23" s="127" t="s">
        <v>114</v>
      </c>
      <c r="L23" s="127" t="s">
        <v>114</v>
      </c>
      <c r="M23" s="127" t="s">
        <v>115</v>
      </c>
      <c r="N23" s="127" t="s">
        <v>114</v>
      </c>
      <c r="O23" s="127" t="s">
        <v>115</v>
      </c>
      <c r="P23" s="283" t="s">
        <v>114</v>
      </c>
      <c r="Q23" s="78" t="s">
        <v>114</v>
      </c>
      <c r="R23" s="78" t="s">
        <v>114</v>
      </c>
      <c r="S23" s="78" t="s">
        <v>114</v>
      </c>
      <c r="T23" s="78" t="s">
        <v>114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5" customFormat="1" ht="24" customHeight="1" x14ac:dyDescent="0.25">
      <c r="A25" s="49"/>
      <c r="B25" s="47"/>
      <c r="C25" s="47"/>
      <c r="D25" s="47"/>
      <c r="E25" s="47"/>
      <c r="F25" s="47"/>
      <c r="G25" s="47"/>
      <c r="H25" s="47"/>
      <c r="I25" s="47"/>
      <c r="J25" s="46"/>
      <c r="K25" s="46"/>
      <c r="L25" s="46"/>
      <c r="M25" s="48"/>
      <c r="N25" s="48"/>
      <c r="O25" s="48"/>
      <c r="P25" s="46"/>
      <c r="Q25" s="129"/>
      <c r="R25" s="47"/>
      <c r="S25" s="129"/>
      <c r="T25" s="47"/>
    </row>
    <row r="26" spans="1:113" ht="3" customHeight="1" x14ac:dyDescent="0.25"/>
    <row r="27" spans="1:113" s="44" customFormat="1" ht="12.75" x14ac:dyDescent="0.2"/>
    <row r="28" spans="1:113" s="44" customFormat="1" x14ac:dyDescent="0.25">
      <c r="B28" s="42" t="s">
        <v>113</v>
      </c>
      <c r="C28" s="42"/>
      <c r="D28" s="42"/>
      <c r="E28" s="42"/>
      <c r="F28" s="42"/>
      <c r="G28" s="42"/>
      <c r="H28" s="42"/>
      <c r="I28" s="42"/>
      <c r="J28" s="42"/>
      <c r="K28" s="42"/>
      <c r="L28" s="42"/>
      <c r="M28" s="42"/>
      <c r="N28" s="42"/>
      <c r="O28" s="42"/>
      <c r="P28" s="42"/>
      <c r="Q28" s="42"/>
      <c r="R28" s="42"/>
    </row>
    <row r="29" spans="1:113" x14ac:dyDescent="0.25">
      <c r="B29" s="392" t="s">
        <v>497</v>
      </c>
      <c r="C29" s="392"/>
      <c r="D29" s="392"/>
      <c r="E29" s="392"/>
      <c r="F29" s="392"/>
      <c r="G29" s="392"/>
      <c r="H29" s="392"/>
      <c r="I29" s="392"/>
      <c r="J29" s="392"/>
      <c r="K29" s="392"/>
      <c r="L29" s="392"/>
      <c r="M29" s="392"/>
      <c r="N29" s="392"/>
      <c r="O29" s="392"/>
      <c r="P29" s="392"/>
      <c r="Q29" s="392"/>
      <c r="R29" s="392"/>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461</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112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111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110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107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106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105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104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6" sqref="E6"/>
    </sheetView>
  </sheetViews>
  <sheetFormatPr defaultColWidth="10.7109375" defaultRowHeight="15.75" x14ac:dyDescent="0.25"/>
  <cols>
    <col min="1" max="3" width="10.7109375" style="38"/>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67</v>
      </c>
    </row>
    <row r="2" spans="1:27" s="16" customFormat="1" ht="18.75" customHeight="1" x14ac:dyDescent="0.3">
      <c r="Q2" s="314"/>
      <c r="R2" s="314"/>
      <c r="AA2" s="13" t="s">
        <v>8</v>
      </c>
    </row>
    <row r="3" spans="1:27" s="16" customFormat="1" ht="18.75" customHeight="1" x14ac:dyDescent="0.3">
      <c r="Q3" s="314"/>
      <c r="R3" s="314"/>
      <c r="AA3" s="13" t="s">
        <v>66</v>
      </c>
    </row>
    <row r="4" spans="1:27" s="16" customFormat="1" x14ac:dyDescent="0.2">
      <c r="E4" s="292"/>
      <c r="Q4" s="314"/>
      <c r="R4" s="314"/>
    </row>
    <row r="5" spans="1:27" s="16"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6" customFormat="1" x14ac:dyDescent="0.2">
      <c r="A6" s="282"/>
      <c r="B6" s="282"/>
      <c r="C6" s="282"/>
      <c r="D6" s="282"/>
      <c r="E6" s="282"/>
      <c r="F6" s="282"/>
      <c r="G6" s="282"/>
      <c r="H6" s="282"/>
      <c r="I6" s="282"/>
      <c r="J6" s="282"/>
      <c r="K6" s="282"/>
      <c r="L6" s="282"/>
      <c r="M6" s="282"/>
      <c r="N6" s="282"/>
      <c r="O6" s="282"/>
      <c r="P6" s="282"/>
      <c r="Q6" s="282"/>
      <c r="R6" s="282"/>
      <c r="S6" s="282"/>
      <c r="T6" s="282"/>
    </row>
    <row r="7" spans="1:27" s="16" customFormat="1" ht="18.75" x14ac:dyDescent="0.2">
      <c r="E7" s="382" t="s">
        <v>7</v>
      </c>
      <c r="F7" s="382"/>
      <c r="G7" s="382"/>
      <c r="H7" s="382"/>
      <c r="I7" s="382"/>
      <c r="J7" s="382"/>
      <c r="K7" s="382"/>
      <c r="L7" s="382"/>
      <c r="M7" s="382"/>
      <c r="N7" s="382"/>
      <c r="O7" s="382"/>
      <c r="P7" s="382"/>
      <c r="Q7" s="382"/>
      <c r="R7" s="382"/>
      <c r="S7" s="382"/>
      <c r="T7" s="382"/>
      <c r="U7" s="382"/>
      <c r="V7" s="382"/>
      <c r="W7" s="382"/>
      <c r="X7" s="382"/>
      <c r="Y7" s="382"/>
    </row>
    <row r="8" spans="1:27" s="16" customFormat="1" ht="18.75" x14ac:dyDescent="0.2">
      <c r="E8" s="315"/>
      <c r="F8" s="315"/>
      <c r="G8" s="315"/>
      <c r="H8" s="315"/>
      <c r="I8" s="315"/>
      <c r="J8" s="315"/>
      <c r="K8" s="315"/>
      <c r="L8" s="315"/>
      <c r="M8" s="315"/>
      <c r="N8" s="315"/>
      <c r="O8" s="315"/>
      <c r="P8" s="315"/>
      <c r="Q8" s="315"/>
      <c r="R8" s="315"/>
      <c r="S8" s="293"/>
      <c r="T8" s="293"/>
      <c r="U8" s="293"/>
      <c r="V8" s="293"/>
      <c r="W8" s="293"/>
    </row>
    <row r="9" spans="1:27" s="16" customFormat="1" ht="18.75" customHeight="1" x14ac:dyDescent="0.2">
      <c r="E9" s="383" t="str">
        <f>'1. паспорт местоположение'!A9</f>
        <v>Акционерное общество "Янтарьэнерго" ДЗО  ПАО "Россети"</v>
      </c>
      <c r="F9" s="383"/>
      <c r="G9" s="383"/>
      <c r="H9" s="383"/>
      <c r="I9" s="383"/>
      <c r="J9" s="383"/>
      <c r="K9" s="383"/>
      <c r="L9" s="383"/>
      <c r="M9" s="383"/>
      <c r="N9" s="383"/>
      <c r="O9" s="383"/>
      <c r="P9" s="383"/>
      <c r="Q9" s="383"/>
      <c r="R9" s="383"/>
      <c r="S9" s="383"/>
      <c r="T9" s="383"/>
      <c r="U9" s="383"/>
      <c r="V9" s="383"/>
      <c r="W9" s="383"/>
      <c r="X9" s="383"/>
      <c r="Y9" s="383"/>
    </row>
    <row r="10" spans="1:27" s="16" customFormat="1" ht="18.75" customHeight="1" x14ac:dyDescent="0.2">
      <c r="E10" s="387" t="s">
        <v>6</v>
      </c>
      <c r="F10" s="387"/>
      <c r="G10" s="387"/>
      <c r="H10" s="387"/>
      <c r="I10" s="387"/>
      <c r="J10" s="387"/>
      <c r="K10" s="387"/>
      <c r="L10" s="387"/>
      <c r="M10" s="387"/>
      <c r="N10" s="387"/>
      <c r="O10" s="387"/>
      <c r="P10" s="387"/>
      <c r="Q10" s="387"/>
      <c r="R10" s="387"/>
      <c r="S10" s="387"/>
      <c r="T10" s="387"/>
      <c r="U10" s="387"/>
      <c r="V10" s="387"/>
      <c r="W10" s="387"/>
      <c r="X10" s="387"/>
      <c r="Y10" s="387"/>
    </row>
    <row r="11" spans="1:27" s="16" customFormat="1" ht="18.75" x14ac:dyDescent="0.2">
      <c r="E11" s="315"/>
      <c r="F11" s="315"/>
      <c r="G11" s="315"/>
      <c r="H11" s="315"/>
      <c r="I11" s="315"/>
      <c r="J11" s="315"/>
      <c r="K11" s="315"/>
      <c r="L11" s="315"/>
      <c r="M11" s="315"/>
      <c r="N11" s="315"/>
      <c r="O11" s="315"/>
      <c r="P11" s="315"/>
      <c r="Q11" s="315"/>
      <c r="R11" s="315"/>
      <c r="S11" s="293"/>
      <c r="T11" s="293"/>
      <c r="U11" s="293"/>
      <c r="V11" s="293"/>
      <c r="W11" s="293"/>
    </row>
    <row r="12" spans="1:27" s="16" customFormat="1" ht="18.75" customHeight="1" x14ac:dyDescent="0.2">
      <c r="E12" s="383" t="str">
        <f>'1. паспорт местоположение'!A12</f>
        <v>F_472-smart</v>
      </c>
      <c r="F12" s="383"/>
      <c r="G12" s="383"/>
      <c r="H12" s="383"/>
      <c r="I12" s="383"/>
      <c r="J12" s="383"/>
      <c r="K12" s="383"/>
      <c r="L12" s="383"/>
      <c r="M12" s="383"/>
      <c r="N12" s="383"/>
      <c r="O12" s="383"/>
      <c r="P12" s="383"/>
      <c r="Q12" s="383"/>
      <c r="R12" s="383"/>
      <c r="S12" s="383"/>
      <c r="T12" s="383"/>
      <c r="U12" s="383"/>
      <c r="V12" s="383"/>
      <c r="W12" s="383"/>
      <c r="X12" s="383"/>
      <c r="Y12" s="383"/>
    </row>
    <row r="13" spans="1:27" s="16" customFormat="1" ht="18.75" customHeight="1" x14ac:dyDescent="0.2">
      <c r="E13" s="387" t="s">
        <v>5</v>
      </c>
      <c r="F13" s="387"/>
      <c r="G13" s="387"/>
      <c r="H13" s="387"/>
      <c r="I13" s="387"/>
      <c r="J13" s="387"/>
      <c r="K13" s="387"/>
      <c r="L13" s="387"/>
      <c r="M13" s="387"/>
      <c r="N13" s="387"/>
      <c r="O13" s="387"/>
      <c r="P13" s="387"/>
      <c r="Q13" s="387"/>
      <c r="R13" s="387"/>
      <c r="S13" s="387"/>
      <c r="T13" s="387"/>
      <c r="U13" s="387"/>
      <c r="V13" s="387"/>
      <c r="W13" s="387"/>
      <c r="X13" s="387"/>
      <c r="Y13" s="387"/>
    </row>
    <row r="14" spans="1:27" s="295" customFormat="1" ht="15.75" customHeight="1" x14ac:dyDescent="0.2">
      <c r="E14" s="294"/>
      <c r="F14" s="294"/>
      <c r="G14" s="294"/>
      <c r="H14" s="294"/>
      <c r="I14" s="294"/>
      <c r="J14" s="294"/>
      <c r="K14" s="294"/>
      <c r="L14" s="294"/>
      <c r="M14" s="294"/>
      <c r="N14" s="294"/>
      <c r="O14" s="294"/>
      <c r="P14" s="294"/>
      <c r="Q14" s="294"/>
      <c r="R14" s="294"/>
      <c r="S14" s="294"/>
      <c r="T14" s="294"/>
      <c r="U14" s="294"/>
      <c r="V14" s="294"/>
      <c r="W14" s="294"/>
    </row>
    <row r="15" spans="1:27" s="297" customFormat="1" x14ac:dyDescent="0.2">
      <c r="E15" s="383" t="str">
        <f>'1. паспорт местоположение'!A15</f>
        <v>Система распределенной автоматизации сетей 15 кВ АО "Янтарьэнерго" (Smart Grid)</v>
      </c>
      <c r="F15" s="383"/>
      <c r="G15" s="383"/>
      <c r="H15" s="383"/>
      <c r="I15" s="383"/>
      <c r="J15" s="383"/>
      <c r="K15" s="383"/>
      <c r="L15" s="383"/>
      <c r="M15" s="383"/>
      <c r="N15" s="383"/>
      <c r="O15" s="383"/>
      <c r="P15" s="383"/>
      <c r="Q15" s="383"/>
      <c r="R15" s="383"/>
      <c r="S15" s="383"/>
      <c r="T15" s="383"/>
      <c r="U15" s="383"/>
      <c r="V15" s="383"/>
      <c r="W15" s="383"/>
      <c r="X15" s="383"/>
      <c r="Y15" s="383"/>
    </row>
    <row r="16" spans="1:27" s="297" customFormat="1" ht="15" customHeight="1" x14ac:dyDescent="0.2">
      <c r="E16" s="387" t="s">
        <v>4</v>
      </c>
      <c r="F16" s="387"/>
      <c r="G16" s="387"/>
      <c r="H16" s="387"/>
      <c r="I16" s="387"/>
      <c r="J16" s="387"/>
      <c r="K16" s="387"/>
      <c r="L16" s="387"/>
      <c r="M16" s="387"/>
      <c r="N16" s="387"/>
      <c r="O16" s="387"/>
      <c r="P16" s="387"/>
      <c r="Q16" s="387"/>
      <c r="R16" s="387"/>
      <c r="S16" s="387"/>
      <c r="T16" s="387"/>
      <c r="U16" s="387"/>
      <c r="V16" s="387"/>
      <c r="W16" s="387"/>
      <c r="X16" s="387"/>
      <c r="Y16" s="387"/>
    </row>
    <row r="17" spans="1:27" s="297" customFormat="1" ht="15" customHeight="1" x14ac:dyDescent="0.2">
      <c r="E17" s="299"/>
      <c r="F17" s="299"/>
      <c r="G17" s="299"/>
      <c r="H17" s="299"/>
      <c r="I17" s="299"/>
      <c r="J17" s="299"/>
      <c r="K17" s="299"/>
      <c r="L17" s="299"/>
      <c r="M17" s="299"/>
      <c r="N17" s="299"/>
      <c r="O17" s="299"/>
      <c r="P17" s="299"/>
      <c r="Q17" s="299"/>
      <c r="R17" s="299"/>
      <c r="S17" s="299"/>
      <c r="T17" s="299"/>
      <c r="U17" s="299"/>
      <c r="V17" s="299"/>
      <c r="W17" s="299"/>
    </row>
    <row r="18" spans="1:27" s="297"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465</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45" customFormat="1" ht="21" customHeight="1" x14ac:dyDescent="0.25"/>
    <row r="21" spans="1:27" ht="15.75" customHeight="1" x14ac:dyDescent="0.25">
      <c r="A21" s="408" t="s">
        <v>3</v>
      </c>
      <c r="B21" s="411" t="s">
        <v>472</v>
      </c>
      <c r="C21" s="412"/>
      <c r="D21" s="411" t="s">
        <v>474</v>
      </c>
      <c r="E21" s="412"/>
      <c r="F21" s="403" t="s">
        <v>97</v>
      </c>
      <c r="G21" s="405"/>
      <c r="H21" s="405"/>
      <c r="I21" s="404"/>
      <c r="J21" s="408" t="s">
        <v>475</v>
      </c>
      <c r="K21" s="411" t="s">
        <v>476</v>
      </c>
      <c r="L21" s="412"/>
      <c r="M21" s="411" t="s">
        <v>477</v>
      </c>
      <c r="N21" s="412"/>
      <c r="O21" s="411" t="s">
        <v>464</v>
      </c>
      <c r="P21" s="412"/>
      <c r="Q21" s="411" t="s">
        <v>130</v>
      </c>
      <c r="R21" s="412"/>
      <c r="S21" s="408" t="s">
        <v>129</v>
      </c>
      <c r="T21" s="408" t="s">
        <v>478</v>
      </c>
      <c r="U21" s="408" t="s">
        <v>473</v>
      </c>
      <c r="V21" s="411" t="s">
        <v>128</v>
      </c>
      <c r="W21" s="412"/>
      <c r="X21" s="403" t="s">
        <v>120</v>
      </c>
      <c r="Y21" s="405"/>
      <c r="Z21" s="403" t="s">
        <v>119</v>
      </c>
      <c r="AA21" s="405"/>
    </row>
    <row r="22" spans="1:27" ht="216" customHeight="1" x14ac:dyDescent="0.25">
      <c r="A22" s="409"/>
      <c r="B22" s="413"/>
      <c r="C22" s="414"/>
      <c r="D22" s="413"/>
      <c r="E22" s="414"/>
      <c r="F22" s="403" t="s">
        <v>127</v>
      </c>
      <c r="G22" s="404"/>
      <c r="H22" s="403" t="s">
        <v>126</v>
      </c>
      <c r="I22" s="404"/>
      <c r="J22" s="410"/>
      <c r="K22" s="413"/>
      <c r="L22" s="414"/>
      <c r="M22" s="413"/>
      <c r="N22" s="414"/>
      <c r="O22" s="413"/>
      <c r="P22" s="414"/>
      <c r="Q22" s="413"/>
      <c r="R22" s="414"/>
      <c r="S22" s="410"/>
      <c r="T22" s="410"/>
      <c r="U22" s="410"/>
      <c r="V22" s="413"/>
      <c r="W22" s="414"/>
      <c r="X22" s="78" t="s">
        <v>118</v>
      </c>
      <c r="Y22" s="78" t="s">
        <v>462</v>
      </c>
      <c r="Z22" s="78" t="s">
        <v>117</v>
      </c>
      <c r="AA22" s="78" t="s">
        <v>116</v>
      </c>
    </row>
    <row r="23" spans="1:27" ht="60" customHeight="1" x14ac:dyDescent="0.25">
      <c r="A23" s="410"/>
      <c r="B23" s="284" t="s">
        <v>114</v>
      </c>
      <c r="C23" s="284" t="s">
        <v>115</v>
      </c>
      <c r="D23" s="284" t="s">
        <v>114</v>
      </c>
      <c r="E23" s="284" t="s">
        <v>115</v>
      </c>
      <c r="F23" s="284" t="s">
        <v>114</v>
      </c>
      <c r="G23" s="284" t="s">
        <v>115</v>
      </c>
      <c r="H23" s="284" t="s">
        <v>114</v>
      </c>
      <c r="I23" s="284" t="s">
        <v>115</v>
      </c>
      <c r="J23" s="284" t="s">
        <v>114</v>
      </c>
      <c r="K23" s="284" t="s">
        <v>114</v>
      </c>
      <c r="L23" s="284" t="s">
        <v>115</v>
      </c>
      <c r="M23" s="284" t="s">
        <v>114</v>
      </c>
      <c r="N23" s="284" t="s">
        <v>115</v>
      </c>
      <c r="O23" s="284" t="s">
        <v>114</v>
      </c>
      <c r="P23" s="284" t="s">
        <v>115</v>
      </c>
      <c r="Q23" s="284" t="s">
        <v>114</v>
      </c>
      <c r="R23" s="284" t="s">
        <v>115</v>
      </c>
      <c r="S23" s="284" t="s">
        <v>114</v>
      </c>
      <c r="T23" s="284" t="s">
        <v>114</v>
      </c>
      <c r="U23" s="284" t="s">
        <v>114</v>
      </c>
      <c r="V23" s="284" t="s">
        <v>114</v>
      </c>
      <c r="W23" s="284" t="s">
        <v>115</v>
      </c>
      <c r="X23" s="284" t="s">
        <v>114</v>
      </c>
      <c r="Y23" s="284" t="s">
        <v>114</v>
      </c>
      <c r="Z23" s="78" t="s">
        <v>114</v>
      </c>
      <c r="AA23" s="78" t="s">
        <v>114</v>
      </c>
    </row>
    <row r="24" spans="1:27" x14ac:dyDescent="0.25">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19</v>
      </c>
      <c r="R24" s="82">
        <v>20</v>
      </c>
      <c r="S24" s="82">
        <v>21</v>
      </c>
      <c r="T24" s="82">
        <v>22</v>
      </c>
      <c r="U24" s="82">
        <v>23</v>
      </c>
      <c r="V24" s="82">
        <v>24</v>
      </c>
      <c r="W24" s="82">
        <v>25</v>
      </c>
      <c r="X24" s="82">
        <v>26</v>
      </c>
      <c r="Y24" s="82">
        <v>27</v>
      </c>
      <c r="Z24" s="82">
        <v>28</v>
      </c>
      <c r="AA24" s="82">
        <v>29</v>
      </c>
    </row>
    <row r="25" spans="1:27" s="45" customFormat="1" ht="24" customHeight="1" x14ac:dyDescent="0.25">
      <c r="A25" s="83"/>
      <c r="B25" s="83"/>
      <c r="C25" s="83"/>
      <c r="D25" s="83"/>
      <c r="E25" s="84"/>
      <c r="F25" s="84"/>
      <c r="G25" s="85"/>
      <c r="H25" s="85"/>
      <c r="I25" s="85"/>
      <c r="J25" s="86"/>
      <c r="K25" s="86"/>
      <c r="L25" s="87"/>
      <c r="M25" s="87"/>
      <c r="N25" s="88"/>
      <c r="O25" s="88"/>
      <c r="P25" s="88"/>
      <c r="Q25" s="88"/>
      <c r="R25" s="85"/>
      <c r="S25" s="86"/>
      <c r="T25" s="86"/>
      <c r="U25" s="86"/>
      <c r="V25" s="86"/>
      <c r="W25" s="88"/>
      <c r="X25" s="83"/>
      <c r="Y25" s="83"/>
      <c r="Z25" s="83"/>
      <c r="AA25" s="83"/>
    </row>
    <row r="26" spans="1:27" ht="3" customHeight="1" x14ac:dyDescent="0.25">
      <c r="X26" s="79"/>
      <c r="Y26" s="80"/>
      <c r="Z26" s="39"/>
      <c r="AA26" s="39"/>
    </row>
    <row r="27" spans="1:27" s="44" customFormat="1" ht="12.75" x14ac:dyDescent="0.2">
      <c r="X27" s="81"/>
      <c r="Y27" s="81"/>
      <c r="Z27" s="81"/>
      <c r="AA27" s="81"/>
    </row>
    <row r="28" spans="1:27" s="44"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313" customWidth="1"/>
    <col min="2" max="2" width="53.5703125" style="313" customWidth="1"/>
    <col min="3" max="3" width="104.5703125" style="313" customWidth="1"/>
    <col min="4" max="4" width="14.42578125" style="313" customWidth="1"/>
    <col min="5" max="5" width="36.5703125" style="313" customWidth="1"/>
    <col min="6" max="6" width="20" style="313" customWidth="1"/>
    <col min="7" max="7" width="25.5703125" style="313" customWidth="1"/>
    <col min="8" max="8" width="16.42578125" style="313" customWidth="1"/>
    <col min="9" max="16384" width="9.140625" style="313"/>
  </cols>
  <sheetData>
    <row r="1" spans="1:29" s="16" customFormat="1" ht="18.75" customHeight="1" x14ac:dyDescent="0.2">
      <c r="C1" s="33" t="s">
        <v>67</v>
      </c>
      <c r="E1" s="314"/>
      <c r="F1" s="314"/>
    </row>
    <row r="2" spans="1:29" s="16" customFormat="1" ht="18.75" customHeight="1" x14ac:dyDescent="0.3">
      <c r="C2" s="13" t="s">
        <v>8</v>
      </c>
      <c r="E2" s="314"/>
      <c r="F2" s="314"/>
    </row>
    <row r="3" spans="1:29" s="16" customFormat="1" ht="18.75" x14ac:dyDescent="0.3">
      <c r="A3" s="292"/>
      <c r="C3" s="13" t="s">
        <v>66</v>
      </c>
      <c r="E3" s="314"/>
      <c r="F3" s="314"/>
    </row>
    <row r="4" spans="1:29" s="16" customFormat="1" ht="18.75" x14ac:dyDescent="0.3">
      <c r="A4" s="292"/>
      <c r="C4" s="13"/>
      <c r="E4" s="314"/>
      <c r="F4" s="314"/>
    </row>
    <row r="5" spans="1:29" s="16" customFormat="1" ht="15.75" x14ac:dyDescent="0.2">
      <c r="A5" s="374" t="str">
        <f>'1. паспорт местоположение'!A5:C5</f>
        <v>Год раскрытия информации: 2017 год</v>
      </c>
      <c r="B5" s="374"/>
      <c r="C5" s="374"/>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6" customFormat="1" ht="18.75" x14ac:dyDescent="0.3">
      <c r="A6" s="292"/>
      <c r="E6" s="314"/>
      <c r="F6" s="314"/>
      <c r="G6" s="13"/>
    </row>
    <row r="7" spans="1:29" s="16" customFormat="1" ht="18.75" x14ac:dyDescent="0.2">
      <c r="A7" s="382" t="s">
        <v>7</v>
      </c>
      <c r="B7" s="382"/>
      <c r="C7" s="382"/>
      <c r="D7" s="293"/>
      <c r="E7" s="293"/>
      <c r="F7" s="293"/>
      <c r="G7" s="293"/>
      <c r="H7" s="293"/>
      <c r="I7" s="293"/>
      <c r="J7" s="293"/>
      <c r="K7" s="293"/>
      <c r="L7" s="293"/>
      <c r="M7" s="293"/>
      <c r="N7" s="293"/>
      <c r="O7" s="293"/>
      <c r="P7" s="293"/>
      <c r="Q7" s="293"/>
      <c r="R7" s="293"/>
      <c r="S7" s="293"/>
      <c r="T7" s="293"/>
      <c r="U7" s="293"/>
    </row>
    <row r="8" spans="1:29" s="16" customFormat="1" ht="18.75" x14ac:dyDescent="0.2">
      <c r="A8" s="382"/>
      <c r="B8" s="382"/>
      <c r="C8" s="382"/>
      <c r="D8" s="315"/>
      <c r="E8" s="315"/>
      <c r="F8" s="315"/>
      <c r="G8" s="315"/>
      <c r="H8" s="293"/>
      <c r="I8" s="293"/>
      <c r="J8" s="293"/>
      <c r="K8" s="293"/>
      <c r="L8" s="293"/>
      <c r="M8" s="293"/>
      <c r="N8" s="293"/>
      <c r="O8" s="293"/>
      <c r="P8" s="293"/>
      <c r="Q8" s="293"/>
      <c r="R8" s="293"/>
      <c r="S8" s="293"/>
      <c r="T8" s="293"/>
      <c r="U8" s="293"/>
    </row>
    <row r="9" spans="1:29" s="16" customFormat="1" ht="18.75" x14ac:dyDescent="0.2">
      <c r="A9" s="383" t="str">
        <f>'1. паспорт местоположение'!A9:C9</f>
        <v>Акционерное общество "Янтарьэнерго" ДЗО  ПАО "Россети"</v>
      </c>
      <c r="B9" s="383"/>
      <c r="C9" s="383"/>
      <c r="D9" s="296"/>
      <c r="E9" s="296"/>
      <c r="F9" s="296"/>
      <c r="G9" s="296"/>
      <c r="H9" s="293"/>
      <c r="I9" s="293"/>
      <c r="J9" s="293"/>
      <c r="K9" s="293"/>
      <c r="L9" s="293"/>
      <c r="M9" s="293"/>
      <c r="N9" s="293"/>
      <c r="O9" s="293"/>
      <c r="P9" s="293"/>
      <c r="Q9" s="293"/>
      <c r="R9" s="293"/>
      <c r="S9" s="293"/>
      <c r="T9" s="293"/>
      <c r="U9" s="293"/>
    </row>
    <row r="10" spans="1:29" s="16" customFormat="1" ht="18.75" x14ac:dyDescent="0.2">
      <c r="A10" s="387" t="s">
        <v>6</v>
      </c>
      <c r="B10" s="387"/>
      <c r="C10" s="387"/>
      <c r="D10" s="298"/>
      <c r="E10" s="298"/>
      <c r="F10" s="298"/>
      <c r="G10" s="298"/>
      <c r="H10" s="293"/>
      <c r="I10" s="293"/>
      <c r="J10" s="293"/>
      <c r="K10" s="293"/>
      <c r="L10" s="293"/>
      <c r="M10" s="293"/>
      <c r="N10" s="293"/>
      <c r="O10" s="293"/>
      <c r="P10" s="293"/>
      <c r="Q10" s="293"/>
      <c r="R10" s="293"/>
      <c r="S10" s="293"/>
      <c r="T10" s="293"/>
      <c r="U10" s="293"/>
    </row>
    <row r="11" spans="1:29" s="16" customFormat="1" ht="18.75" x14ac:dyDescent="0.2">
      <c r="A11" s="382"/>
      <c r="B11" s="382"/>
      <c r="C11" s="382"/>
      <c r="D11" s="315"/>
      <c r="E11" s="315"/>
      <c r="F11" s="315"/>
      <c r="G11" s="315"/>
      <c r="H11" s="293"/>
      <c r="I11" s="293"/>
      <c r="J11" s="293"/>
      <c r="K11" s="293"/>
      <c r="L11" s="293"/>
      <c r="M11" s="293"/>
      <c r="N11" s="293"/>
      <c r="O11" s="293"/>
      <c r="P11" s="293"/>
      <c r="Q11" s="293"/>
      <c r="R11" s="293"/>
      <c r="S11" s="293"/>
      <c r="T11" s="293"/>
      <c r="U11" s="293"/>
    </row>
    <row r="12" spans="1:29" s="16" customFormat="1" ht="18.75" x14ac:dyDescent="0.2">
      <c r="A12" s="383" t="str">
        <f>'1. паспорт местоположение'!A12:C12</f>
        <v>F_472-smart</v>
      </c>
      <c r="B12" s="383"/>
      <c r="C12" s="383"/>
      <c r="D12" s="296"/>
      <c r="E12" s="296"/>
      <c r="F12" s="296"/>
      <c r="G12" s="296"/>
      <c r="H12" s="293"/>
      <c r="I12" s="293"/>
      <c r="J12" s="293"/>
      <c r="K12" s="293"/>
      <c r="L12" s="293"/>
      <c r="M12" s="293"/>
      <c r="N12" s="293"/>
      <c r="O12" s="293"/>
      <c r="P12" s="293"/>
      <c r="Q12" s="293"/>
      <c r="R12" s="293"/>
      <c r="S12" s="293"/>
      <c r="T12" s="293"/>
      <c r="U12" s="293"/>
    </row>
    <row r="13" spans="1:29" s="16" customFormat="1" ht="18.75" x14ac:dyDescent="0.2">
      <c r="A13" s="387" t="s">
        <v>5</v>
      </c>
      <c r="B13" s="387"/>
      <c r="C13" s="387"/>
      <c r="D13" s="298"/>
      <c r="E13" s="298"/>
      <c r="F13" s="298"/>
      <c r="G13" s="298"/>
      <c r="H13" s="293"/>
      <c r="I13" s="293"/>
      <c r="J13" s="293"/>
      <c r="K13" s="293"/>
      <c r="L13" s="293"/>
      <c r="M13" s="293"/>
      <c r="N13" s="293"/>
      <c r="O13" s="293"/>
      <c r="P13" s="293"/>
      <c r="Q13" s="293"/>
      <c r="R13" s="293"/>
      <c r="S13" s="293"/>
      <c r="T13" s="293"/>
      <c r="U13" s="293"/>
    </row>
    <row r="14" spans="1:29" s="295" customFormat="1" ht="15.75" customHeight="1" x14ac:dyDescent="0.2">
      <c r="A14" s="388"/>
      <c r="B14" s="388"/>
      <c r="C14" s="388"/>
      <c r="D14" s="294"/>
      <c r="E14" s="294"/>
      <c r="F14" s="294"/>
      <c r="G14" s="294"/>
      <c r="H14" s="294"/>
      <c r="I14" s="294"/>
      <c r="J14" s="294"/>
      <c r="K14" s="294"/>
      <c r="L14" s="294"/>
      <c r="M14" s="294"/>
      <c r="N14" s="294"/>
      <c r="O14" s="294"/>
      <c r="P14" s="294"/>
      <c r="Q14" s="294"/>
      <c r="R14" s="294"/>
      <c r="S14" s="294"/>
      <c r="T14" s="294"/>
      <c r="U14" s="294"/>
    </row>
    <row r="15" spans="1:29" s="297" customFormat="1" ht="15.75" x14ac:dyDescent="0.2">
      <c r="A15" s="383" t="str">
        <f>'1. паспорт местоположение'!A15:C15</f>
        <v>Система распределенной автоматизации сетей 15 кВ АО "Янтарьэнерго" (Smart Grid)</v>
      </c>
      <c r="B15" s="383"/>
      <c r="C15" s="383"/>
      <c r="D15" s="296"/>
      <c r="E15" s="296"/>
      <c r="F15" s="296"/>
      <c r="G15" s="296"/>
      <c r="H15" s="296"/>
      <c r="I15" s="296"/>
      <c r="J15" s="296"/>
      <c r="K15" s="296"/>
      <c r="L15" s="296"/>
      <c r="M15" s="296"/>
      <c r="N15" s="296"/>
      <c r="O15" s="296"/>
      <c r="P15" s="296"/>
      <c r="Q15" s="296"/>
      <c r="R15" s="296"/>
      <c r="S15" s="296"/>
      <c r="T15" s="296"/>
      <c r="U15" s="296"/>
    </row>
    <row r="16" spans="1:29" s="297" customFormat="1" ht="15" customHeight="1" x14ac:dyDescent="0.2">
      <c r="A16" s="387" t="s">
        <v>4</v>
      </c>
      <c r="B16" s="387"/>
      <c r="C16" s="387"/>
      <c r="D16" s="298"/>
      <c r="E16" s="298"/>
      <c r="F16" s="298"/>
      <c r="G16" s="298"/>
      <c r="H16" s="298"/>
      <c r="I16" s="298"/>
      <c r="J16" s="298"/>
      <c r="K16" s="298"/>
      <c r="L16" s="298"/>
      <c r="M16" s="298"/>
      <c r="N16" s="298"/>
      <c r="O16" s="298"/>
      <c r="P16" s="298"/>
      <c r="Q16" s="298"/>
      <c r="R16" s="298"/>
      <c r="S16" s="298"/>
      <c r="T16" s="298"/>
      <c r="U16" s="298"/>
    </row>
    <row r="17" spans="1:21" s="297" customFormat="1" ht="15" customHeight="1" x14ac:dyDescent="0.2">
      <c r="A17" s="389"/>
      <c r="B17" s="389"/>
      <c r="C17" s="389"/>
      <c r="D17" s="299"/>
      <c r="E17" s="299"/>
      <c r="F17" s="299"/>
      <c r="G17" s="299"/>
      <c r="H17" s="299"/>
      <c r="I17" s="299"/>
      <c r="J17" s="299"/>
      <c r="K17" s="299"/>
      <c r="L17" s="299"/>
      <c r="M17" s="299"/>
      <c r="N17" s="299"/>
      <c r="O17" s="299"/>
      <c r="P17" s="299"/>
      <c r="Q17" s="299"/>
      <c r="R17" s="299"/>
    </row>
    <row r="18" spans="1:21" s="297" customFormat="1" ht="27.75" customHeight="1" x14ac:dyDescent="0.2">
      <c r="A18" s="390" t="s">
        <v>457</v>
      </c>
      <c r="B18" s="390"/>
      <c r="C18" s="390"/>
      <c r="D18" s="300"/>
      <c r="E18" s="300"/>
      <c r="F18" s="300"/>
      <c r="G18" s="300"/>
      <c r="H18" s="300"/>
      <c r="I18" s="300"/>
      <c r="J18" s="300"/>
      <c r="K18" s="300"/>
      <c r="L18" s="300"/>
      <c r="M18" s="300"/>
      <c r="N18" s="300"/>
      <c r="O18" s="300"/>
      <c r="P18" s="300"/>
      <c r="Q18" s="300"/>
      <c r="R18" s="300"/>
      <c r="S18" s="300"/>
      <c r="T18" s="300"/>
      <c r="U18" s="300"/>
    </row>
    <row r="19" spans="1:21" s="297" customFormat="1" ht="15" customHeight="1" x14ac:dyDescent="0.2">
      <c r="A19" s="298"/>
      <c r="B19" s="298"/>
      <c r="C19" s="298"/>
      <c r="D19" s="298"/>
      <c r="E19" s="298"/>
      <c r="F19" s="298"/>
      <c r="G19" s="298"/>
      <c r="H19" s="299"/>
      <c r="I19" s="299"/>
      <c r="J19" s="299"/>
      <c r="K19" s="299"/>
      <c r="L19" s="299"/>
      <c r="M19" s="299"/>
      <c r="N19" s="299"/>
      <c r="O19" s="299"/>
      <c r="P19" s="299"/>
      <c r="Q19" s="299"/>
      <c r="R19" s="299"/>
    </row>
    <row r="20" spans="1:21" s="297" customFormat="1" ht="39.75" customHeight="1" x14ac:dyDescent="0.2">
      <c r="A20" s="316" t="s">
        <v>3</v>
      </c>
      <c r="B20" s="306" t="s">
        <v>65</v>
      </c>
      <c r="C20" s="317" t="s">
        <v>64</v>
      </c>
      <c r="D20" s="318"/>
      <c r="E20" s="318"/>
      <c r="F20" s="318"/>
      <c r="G20" s="318"/>
      <c r="H20" s="303"/>
      <c r="I20" s="303"/>
      <c r="J20" s="303"/>
      <c r="K20" s="303"/>
      <c r="L20" s="303"/>
      <c r="M20" s="303"/>
      <c r="N20" s="303"/>
      <c r="O20" s="303"/>
      <c r="P20" s="303"/>
      <c r="Q20" s="303"/>
      <c r="R20" s="303"/>
      <c r="S20" s="304"/>
      <c r="T20" s="304"/>
      <c r="U20" s="304"/>
    </row>
    <row r="21" spans="1:21" s="297" customFormat="1" ht="16.5" customHeight="1" x14ac:dyDescent="0.2">
      <c r="A21" s="317">
        <v>1</v>
      </c>
      <c r="B21" s="306">
        <v>2</v>
      </c>
      <c r="C21" s="317">
        <v>3</v>
      </c>
      <c r="D21" s="318"/>
      <c r="E21" s="318"/>
      <c r="F21" s="318"/>
      <c r="G21" s="318"/>
      <c r="H21" s="303"/>
      <c r="I21" s="303"/>
      <c r="J21" s="303"/>
      <c r="K21" s="303"/>
      <c r="L21" s="303"/>
      <c r="M21" s="303"/>
      <c r="N21" s="303"/>
      <c r="O21" s="303"/>
      <c r="P21" s="303"/>
      <c r="Q21" s="303"/>
      <c r="R21" s="303"/>
      <c r="S21" s="304"/>
      <c r="T21" s="304"/>
      <c r="U21" s="304"/>
    </row>
    <row r="22" spans="1:21" s="297" customFormat="1" ht="33.75" customHeight="1" x14ac:dyDescent="0.2">
      <c r="A22" s="319" t="s">
        <v>63</v>
      </c>
      <c r="B22" s="24" t="s">
        <v>470</v>
      </c>
      <c r="C22" s="23" t="s">
        <v>560</v>
      </c>
      <c r="D22" s="318"/>
      <c r="E22" s="318"/>
      <c r="F22" s="303"/>
      <c r="G22" s="303"/>
      <c r="H22" s="303"/>
      <c r="I22" s="303"/>
      <c r="J22" s="303"/>
      <c r="K22" s="303"/>
      <c r="L22" s="303"/>
      <c r="M22" s="303"/>
      <c r="N22" s="303"/>
      <c r="O22" s="303"/>
      <c r="P22" s="303"/>
      <c r="Q22" s="304"/>
      <c r="R22" s="304"/>
      <c r="S22" s="304"/>
      <c r="T22" s="304"/>
      <c r="U22" s="304"/>
    </row>
    <row r="23" spans="1:21" ht="87" customHeight="1" x14ac:dyDescent="0.25">
      <c r="A23" s="319" t="s">
        <v>61</v>
      </c>
      <c r="B23" s="320" t="s">
        <v>58</v>
      </c>
      <c r="C23" s="321" t="s">
        <v>561</v>
      </c>
      <c r="D23" s="312"/>
      <c r="E23" s="312"/>
      <c r="F23" s="312"/>
      <c r="G23" s="312"/>
      <c r="H23" s="312"/>
      <c r="I23" s="312"/>
      <c r="J23" s="312"/>
      <c r="K23" s="312"/>
      <c r="L23" s="312"/>
      <c r="M23" s="312"/>
      <c r="N23" s="312"/>
      <c r="O23" s="312"/>
      <c r="P23" s="312"/>
      <c r="Q23" s="312"/>
      <c r="R23" s="312"/>
      <c r="S23" s="312"/>
      <c r="T23" s="312"/>
      <c r="U23" s="312"/>
    </row>
    <row r="24" spans="1:21" ht="63" customHeight="1" x14ac:dyDescent="0.25">
      <c r="A24" s="319" t="s">
        <v>60</v>
      </c>
      <c r="B24" s="320" t="s">
        <v>489</v>
      </c>
      <c r="C24" s="316" t="s">
        <v>566</v>
      </c>
      <c r="D24" s="312"/>
      <c r="E24" s="312"/>
      <c r="F24" s="312"/>
      <c r="G24" s="312"/>
      <c r="H24" s="312"/>
      <c r="I24" s="312"/>
      <c r="J24" s="312"/>
      <c r="K24" s="312"/>
      <c r="L24" s="312"/>
      <c r="M24" s="312"/>
      <c r="N24" s="312"/>
      <c r="O24" s="312"/>
      <c r="P24" s="312"/>
      <c r="Q24" s="312"/>
      <c r="R24" s="312"/>
      <c r="S24" s="312"/>
      <c r="T24" s="312"/>
      <c r="U24" s="312"/>
    </row>
    <row r="25" spans="1:21" ht="63" customHeight="1" x14ac:dyDescent="0.25">
      <c r="A25" s="319" t="s">
        <v>59</v>
      </c>
      <c r="B25" s="320" t="s">
        <v>490</v>
      </c>
      <c r="C25" s="316" t="s">
        <v>567</v>
      </c>
      <c r="D25" s="312"/>
      <c r="E25" s="312"/>
      <c r="F25" s="312"/>
      <c r="G25" s="312"/>
      <c r="H25" s="312"/>
      <c r="I25" s="312"/>
      <c r="J25" s="312"/>
      <c r="K25" s="312"/>
      <c r="L25" s="312"/>
      <c r="M25" s="312"/>
      <c r="N25" s="312"/>
      <c r="O25" s="312"/>
      <c r="P25" s="312"/>
      <c r="Q25" s="312"/>
      <c r="R25" s="312"/>
      <c r="S25" s="312"/>
      <c r="T25" s="312"/>
      <c r="U25" s="312"/>
    </row>
    <row r="26" spans="1:21" ht="42.75" customHeight="1" x14ac:dyDescent="0.25">
      <c r="A26" s="319" t="s">
        <v>57</v>
      </c>
      <c r="B26" s="320" t="s">
        <v>234</v>
      </c>
      <c r="C26" s="316" t="s">
        <v>567</v>
      </c>
      <c r="D26" s="312"/>
      <c r="E26" s="312"/>
      <c r="F26" s="312"/>
      <c r="G26" s="312"/>
      <c r="H26" s="312"/>
      <c r="I26" s="312"/>
      <c r="J26" s="312"/>
      <c r="K26" s="312"/>
      <c r="L26" s="312"/>
      <c r="M26" s="312"/>
      <c r="N26" s="312"/>
      <c r="O26" s="312"/>
      <c r="P26" s="312"/>
      <c r="Q26" s="312"/>
      <c r="R26" s="312"/>
      <c r="S26" s="312"/>
      <c r="T26" s="312"/>
      <c r="U26" s="312"/>
    </row>
    <row r="27" spans="1:21" ht="42.75" customHeight="1" x14ac:dyDescent="0.25">
      <c r="A27" s="319" t="s">
        <v>56</v>
      </c>
      <c r="B27" s="320" t="s">
        <v>471</v>
      </c>
      <c r="C27" s="316" t="s">
        <v>567</v>
      </c>
      <c r="D27" s="312"/>
      <c r="E27" s="312"/>
      <c r="F27" s="312"/>
      <c r="G27" s="312"/>
      <c r="H27" s="312"/>
      <c r="I27" s="312"/>
      <c r="J27" s="312"/>
      <c r="K27" s="312"/>
      <c r="L27" s="312"/>
      <c r="M27" s="312"/>
      <c r="N27" s="312"/>
      <c r="O27" s="312"/>
      <c r="P27" s="312"/>
      <c r="Q27" s="312"/>
      <c r="R27" s="312"/>
      <c r="S27" s="312"/>
      <c r="T27" s="312"/>
      <c r="U27" s="312"/>
    </row>
    <row r="28" spans="1:21" ht="42.75" customHeight="1" x14ac:dyDescent="0.25">
      <c r="A28" s="319" t="s">
        <v>54</v>
      </c>
      <c r="B28" s="320" t="s">
        <v>55</v>
      </c>
      <c r="C28" s="322">
        <v>2014</v>
      </c>
      <c r="D28" s="312"/>
      <c r="E28" s="312"/>
      <c r="F28" s="312"/>
      <c r="G28" s="312"/>
      <c r="H28" s="312"/>
      <c r="I28" s="312"/>
      <c r="J28" s="312"/>
      <c r="K28" s="312"/>
      <c r="L28" s="312"/>
      <c r="M28" s="312"/>
      <c r="N28" s="312"/>
      <c r="O28" s="312"/>
      <c r="P28" s="312"/>
      <c r="Q28" s="312"/>
      <c r="R28" s="312"/>
      <c r="S28" s="312"/>
      <c r="T28" s="312"/>
      <c r="U28" s="312"/>
    </row>
    <row r="29" spans="1:21" ht="42.75" customHeight="1" x14ac:dyDescent="0.25">
      <c r="A29" s="319" t="s">
        <v>52</v>
      </c>
      <c r="B29" s="316" t="s">
        <v>53</v>
      </c>
      <c r="C29" s="322">
        <v>2018</v>
      </c>
      <c r="D29" s="312"/>
      <c r="E29" s="312"/>
      <c r="F29" s="312"/>
      <c r="G29" s="312"/>
      <c r="H29" s="312"/>
      <c r="I29" s="312"/>
      <c r="J29" s="312"/>
      <c r="K29" s="312"/>
      <c r="L29" s="312"/>
      <c r="M29" s="312"/>
      <c r="N29" s="312"/>
      <c r="O29" s="312"/>
      <c r="P29" s="312"/>
      <c r="Q29" s="312"/>
      <c r="R29" s="312"/>
      <c r="S29" s="312"/>
      <c r="T29" s="312"/>
      <c r="U29" s="312"/>
    </row>
    <row r="30" spans="1:21" ht="42.75" customHeight="1" x14ac:dyDescent="0.25">
      <c r="A30" s="319" t="s">
        <v>71</v>
      </c>
      <c r="B30" s="316" t="s">
        <v>51</v>
      </c>
      <c r="C30" s="316" t="s">
        <v>571</v>
      </c>
      <c r="D30" s="312"/>
      <c r="E30" s="312"/>
      <c r="F30" s="312"/>
      <c r="G30" s="312"/>
      <c r="H30" s="312"/>
      <c r="I30" s="312"/>
      <c r="J30" s="312"/>
      <c r="K30" s="312"/>
      <c r="L30" s="312"/>
      <c r="M30" s="312"/>
      <c r="N30" s="312"/>
      <c r="O30" s="312"/>
      <c r="P30" s="312"/>
      <c r="Q30" s="312"/>
      <c r="R30" s="312"/>
      <c r="S30" s="312"/>
      <c r="T30" s="312"/>
      <c r="U30" s="312"/>
    </row>
    <row r="31" spans="1:21" x14ac:dyDescent="0.25">
      <c r="A31" s="312"/>
      <c r="B31" s="312"/>
      <c r="C31" s="312"/>
      <c r="D31" s="312"/>
      <c r="E31" s="312"/>
      <c r="F31" s="312"/>
      <c r="G31" s="312"/>
      <c r="H31" s="312"/>
      <c r="I31" s="312"/>
      <c r="J31" s="312"/>
      <c r="K31" s="312"/>
      <c r="L31" s="312"/>
      <c r="M31" s="312"/>
      <c r="N31" s="312"/>
      <c r="O31" s="312"/>
      <c r="P31" s="312"/>
      <c r="Q31" s="312"/>
      <c r="R31" s="312"/>
      <c r="S31" s="312"/>
      <c r="T31" s="312"/>
      <c r="U31" s="312"/>
    </row>
    <row r="32" spans="1:21" x14ac:dyDescent="0.25">
      <c r="A32" s="312"/>
      <c r="B32" s="312"/>
      <c r="C32" s="312"/>
      <c r="D32" s="312"/>
      <c r="E32" s="312"/>
      <c r="F32" s="312"/>
      <c r="G32" s="312"/>
      <c r="H32" s="312"/>
      <c r="I32" s="312"/>
      <c r="J32" s="312"/>
      <c r="K32" s="312"/>
      <c r="L32" s="312"/>
      <c r="M32" s="312"/>
      <c r="N32" s="312"/>
      <c r="O32" s="312"/>
      <c r="P32" s="312"/>
      <c r="Q32" s="312"/>
      <c r="R32" s="312"/>
      <c r="S32" s="312"/>
      <c r="T32" s="312"/>
      <c r="U32" s="312"/>
    </row>
    <row r="33" spans="1:21" x14ac:dyDescent="0.25">
      <c r="A33" s="312"/>
      <c r="B33" s="312"/>
      <c r="C33" s="312"/>
      <c r="D33" s="312"/>
      <c r="E33" s="312"/>
      <c r="F33" s="312"/>
      <c r="G33" s="312"/>
      <c r="H33" s="312"/>
      <c r="I33" s="312"/>
      <c r="J33" s="312"/>
      <c r="K33" s="312"/>
      <c r="L33" s="312"/>
      <c r="M33" s="312"/>
      <c r="N33" s="312"/>
      <c r="O33" s="312"/>
      <c r="P33" s="312"/>
      <c r="Q33" s="312"/>
      <c r="R33" s="312"/>
      <c r="S33" s="312"/>
      <c r="T33" s="312"/>
      <c r="U33" s="312"/>
    </row>
    <row r="34" spans="1:21" x14ac:dyDescent="0.25">
      <c r="A34" s="312"/>
      <c r="B34" s="312"/>
      <c r="C34" s="312"/>
      <c r="D34" s="312"/>
      <c r="E34" s="312"/>
      <c r="F34" s="312"/>
      <c r="G34" s="312"/>
      <c r="H34" s="312"/>
      <c r="I34" s="312"/>
      <c r="J34" s="312"/>
      <c r="K34" s="312"/>
      <c r="L34" s="312"/>
      <c r="M34" s="312"/>
      <c r="N34" s="312"/>
      <c r="O34" s="312"/>
      <c r="P34" s="312"/>
      <c r="Q34" s="312"/>
      <c r="R34" s="312"/>
      <c r="S34" s="312"/>
      <c r="T34" s="312"/>
      <c r="U34" s="312"/>
    </row>
    <row r="35" spans="1:21" x14ac:dyDescent="0.25">
      <c r="A35" s="312"/>
      <c r="B35" s="312"/>
      <c r="C35" s="312"/>
      <c r="D35" s="312"/>
      <c r="E35" s="312"/>
      <c r="F35" s="312"/>
      <c r="G35" s="312"/>
      <c r="H35" s="312"/>
      <c r="I35" s="312"/>
      <c r="J35" s="312"/>
      <c r="K35" s="312"/>
      <c r="L35" s="312"/>
      <c r="M35" s="312"/>
      <c r="N35" s="312"/>
      <c r="O35" s="312"/>
      <c r="P35" s="312"/>
      <c r="Q35" s="312"/>
      <c r="R35" s="312"/>
      <c r="S35" s="312"/>
      <c r="T35" s="312"/>
      <c r="U35" s="312"/>
    </row>
    <row r="36" spans="1:21" x14ac:dyDescent="0.25">
      <c r="A36" s="312"/>
      <c r="B36" s="312"/>
      <c r="C36" s="312"/>
      <c r="D36" s="312"/>
      <c r="E36" s="312"/>
      <c r="F36" s="312"/>
      <c r="G36" s="312"/>
      <c r="H36" s="312"/>
      <c r="I36" s="312"/>
      <c r="J36" s="312"/>
      <c r="K36" s="312"/>
      <c r="L36" s="312"/>
      <c r="M36" s="312"/>
      <c r="N36" s="312"/>
      <c r="O36" s="312"/>
      <c r="P36" s="312"/>
      <c r="Q36" s="312"/>
      <c r="R36" s="312"/>
      <c r="S36" s="312"/>
      <c r="T36" s="312"/>
      <c r="U36" s="312"/>
    </row>
    <row r="37" spans="1:21" x14ac:dyDescent="0.25">
      <c r="A37" s="312"/>
      <c r="B37" s="312"/>
      <c r="C37" s="312"/>
      <c r="D37" s="312"/>
      <c r="E37" s="312"/>
      <c r="F37" s="312"/>
      <c r="G37" s="312"/>
      <c r="H37" s="312"/>
      <c r="I37" s="312"/>
      <c r="J37" s="312"/>
      <c r="K37" s="312"/>
      <c r="L37" s="312"/>
      <c r="M37" s="312"/>
      <c r="N37" s="312"/>
      <c r="O37" s="312"/>
      <c r="P37" s="312"/>
      <c r="Q37" s="312"/>
      <c r="R37" s="312"/>
      <c r="S37" s="312"/>
      <c r="T37" s="312"/>
      <c r="U37" s="312"/>
    </row>
    <row r="38" spans="1:21" x14ac:dyDescent="0.25">
      <c r="A38" s="312"/>
      <c r="B38" s="312"/>
      <c r="C38" s="312"/>
      <c r="D38" s="312"/>
      <c r="E38" s="312"/>
      <c r="F38" s="312"/>
      <c r="G38" s="312"/>
      <c r="H38" s="312"/>
      <c r="I38" s="312"/>
      <c r="J38" s="312"/>
      <c r="K38" s="312"/>
      <c r="L38" s="312"/>
      <c r="M38" s="312"/>
      <c r="N38" s="312"/>
      <c r="O38" s="312"/>
      <c r="P38" s="312"/>
      <c r="Q38" s="312"/>
      <c r="R38" s="312"/>
      <c r="S38" s="312"/>
      <c r="T38" s="312"/>
      <c r="U38" s="312"/>
    </row>
    <row r="39" spans="1:21" x14ac:dyDescent="0.25">
      <c r="A39" s="312"/>
      <c r="B39" s="312"/>
      <c r="C39" s="312"/>
      <c r="D39" s="312"/>
      <c r="E39" s="312"/>
      <c r="F39" s="312"/>
      <c r="G39" s="312"/>
      <c r="H39" s="312"/>
      <c r="I39" s="312"/>
      <c r="J39" s="312"/>
      <c r="K39" s="312"/>
      <c r="L39" s="312"/>
      <c r="M39" s="312"/>
      <c r="N39" s="312"/>
      <c r="O39" s="312"/>
      <c r="P39" s="312"/>
      <c r="Q39" s="312"/>
      <c r="R39" s="312"/>
      <c r="S39" s="312"/>
      <c r="T39" s="312"/>
      <c r="U39" s="312"/>
    </row>
    <row r="40" spans="1:21" x14ac:dyDescent="0.25">
      <c r="A40" s="312"/>
      <c r="B40" s="312"/>
      <c r="C40" s="312"/>
      <c r="D40" s="312"/>
      <c r="E40" s="312"/>
      <c r="F40" s="312"/>
      <c r="G40" s="312"/>
      <c r="H40" s="312"/>
      <c r="I40" s="312"/>
      <c r="J40" s="312"/>
      <c r="K40" s="312"/>
      <c r="L40" s="312"/>
      <c r="M40" s="312"/>
      <c r="N40" s="312"/>
      <c r="O40" s="312"/>
      <c r="P40" s="312"/>
      <c r="Q40" s="312"/>
      <c r="R40" s="312"/>
      <c r="S40" s="312"/>
      <c r="T40" s="312"/>
      <c r="U40" s="312"/>
    </row>
    <row r="41" spans="1:21" x14ac:dyDescent="0.25">
      <c r="A41" s="312"/>
      <c r="B41" s="312"/>
      <c r="C41" s="312"/>
      <c r="D41" s="312"/>
      <c r="E41" s="312"/>
      <c r="F41" s="312"/>
      <c r="G41" s="312"/>
      <c r="H41" s="312"/>
      <c r="I41" s="312"/>
      <c r="J41" s="312"/>
      <c r="K41" s="312"/>
      <c r="L41" s="312"/>
      <c r="M41" s="312"/>
      <c r="N41" s="312"/>
      <c r="O41" s="312"/>
      <c r="P41" s="312"/>
      <c r="Q41" s="312"/>
      <c r="R41" s="312"/>
      <c r="S41" s="312"/>
      <c r="T41" s="312"/>
      <c r="U41" s="312"/>
    </row>
    <row r="42" spans="1:21" x14ac:dyDescent="0.25">
      <c r="A42" s="312"/>
      <c r="B42" s="312"/>
      <c r="C42" s="312"/>
      <c r="D42" s="312"/>
      <c r="E42" s="312"/>
      <c r="F42" s="312"/>
      <c r="G42" s="312"/>
      <c r="H42" s="312"/>
      <c r="I42" s="312"/>
      <c r="J42" s="312"/>
      <c r="K42" s="312"/>
      <c r="L42" s="312"/>
      <c r="M42" s="312"/>
      <c r="N42" s="312"/>
      <c r="O42" s="312"/>
      <c r="P42" s="312"/>
      <c r="Q42" s="312"/>
      <c r="R42" s="312"/>
      <c r="S42" s="312"/>
      <c r="T42" s="312"/>
      <c r="U42" s="312"/>
    </row>
    <row r="43" spans="1:21" x14ac:dyDescent="0.25">
      <c r="A43" s="312"/>
      <c r="B43" s="312"/>
      <c r="C43" s="312"/>
      <c r="D43" s="312"/>
      <c r="E43" s="312"/>
      <c r="F43" s="312"/>
      <c r="G43" s="312"/>
      <c r="H43" s="312"/>
      <c r="I43" s="312"/>
      <c r="J43" s="312"/>
      <c r="K43" s="312"/>
      <c r="L43" s="312"/>
      <c r="M43" s="312"/>
      <c r="N43" s="312"/>
      <c r="O43" s="312"/>
      <c r="P43" s="312"/>
      <c r="Q43" s="312"/>
      <c r="R43" s="312"/>
      <c r="S43" s="312"/>
      <c r="T43" s="312"/>
      <c r="U43" s="312"/>
    </row>
    <row r="44" spans="1:21" x14ac:dyDescent="0.25">
      <c r="A44" s="312"/>
      <c r="B44" s="312"/>
      <c r="C44" s="312"/>
      <c r="D44" s="312"/>
      <c r="E44" s="312"/>
      <c r="F44" s="312"/>
      <c r="G44" s="312"/>
      <c r="H44" s="312"/>
      <c r="I44" s="312"/>
      <c r="J44" s="312"/>
      <c r="K44" s="312"/>
      <c r="L44" s="312"/>
      <c r="M44" s="312"/>
      <c r="N44" s="312"/>
      <c r="O44" s="312"/>
      <c r="P44" s="312"/>
      <c r="Q44" s="312"/>
      <c r="R44" s="312"/>
      <c r="S44" s="312"/>
      <c r="T44" s="312"/>
      <c r="U44" s="312"/>
    </row>
    <row r="45" spans="1:21" x14ac:dyDescent="0.25">
      <c r="A45" s="312"/>
      <c r="B45" s="312"/>
      <c r="C45" s="312"/>
      <c r="D45" s="312"/>
      <c r="E45" s="312"/>
      <c r="F45" s="312"/>
      <c r="G45" s="312"/>
      <c r="H45" s="312"/>
      <c r="I45" s="312"/>
      <c r="J45" s="312"/>
      <c r="K45" s="312"/>
      <c r="L45" s="312"/>
      <c r="M45" s="312"/>
      <c r="N45" s="312"/>
      <c r="O45" s="312"/>
      <c r="P45" s="312"/>
      <c r="Q45" s="312"/>
      <c r="R45" s="312"/>
      <c r="S45" s="312"/>
      <c r="T45" s="312"/>
      <c r="U45" s="312"/>
    </row>
    <row r="46" spans="1:21" x14ac:dyDescent="0.25">
      <c r="A46" s="312"/>
      <c r="B46" s="312"/>
      <c r="C46" s="312"/>
      <c r="D46" s="312"/>
      <c r="E46" s="312"/>
      <c r="F46" s="312"/>
      <c r="G46" s="312"/>
      <c r="H46" s="312"/>
      <c r="I46" s="312"/>
      <c r="J46" s="312"/>
      <c r="K46" s="312"/>
      <c r="L46" s="312"/>
      <c r="M46" s="312"/>
      <c r="N46" s="312"/>
      <c r="O46" s="312"/>
      <c r="P46" s="312"/>
      <c r="Q46" s="312"/>
      <c r="R46" s="312"/>
      <c r="S46" s="312"/>
      <c r="T46" s="312"/>
      <c r="U46" s="312"/>
    </row>
    <row r="47" spans="1:21" x14ac:dyDescent="0.25">
      <c r="A47" s="312"/>
      <c r="B47" s="312"/>
      <c r="C47" s="312"/>
      <c r="D47" s="312"/>
      <c r="E47" s="312"/>
      <c r="F47" s="312"/>
      <c r="G47" s="312"/>
      <c r="H47" s="312"/>
      <c r="I47" s="312"/>
      <c r="J47" s="312"/>
      <c r="K47" s="312"/>
      <c r="L47" s="312"/>
      <c r="M47" s="312"/>
      <c r="N47" s="312"/>
      <c r="O47" s="312"/>
      <c r="P47" s="312"/>
      <c r="Q47" s="312"/>
      <c r="R47" s="312"/>
      <c r="S47" s="312"/>
      <c r="T47" s="312"/>
      <c r="U47" s="312"/>
    </row>
    <row r="48" spans="1:21" x14ac:dyDescent="0.25">
      <c r="A48" s="312"/>
      <c r="B48" s="312"/>
      <c r="C48" s="312"/>
      <c r="D48" s="312"/>
      <c r="E48" s="312"/>
      <c r="F48" s="312"/>
      <c r="G48" s="312"/>
      <c r="H48" s="312"/>
      <c r="I48" s="312"/>
      <c r="J48" s="312"/>
      <c r="K48" s="312"/>
      <c r="L48" s="312"/>
      <c r="M48" s="312"/>
      <c r="N48" s="312"/>
      <c r="O48" s="312"/>
      <c r="P48" s="312"/>
      <c r="Q48" s="312"/>
      <c r="R48" s="312"/>
      <c r="S48" s="312"/>
      <c r="T48" s="312"/>
      <c r="U48" s="312"/>
    </row>
    <row r="49" spans="1:21" x14ac:dyDescent="0.25">
      <c r="A49" s="312"/>
      <c r="B49" s="312"/>
      <c r="C49" s="312"/>
      <c r="D49" s="312"/>
      <c r="E49" s="312"/>
      <c r="F49" s="312"/>
      <c r="G49" s="312"/>
      <c r="H49" s="312"/>
      <c r="I49" s="312"/>
      <c r="J49" s="312"/>
      <c r="K49" s="312"/>
      <c r="L49" s="312"/>
      <c r="M49" s="312"/>
      <c r="N49" s="312"/>
      <c r="O49" s="312"/>
      <c r="P49" s="312"/>
      <c r="Q49" s="312"/>
      <c r="R49" s="312"/>
      <c r="S49" s="312"/>
      <c r="T49" s="312"/>
      <c r="U49" s="312"/>
    </row>
    <row r="50" spans="1:21" x14ac:dyDescent="0.25">
      <c r="A50" s="312"/>
      <c r="B50" s="312"/>
      <c r="C50" s="312"/>
      <c r="D50" s="312"/>
      <c r="E50" s="312"/>
      <c r="F50" s="312"/>
      <c r="G50" s="312"/>
      <c r="H50" s="312"/>
      <c r="I50" s="312"/>
      <c r="J50" s="312"/>
      <c r="K50" s="312"/>
      <c r="L50" s="312"/>
      <c r="M50" s="312"/>
      <c r="N50" s="312"/>
      <c r="O50" s="312"/>
      <c r="P50" s="312"/>
      <c r="Q50" s="312"/>
      <c r="R50" s="312"/>
      <c r="S50" s="312"/>
      <c r="T50" s="312"/>
      <c r="U50" s="312"/>
    </row>
    <row r="51" spans="1:21" x14ac:dyDescent="0.25">
      <c r="A51" s="312"/>
      <c r="B51" s="312"/>
      <c r="C51" s="312"/>
      <c r="D51" s="312"/>
      <c r="E51" s="312"/>
      <c r="F51" s="312"/>
      <c r="G51" s="312"/>
      <c r="H51" s="312"/>
      <c r="I51" s="312"/>
      <c r="J51" s="312"/>
      <c r="K51" s="312"/>
      <c r="L51" s="312"/>
      <c r="M51" s="312"/>
      <c r="N51" s="312"/>
      <c r="O51" s="312"/>
      <c r="P51" s="312"/>
      <c r="Q51" s="312"/>
      <c r="R51" s="312"/>
      <c r="S51" s="312"/>
      <c r="T51" s="312"/>
      <c r="U51" s="312"/>
    </row>
    <row r="52" spans="1:21" x14ac:dyDescent="0.25">
      <c r="A52" s="312"/>
      <c r="B52" s="312"/>
      <c r="C52" s="312"/>
      <c r="D52" s="312"/>
      <c r="E52" s="312"/>
      <c r="F52" s="312"/>
      <c r="G52" s="312"/>
      <c r="H52" s="312"/>
      <c r="I52" s="312"/>
      <c r="J52" s="312"/>
      <c r="K52" s="312"/>
      <c r="L52" s="312"/>
      <c r="M52" s="312"/>
      <c r="N52" s="312"/>
      <c r="O52" s="312"/>
      <c r="P52" s="312"/>
      <c r="Q52" s="312"/>
      <c r="R52" s="312"/>
      <c r="S52" s="312"/>
      <c r="T52" s="312"/>
      <c r="U52" s="312"/>
    </row>
    <row r="53" spans="1:21" x14ac:dyDescent="0.25">
      <c r="A53" s="312"/>
      <c r="B53" s="312"/>
      <c r="C53" s="312"/>
      <c r="D53" s="312"/>
      <c r="E53" s="312"/>
      <c r="F53" s="312"/>
      <c r="G53" s="312"/>
      <c r="H53" s="312"/>
      <c r="I53" s="312"/>
      <c r="J53" s="312"/>
      <c r="K53" s="312"/>
      <c r="L53" s="312"/>
      <c r="M53" s="312"/>
      <c r="N53" s="312"/>
      <c r="O53" s="312"/>
      <c r="P53" s="312"/>
      <c r="Q53" s="312"/>
      <c r="R53" s="312"/>
      <c r="S53" s="312"/>
      <c r="T53" s="312"/>
      <c r="U53" s="312"/>
    </row>
    <row r="54" spans="1:21" x14ac:dyDescent="0.25">
      <c r="A54" s="312"/>
      <c r="B54" s="312"/>
      <c r="C54" s="312"/>
      <c r="D54" s="312"/>
      <c r="E54" s="312"/>
      <c r="F54" s="312"/>
      <c r="G54" s="312"/>
      <c r="H54" s="312"/>
      <c r="I54" s="312"/>
      <c r="J54" s="312"/>
      <c r="K54" s="312"/>
      <c r="L54" s="312"/>
      <c r="M54" s="312"/>
      <c r="N54" s="312"/>
      <c r="O54" s="312"/>
      <c r="P54" s="312"/>
      <c r="Q54" s="312"/>
      <c r="R54" s="312"/>
      <c r="S54" s="312"/>
      <c r="T54" s="312"/>
      <c r="U54" s="312"/>
    </row>
    <row r="55" spans="1:21" x14ac:dyDescent="0.25">
      <c r="A55" s="312"/>
      <c r="B55" s="312"/>
      <c r="C55" s="312"/>
      <c r="D55" s="312"/>
      <c r="E55" s="312"/>
      <c r="F55" s="312"/>
      <c r="G55" s="312"/>
      <c r="H55" s="312"/>
      <c r="I55" s="312"/>
      <c r="J55" s="312"/>
      <c r="K55" s="312"/>
      <c r="L55" s="312"/>
      <c r="M55" s="312"/>
      <c r="N55" s="312"/>
      <c r="O55" s="312"/>
      <c r="P55" s="312"/>
      <c r="Q55" s="312"/>
      <c r="R55" s="312"/>
      <c r="S55" s="312"/>
      <c r="T55" s="312"/>
      <c r="U55" s="312"/>
    </row>
    <row r="56" spans="1:21" x14ac:dyDescent="0.25">
      <c r="A56" s="312"/>
      <c r="B56" s="312"/>
      <c r="C56" s="312"/>
      <c r="D56" s="312"/>
      <c r="E56" s="312"/>
      <c r="F56" s="312"/>
      <c r="G56" s="312"/>
      <c r="H56" s="312"/>
      <c r="I56" s="312"/>
      <c r="J56" s="312"/>
      <c r="K56" s="312"/>
      <c r="L56" s="312"/>
      <c r="M56" s="312"/>
      <c r="N56" s="312"/>
      <c r="O56" s="312"/>
      <c r="P56" s="312"/>
      <c r="Q56" s="312"/>
      <c r="R56" s="312"/>
      <c r="S56" s="312"/>
      <c r="T56" s="312"/>
      <c r="U56" s="312"/>
    </row>
    <row r="57" spans="1:21" x14ac:dyDescent="0.25">
      <c r="A57" s="312"/>
      <c r="B57" s="312"/>
      <c r="C57" s="312"/>
      <c r="D57" s="312"/>
      <c r="E57" s="312"/>
      <c r="F57" s="312"/>
      <c r="G57" s="312"/>
      <c r="H57" s="312"/>
      <c r="I57" s="312"/>
      <c r="J57" s="312"/>
      <c r="K57" s="312"/>
      <c r="L57" s="312"/>
      <c r="M57" s="312"/>
      <c r="N57" s="312"/>
      <c r="O57" s="312"/>
      <c r="P57" s="312"/>
      <c r="Q57" s="312"/>
      <c r="R57" s="312"/>
      <c r="S57" s="312"/>
      <c r="T57" s="312"/>
      <c r="U57" s="312"/>
    </row>
    <row r="58" spans="1:21" x14ac:dyDescent="0.25">
      <c r="A58" s="312"/>
      <c r="B58" s="312"/>
      <c r="C58" s="312"/>
      <c r="D58" s="312"/>
      <c r="E58" s="312"/>
      <c r="F58" s="312"/>
      <c r="G58" s="312"/>
      <c r="H58" s="312"/>
      <c r="I58" s="312"/>
      <c r="J58" s="312"/>
      <c r="K58" s="312"/>
      <c r="L58" s="312"/>
      <c r="M58" s="312"/>
      <c r="N58" s="312"/>
      <c r="O58" s="312"/>
      <c r="P58" s="312"/>
      <c r="Q58" s="312"/>
      <c r="R58" s="312"/>
      <c r="S58" s="312"/>
      <c r="T58" s="312"/>
      <c r="U58" s="312"/>
    </row>
    <row r="59" spans="1:21" x14ac:dyDescent="0.25">
      <c r="A59" s="312"/>
      <c r="B59" s="312"/>
      <c r="C59" s="312"/>
      <c r="D59" s="312"/>
      <c r="E59" s="312"/>
      <c r="F59" s="312"/>
      <c r="G59" s="312"/>
      <c r="H59" s="312"/>
      <c r="I59" s="312"/>
      <c r="J59" s="312"/>
      <c r="K59" s="312"/>
      <c r="L59" s="312"/>
      <c r="M59" s="312"/>
      <c r="N59" s="312"/>
      <c r="O59" s="312"/>
      <c r="P59" s="312"/>
      <c r="Q59" s="312"/>
      <c r="R59" s="312"/>
      <c r="S59" s="312"/>
      <c r="T59" s="312"/>
      <c r="U59" s="312"/>
    </row>
    <row r="60" spans="1:21" x14ac:dyDescent="0.25">
      <c r="A60" s="312"/>
      <c r="B60" s="312"/>
      <c r="C60" s="312"/>
      <c r="D60" s="312"/>
      <c r="E60" s="312"/>
      <c r="F60" s="312"/>
      <c r="G60" s="312"/>
      <c r="H60" s="312"/>
      <c r="I60" s="312"/>
      <c r="J60" s="312"/>
      <c r="K60" s="312"/>
      <c r="L60" s="312"/>
      <c r="M60" s="312"/>
      <c r="N60" s="312"/>
      <c r="O60" s="312"/>
      <c r="P60" s="312"/>
      <c r="Q60" s="312"/>
      <c r="R60" s="312"/>
      <c r="S60" s="312"/>
      <c r="T60" s="312"/>
      <c r="U60" s="312"/>
    </row>
    <row r="61" spans="1:21" x14ac:dyDescent="0.25">
      <c r="A61" s="312"/>
      <c r="B61" s="312"/>
      <c r="C61" s="312"/>
      <c r="D61" s="312"/>
      <c r="E61" s="312"/>
      <c r="F61" s="312"/>
      <c r="G61" s="312"/>
      <c r="H61" s="312"/>
      <c r="I61" s="312"/>
      <c r="J61" s="312"/>
      <c r="K61" s="312"/>
      <c r="L61" s="312"/>
      <c r="M61" s="312"/>
      <c r="N61" s="312"/>
      <c r="O61" s="312"/>
      <c r="P61" s="312"/>
      <c r="Q61" s="312"/>
      <c r="R61" s="312"/>
      <c r="S61" s="312"/>
      <c r="T61" s="312"/>
      <c r="U61" s="312"/>
    </row>
    <row r="62" spans="1:21" x14ac:dyDescent="0.25">
      <c r="A62" s="312"/>
      <c r="B62" s="312"/>
      <c r="C62" s="312"/>
      <c r="D62" s="312"/>
      <c r="E62" s="312"/>
      <c r="F62" s="312"/>
      <c r="G62" s="312"/>
      <c r="H62" s="312"/>
      <c r="I62" s="312"/>
      <c r="J62" s="312"/>
      <c r="K62" s="312"/>
      <c r="L62" s="312"/>
      <c r="M62" s="312"/>
      <c r="N62" s="312"/>
      <c r="O62" s="312"/>
      <c r="P62" s="312"/>
      <c r="Q62" s="312"/>
      <c r="R62" s="312"/>
      <c r="S62" s="312"/>
      <c r="T62" s="312"/>
      <c r="U62" s="312"/>
    </row>
    <row r="63" spans="1:21" x14ac:dyDescent="0.25">
      <c r="A63" s="312"/>
      <c r="B63" s="312"/>
      <c r="C63" s="312"/>
      <c r="D63" s="312"/>
      <c r="E63" s="312"/>
      <c r="F63" s="312"/>
      <c r="G63" s="312"/>
      <c r="H63" s="312"/>
      <c r="I63" s="312"/>
      <c r="J63" s="312"/>
      <c r="K63" s="312"/>
      <c r="L63" s="312"/>
      <c r="M63" s="312"/>
      <c r="N63" s="312"/>
      <c r="O63" s="312"/>
      <c r="P63" s="312"/>
      <c r="Q63" s="312"/>
      <c r="R63" s="312"/>
      <c r="S63" s="312"/>
      <c r="T63" s="312"/>
      <c r="U63" s="312"/>
    </row>
    <row r="64" spans="1:21" x14ac:dyDescent="0.25">
      <c r="A64" s="312"/>
      <c r="B64" s="312"/>
      <c r="C64" s="312"/>
      <c r="D64" s="312"/>
      <c r="E64" s="312"/>
      <c r="F64" s="312"/>
      <c r="G64" s="312"/>
      <c r="H64" s="312"/>
      <c r="I64" s="312"/>
      <c r="J64" s="312"/>
      <c r="K64" s="312"/>
      <c r="L64" s="312"/>
      <c r="M64" s="312"/>
      <c r="N64" s="312"/>
      <c r="O64" s="312"/>
      <c r="P64" s="312"/>
      <c r="Q64" s="312"/>
      <c r="R64" s="312"/>
      <c r="S64" s="312"/>
      <c r="T64" s="312"/>
      <c r="U64" s="312"/>
    </row>
    <row r="65" spans="1:21" x14ac:dyDescent="0.25">
      <c r="A65" s="312"/>
      <c r="B65" s="312"/>
      <c r="C65" s="312"/>
      <c r="D65" s="312"/>
      <c r="E65" s="312"/>
      <c r="F65" s="312"/>
      <c r="G65" s="312"/>
      <c r="H65" s="312"/>
      <c r="I65" s="312"/>
      <c r="J65" s="312"/>
      <c r="K65" s="312"/>
      <c r="L65" s="312"/>
      <c r="M65" s="312"/>
      <c r="N65" s="312"/>
      <c r="O65" s="312"/>
      <c r="P65" s="312"/>
      <c r="Q65" s="312"/>
      <c r="R65" s="312"/>
      <c r="S65" s="312"/>
      <c r="T65" s="312"/>
      <c r="U65" s="312"/>
    </row>
    <row r="66" spans="1:21" x14ac:dyDescent="0.25">
      <c r="A66" s="312"/>
      <c r="B66" s="312"/>
      <c r="C66" s="312"/>
      <c r="D66" s="312"/>
      <c r="E66" s="312"/>
      <c r="F66" s="312"/>
      <c r="G66" s="312"/>
      <c r="H66" s="312"/>
      <c r="I66" s="312"/>
      <c r="J66" s="312"/>
      <c r="K66" s="312"/>
      <c r="L66" s="312"/>
      <c r="M66" s="312"/>
      <c r="N66" s="312"/>
      <c r="O66" s="312"/>
      <c r="P66" s="312"/>
      <c r="Q66" s="312"/>
      <c r="R66" s="312"/>
      <c r="S66" s="312"/>
      <c r="T66" s="312"/>
      <c r="U66" s="312"/>
    </row>
    <row r="67" spans="1:21" x14ac:dyDescent="0.25">
      <c r="A67" s="312"/>
      <c r="B67" s="312"/>
      <c r="C67" s="312"/>
      <c r="D67" s="312"/>
      <c r="E67" s="312"/>
      <c r="F67" s="312"/>
      <c r="G67" s="312"/>
      <c r="H67" s="312"/>
      <c r="I67" s="312"/>
      <c r="J67" s="312"/>
      <c r="K67" s="312"/>
      <c r="L67" s="312"/>
      <c r="M67" s="312"/>
      <c r="N67" s="312"/>
      <c r="O67" s="312"/>
      <c r="P67" s="312"/>
      <c r="Q67" s="312"/>
      <c r="R67" s="312"/>
      <c r="S67" s="312"/>
      <c r="T67" s="312"/>
      <c r="U67" s="312"/>
    </row>
    <row r="68" spans="1:21" x14ac:dyDescent="0.25">
      <c r="A68" s="312"/>
      <c r="B68" s="312"/>
      <c r="C68" s="312"/>
      <c r="D68" s="312"/>
      <c r="E68" s="312"/>
      <c r="F68" s="312"/>
      <c r="G68" s="312"/>
      <c r="H68" s="312"/>
      <c r="I68" s="312"/>
      <c r="J68" s="312"/>
      <c r="K68" s="312"/>
      <c r="L68" s="312"/>
      <c r="M68" s="312"/>
      <c r="N68" s="312"/>
      <c r="O68" s="312"/>
      <c r="P68" s="312"/>
      <c r="Q68" s="312"/>
      <c r="R68" s="312"/>
      <c r="S68" s="312"/>
      <c r="T68" s="312"/>
      <c r="U68" s="312"/>
    </row>
    <row r="69" spans="1:21" x14ac:dyDescent="0.25">
      <c r="A69" s="312"/>
      <c r="B69" s="312"/>
      <c r="C69" s="312"/>
      <c r="D69" s="312"/>
      <c r="E69" s="312"/>
      <c r="F69" s="312"/>
      <c r="G69" s="312"/>
      <c r="H69" s="312"/>
      <c r="I69" s="312"/>
      <c r="J69" s="312"/>
      <c r="K69" s="312"/>
      <c r="L69" s="312"/>
      <c r="M69" s="312"/>
      <c r="N69" s="312"/>
      <c r="O69" s="312"/>
      <c r="P69" s="312"/>
      <c r="Q69" s="312"/>
      <c r="R69" s="312"/>
      <c r="S69" s="312"/>
      <c r="T69" s="312"/>
      <c r="U69" s="312"/>
    </row>
    <row r="70" spans="1:21" x14ac:dyDescent="0.25">
      <c r="A70" s="312"/>
      <c r="B70" s="312"/>
      <c r="C70" s="312"/>
      <c r="D70" s="312"/>
      <c r="E70" s="312"/>
      <c r="F70" s="312"/>
      <c r="G70" s="312"/>
      <c r="H70" s="312"/>
      <c r="I70" s="312"/>
      <c r="J70" s="312"/>
      <c r="K70" s="312"/>
      <c r="L70" s="312"/>
      <c r="M70" s="312"/>
      <c r="N70" s="312"/>
      <c r="O70" s="312"/>
      <c r="P70" s="312"/>
      <c r="Q70" s="312"/>
      <c r="R70" s="312"/>
      <c r="S70" s="312"/>
      <c r="T70" s="312"/>
      <c r="U70" s="312"/>
    </row>
    <row r="71" spans="1:21" x14ac:dyDescent="0.25">
      <c r="A71" s="312"/>
      <c r="B71" s="312"/>
      <c r="C71" s="312"/>
      <c r="D71" s="312"/>
      <c r="E71" s="312"/>
      <c r="F71" s="312"/>
      <c r="G71" s="312"/>
      <c r="H71" s="312"/>
      <c r="I71" s="312"/>
      <c r="J71" s="312"/>
      <c r="K71" s="312"/>
      <c r="L71" s="312"/>
      <c r="M71" s="312"/>
      <c r="N71" s="312"/>
      <c r="O71" s="312"/>
      <c r="P71" s="312"/>
      <c r="Q71" s="312"/>
      <c r="R71" s="312"/>
      <c r="S71" s="312"/>
      <c r="T71" s="312"/>
      <c r="U71" s="312"/>
    </row>
    <row r="72" spans="1:21" x14ac:dyDescent="0.25">
      <c r="A72" s="312"/>
      <c r="B72" s="312"/>
      <c r="C72" s="312"/>
      <c r="D72" s="312"/>
      <c r="E72" s="312"/>
      <c r="F72" s="312"/>
      <c r="G72" s="312"/>
      <c r="H72" s="312"/>
      <c r="I72" s="312"/>
      <c r="J72" s="312"/>
      <c r="K72" s="312"/>
      <c r="L72" s="312"/>
      <c r="M72" s="312"/>
      <c r="N72" s="312"/>
      <c r="O72" s="312"/>
      <c r="P72" s="312"/>
      <c r="Q72" s="312"/>
      <c r="R72" s="312"/>
      <c r="S72" s="312"/>
      <c r="T72" s="312"/>
      <c r="U72" s="312"/>
    </row>
    <row r="73" spans="1:21" x14ac:dyDescent="0.25">
      <c r="A73" s="312"/>
      <c r="B73" s="312"/>
      <c r="C73" s="312"/>
      <c r="D73" s="312"/>
      <c r="E73" s="312"/>
      <c r="F73" s="312"/>
      <c r="G73" s="312"/>
      <c r="H73" s="312"/>
      <c r="I73" s="312"/>
      <c r="J73" s="312"/>
      <c r="K73" s="312"/>
      <c r="L73" s="312"/>
      <c r="M73" s="312"/>
      <c r="N73" s="312"/>
      <c r="O73" s="312"/>
      <c r="P73" s="312"/>
      <c r="Q73" s="312"/>
      <c r="R73" s="312"/>
      <c r="S73" s="312"/>
      <c r="T73" s="312"/>
      <c r="U73" s="312"/>
    </row>
    <row r="74" spans="1:21" x14ac:dyDescent="0.25">
      <c r="A74" s="312"/>
      <c r="B74" s="312"/>
      <c r="C74" s="312"/>
      <c r="D74" s="312"/>
      <c r="E74" s="312"/>
      <c r="F74" s="312"/>
      <c r="G74" s="312"/>
      <c r="H74" s="312"/>
      <c r="I74" s="312"/>
      <c r="J74" s="312"/>
      <c r="K74" s="312"/>
      <c r="L74" s="312"/>
      <c r="M74" s="312"/>
      <c r="N74" s="312"/>
      <c r="O74" s="312"/>
      <c r="P74" s="312"/>
      <c r="Q74" s="312"/>
      <c r="R74" s="312"/>
      <c r="S74" s="312"/>
      <c r="T74" s="312"/>
      <c r="U74" s="312"/>
    </row>
    <row r="75" spans="1:21" x14ac:dyDescent="0.25">
      <c r="A75" s="312"/>
      <c r="B75" s="312"/>
      <c r="C75" s="312"/>
      <c r="D75" s="312"/>
      <c r="E75" s="312"/>
      <c r="F75" s="312"/>
      <c r="G75" s="312"/>
      <c r="H75" s="312"/>
      <c r="I75" s="312"/>
      <c r="J75" s="312"/>
      <c r="K75" s="312"/>
      <c r="L75" s="312"/>
      <c r="M75" s="312"/>
      <c r="N75" s="312"/>
      <c r="O75" s="312"/>
      <c r="P75" s="312"/>
      <c r="Q75" s="312"/>
      <c r="R75" s="312"/>
      <c r="S75" s="312"/>
      <c r="T75" s="312"/>
      <c r="U75" s="312"/>
    </row>
    <row r="76" spans="1:21" x14ac:dyDescent="0.25">
      <c r="A76" s="312"/>
      <c r="B76" s="312"/>
      <c r="C76" s="312"/>
      <c r="D76" s="312"/>
      <c r="E76" s="312"/>
      <c r="F76" s="312"/>
      <c r="G76" s="312"/>
      <c r="H76" s="312"/>
      <c r="I76" s="312"/>
      <c r="J76" s="312"/>
      <c r="K76" s="312"/>
      <c r="L76" s="312"/>
      <c r="M76" s="312"/>
      <c r="N76" s="312"/>
      <c r="O76" s="312"/>
      <c r="P76" s="312"/>
      <c r="Q76" s="312"/>
      <c r="R76" s="312"/>
      <c r="S76" s="312"/>
      <c r="T76" s="312"/>
      <c r="U76" s="312"/>
    </row>
    <row r="77" spans="1:21" x14ac:dyDescent="0.25">
      <c r="A77" s="312"/>
      <c r="B77" s="312"/>
      <c r="C77" s="312"/>
      <c r="D77" s="312"/>
      <c r="E77" s="312"/>
      <c r="F77" s="312"/>
      <c r="G77" s="312"/>
      <c r="H77" s="312"/>
      <c r="I77" s="312"/>
      <c r="J77" s="312"/>
      <c r="K77" s="312"/>
      <c r="L77" s="312"/>
      <c r="M77" s="312"/>
      <c r="N77" s="312"/>
      <c r="O77" s="312"/>
      <c r="P77" s="312"/>
      <c r="Q77" s="312"/>
      <c r="R77" s="312"/>
      <c r="S77" s="312"/>
      <c r="T77" s="312"/>
      <c r="U77" s="312"/>
    </row>
    <row r="78" spans="1:21" x14ac:dyDescent="0.25">
      <c r="A78" s="312"/>
      <c r="B78" s="312"/>
      <c r="C78" s="312"/>
      <c r="D78" s="312"/>
      <c r="E78" s="312"/>
      <c r="F78" s="312"/>
      <c r="G78" s="312"/>
      <c r="H78" s="312"/>
      <c r="I78" s="312"/>
      <c r="J78" s="312"/>
      <c r="K78" s="312"/>
      <c r="L78" s="312"/>
      <c r="M78" s="312"/>
      <c r="N78" s="312"/>
      <c r="O78" s="312"/>
      <c r="P78" s="312"/>
      <c r="Q78" s="312"/>
      <c r="R78" s="312"/>
      <c r="S78" s="312"/>
      <c r="T78" s="312"/>
      <c r="U78" s="312"/>
    </row>
    <row r="79" spans="1:21" x14ac:dyDescent="0.25">
      <c r="A79" s="312"/>
      <c r="B79" s="312"/>
      <c r="C79" s="312"/>
      <c r="D79" s="312"/>
      <c r="E79" s="312"/>
      <c r="F79" s="312"/>
      <c r="G79" s="312"/>
      <c r="H79" s="312"/>
      <c r="I79" s="312"/>
      <c r="J79" s="312"/>
      <c r="K79" s="312"/>
      <c r="L79" s="312"/>
      <c r="M79" s="312"/>
      <c r="N79" s="312"/>
      <c r="O79" s="312"/>
      <c r="P79" s="312"/>
      <c r="Q79" s="312"/>
      <c r="R79" s="312"/>
      <c r="S79" s="312"/>
      <c r="T79" s="312"/>
      <c r="U79" s="312"/>
    </row>
    <row r="80" spans="1:21" x14ac:dyDescent="0.25">
      <c r="A80" s="312"/>
      <c r="B80" s="312"/>
      <c r="C80" s="312"/>
      <c r="D80" s="312"/>
      <c r="E80" s="312"/>
      <c r="F80" s="312"/>
      <c r="G80" s="312"/>
      <c r="H80" s="312"/>
      <c r="I80" s="312"/>
      <c r="J80" s="312"/>
      <c r="K80" s="312"/>
      <c r="L80" s="312"/>
      <c r="M80" s="312"/>
      <c r="N80" s="312"/>
      <c r="O80" s="312"/>
      <c r="P80" s="312"/>
      <c r="Q80" s="312"/>
      <c r="R80" s="312"/>
      <c r="S80" s="312"/>
      <c r="T80" s="312"/>
      <c r="U80" s="312"/>
    </row>
    <row r="81" spans="1:21" x14ac:dyDescent="0.25">
      <c r="A81" s="312"/>
      <c r="B81" s="312"/>
      <c r="C81" s="312"/>
      <c r="D81" s="312"/>
      <c r="E81" s="312"/>
      <c r="F81" s="312"/>
      <c r="G81" s="312"/>
      <c r="H81" s="312"/>
      <c r="I81" s="312"/>
      <c r="J81" s="312"/>
      <c r="K81" s="312"/>
      <c r="L81" s="312"/>
      <c r="M81" s="312"/>
      <c r="N81" s="312"/>
      <c r="O81" s="312"/>
      <c r="P81" s="312"/>
      <c r="Q81" s="312"/>
      <c r="R81" s="312"/>
      <c r="S81" s="312"/>
      <c r="T81" s="312"/>
      <c r="U81" s="312"/>
    </row>
    <row r="82" spans="1:21" x14ac:dyDescent="0.25">
      <c r="A82" s="312"/>
      <c r="B82" s="312"/>
      <c r="C82" s="312"/>
      <c r="D82" s="312"/>
      <c r="E82" s="312"/>
      <c r="F82" s="312"/>
      <c r="G82" s="312"/>
      <c r="H82" s="312"/>
      <c r="I82" s="312"/>
      <c r="J82" s="312"/>
      <c r="K82" s="312"/>
      <c r="L82" s="312"/>
      <c r="M82" s="312"/>
      <c r="N82" s="312"/>
      <c r="O82" s="312"/>
      <c r="P82" s="312"/>
      <c r="Q82" s="312"/>
      <c r="R82" s="312"/>
      <c r="S82" s="312"/>
      <c r="T82" s="312"/>
      <c r="U82" s="312"/>
    </row>
    <row r="83" spans="1:21" x14ac:dyDescent="0.25">
      <c r="A83" s="312"/>
      <c r="B83" s="312"/>
      <c r="C83" s="312"/>
      <c r="D83" s="312"/>
      <c r="E83" s="312"/>
      <c r="F83" s="312"/>
      <c r="G83" s="312"/>
      <c r="H83" s="312"/>
      <c r="I83" s="312"/>
      <c r="J83" s="312"/>
      <c r="K83" s="312"/>
      <c r="L83" s="312"/>
      <c r="M83" s="312"/>
      <c r="N83" s="312"/>
      <c r="O83" s="312"/>
      <c r="P83" s="312"/>
      <c r="Q83" s="312"/>
      <c r="R83" s="312"/>
      <c r="S83" s="312"/>
      <c r="T83" s="312"/>
      <c r="U83" s="312"/>
    </row>
    <row r="84" spans="1:21" x14ac:dyDescent="0.25">
      <c r="A84" s="312"/>
      <c r="B84" s="312"/>
      <c r="C84" s="312"/>
      <c r="D84" s="312"/>
      <c r="E84" s="312"/>
      <c r="F84" s="312"/>
      <c r="G84" s="312"/>
      <c r="H84" s="312"/>
      <c r="I84" s="312"/>
      <c r="J84" s="312"/>
      <c r="K84" s="312"/>
      <c r="L84" s="312"/>
      <c r="M84" s="312"/>
      <c r="N84" s="312"/>
      <c r="O84" s="312"/>
      <c r="P84" s="312"/>
      <c r="Q84" s="312"/>
      <c r="R84" s="312"/>
      <c r="S84" s="312"/>
      <c r="T84" s="312"/>
      <c r="U84" s="312"/>
    </row>
    <row r="85" spans="1:21" x14ac:dyDescent="0.25">
      <c r="A85" s="312"/>
      <c r="B85" s="312"/>
      <c r="C85" s="312"/>
      <c r="D85" s="312"/>
      <c r="E85" s="312"/>
      <c r="F85" s="312"/>
      <c r="G85" s="312"/>
      <c r="H85" s="312"/>
      <c r="I85" s="312"/>
      <c r="J85" s="312"/>
      <c r="K85" s="312"/>
      <c r="L85" s="312"/>
      <c r="M85" s="312"/>
      <c r="N85" s="312"/>
      <c r="O85" s="312"/>
      <c r="P85" s="312"/>
      <c r="Q85" s="312"/>
      <c r="R85" s="312"/>
      <c r="S85" s="312"/>
      <c r="T85" s="312"/>
      <c r="U85" s="312"/>
    </row>
    <row r="86" spans="1:21" x14ac:dyDescent="0.25">
      <c r="A86" s="312"/>
      <c r="B86" s="312"/>
      <c r="C86" s="312"/>
      <c r="D86" s="312"/>
      <c r="E86" s="312"/>
      <c r="F86" s="312"/>
      <c r="G86" s="312"/>
      <c r="H86" s="312"/>
      <c r="I86" s="312"/>
      <c r="J86" s="312"/>
      <c r="K86" s="312"/>
      <c r="L86" s="312"/>
      <c r="M86" s="312"/>
      <c r="N86" s="312"/>
      <c r="O86" s="312"/>
      <c r="P86" s="312"/>
      <c r="Q86" s="312"/>
      <c r="R86" s="312"/>
      <c r="S86" s="312"/>
      <c r="T86" s="312"/>
      <c r="U86" s="312"/>
    </row>
    <row r="87" spans="1:21" x14ac:dyDescent="0.25">
      <c r="A87" s="312"/>
      <c r="B87" s="312"/>
      <c r="C87" s="312"/>
      <c r="D87" s="312"/>
      <c r="E87" s="312"/>
      <c r="F87" s="312"/>
      <c r="G87" s="312"/>
      <c r="H87" s="312"/>
      <c r="I87" s="312"/>
      <c r="J87" s="312"/>
      <c r="K87" s="312"/>
      <c r="L87" s="312"/>
      <c r="M87" s="312"/>
      <c r="N87" s="312"/>
      <c r="O87" s="312"/>
      <c r="P87" s="312"/>
      <c r="Q87" s="312"/>
      <c r="R87" s="312"/>
      <c r="S87" s="312"/>
      <c r="T87" s="312"/>
      <c r="U87" s="312"/>
    </row>
    <row r="88" spans="1:21" x14ac:dyDescent="0.25">
      <c r="A88" s="312"/>
      <c r="B88" s="312"/>
      <c r="C88" s="312"/>
      <c r="D88" s="312"/>
      <c r="E88" s="312"/>
      <c r="F88" s="312"/>
      <c r="G88" s="312"/>
      <c r="H88" s="312"/>
      <c r="I88" s="312"/>
      <c r="J88" s="312"/>
      <c r="K88" s="312"/>
      <c r="L88" s="312"/>
      <c r="M88" s="312"/>
      <c r="N88" s="312"/>
      <c r="O88" s="312"/>
      <c r="P88" s="312"/>
      <c r="Q88" s="312"/>
      <c r="R88" s="312"/>
      <c r="S88" s="312"/>
      <c r="T88" s="312"/>
      <c r="U88" s="312"/>
    </row>
    <row r="89" spans="1:21" x14ac:dyDescent="0.25">
      <c r="A89" s="312"/>
      <c r="B89" s="312"/>
      <c r="C89" s="312"/>
      <c r="D89" s="312"/>
      <c r="E89" s="312"/>
      <c r="F89" s="312"/>
      <c r="G89" s="312"/>
      <c r="H89" s="312"/>
      <c r="I89" s="312"/>
      <c r="J89" s="312"/>
      <c r="K89" s="312"/>
      <c r="L89" s="312"/>
      <c r="M89" s="312"/>
      <c r="N89" s="312"/>
      <c r="O89" s="312"/>
      <c r="P89" s="312"/>
      <c r="Q89" s="312"/>
      <c r="R89" s="312"/>
      <c r="S89" s="312"/>
      <c r="T89" s="312"/>
      <c r="U89" s="312"/>
    </row>
    <row r="90" spans="1:21" x14ac:dyDescent="0.25">
      <c r="A90" s="312"/>
      <c r="B90" s="312"/>
      <c r="C90" s="312"/>
      <c r="D90" s="312"/>
      <c r="E90" s="312"/>
      <c r="F90" s="312"/>
      <c r="G90" s="312"/>
      <c r="H90" s="312"/>
      <c r="I90" s="312"/>
      <c r="J90" s="312"/>
      <c r="K90" s="312"/>
      <c r="L90" s="312"/>
      <c r="M90" s="312"/>
      <c r="N90" s="312"/>
      <c r="O90" s="312"/>
      <c r="P90" s="312"/>
      <c r="Q90" s="312"/>
      <c r="R90" s="312"/>
      <c r="S90" s="312"/>
      <c r="T90" s="312"/>
      <c r="U90" s="312"/>
    </row>
    <row r="91" spans="1:21" x14ac:dyDescent="0.25">
      <c r="A91" s="312"/>
      <c r="B91" s="312"/>
      <c r="C91" s="312"/>
      <c r="D91" s="312"/>
      <c r="E91" s="312"/>
      <c r="F91" s="312"/>
      <c r="G91" s="312"/>
      <c r="H91" s="312"/>
      <c r="I91" s="312"/>
      <c r="J91" s="312"/>
      <c r="K91" s="312"/>
      <c r="L91" s="312"/>
      <c r="M91" s="312"/>
      <c r="N91" s="312"/>
      <c r="O91" s="312"/>
      <c r="P91" s="312"/>
      <c r="Q91" s="312"/>
      <c r="R91" s="312"/>
      <c r="S91" s="312"/>
      <c r="T91" s="312"/>
      <c r="U91" s="312"/>
    </row>
    <row r="92" spans="1:21" x14ac:dyDescent="0.25">
      <c r="A92" s="312"/>
      <c r="B92" s="312"/>
      <c r="C92" s="312"/>
      <c r="D92" s="312"/>
      <c r="E92" s="312"/>
      <c r="F92" s="312"/>
      <c r="G92" s="312"/>
      <c r="H92" s="312"/>
      <c r="I92" s="312"/>
      <c r="J92" s="312"/>
      <c r="K92" s="312"/>
      <c r="L92" s="312"/>
      <c r="M92" s="312"/>
      <c r="N92" s="312"/>
      <c r="O92" s="312"/>
      <c r="P92" s="312"/>
      <c r="Q92" s="312"/>
      <c r="R92" s="312"/>
      <c r="S92" s="312"/>
      <c r="T92" s="312"/>
      <c r="U92" s="312"/>
    </row>
    <row r="93" spans="1:21" x14ac:dyDescent="0.25">
      <c r="A93" s="312"/>
      <c r="B93" s="312"/>
      <c r="C93" s="312"/>
      <c r="D93" s="312"/>
      <c r="E93" s="312"/>
      <c r="F93" s="312"/>
      <c r="G93" s="312"/>
      <c r="H93" s="312"/>
      <c r="I93" s="312"/>
      <c r="J93" s="312"/>
      <c r="K93" s="312"/>
      <c r="L93" s="312"/>
      <c r="M93" s="312"/>
      <c r="N93" s="312"/>
      <c r="O93" s="312"/>
      <c r="P93" s="312"/>
      <c r="Q93" s="312"/>
      <c r="R93" s="312"/>
      <c r="S93" s="312"/>
      <c r="T93" s="312"/>
      <c r="U93" s="312"/>
    </row>
    <row r="94" spans="1:21" x14ac:dyDescent="0.25">
      <c r="A94" s="312"/>
      <c r="B94" s="312"/>
      <c r="C94" s="312"/>
      <c r="D94" s="312"/>
      <c r="E94" s="312"/>
      <c r="F94" s="312"/>
      <c r="G94" s="312"/>
      <c r="H94" s="312"/>
      <c r="I94" s="312"/>
      <c r="J94" s="312"/>
      <c r="K94" s="312"/>
      <c r="L94" s="312"/>
      <c r="M94" s="312"/>
      <c r="N94" s="312"/>
      <c r="O94" s="312"/>
      <c r="P94" s="312"/>
      <c r="Q94" s="312"/>
      <c r="R94" s="312"/>
      <c r="S94" s="312"/>
      <c r="T94" s="312"/>
      <c r="U94" s="312"/>
    </row>
    <row r="95" spans="1:21" x14ac:dyDescent="0.25">
      <c r="A95" s="312"/>
      <c r="B95" s="312"/>
      <c r="C95" s="312"/>
      <c r="D95" s="312"/>
      <c r="E95" s="312"/>
      <c r="F95" s="312"/>
      <c r="G95" s="312"/>
      <c r="H95" s="312"/>
      <c r="I95" s="312"/>
      <c r="J95" s="312"/>
      <c r="K95" s="312"/>
      <c r="L95" s="312"/>
      <c r="M95" s="312"/>
      <c r="N95" s="312"/>
      <c r="O95" s="312"/>
      <c r="P95" s="312"/>
      <c r="Q95" s="312"/>
      <c r="R95" s="312"/>
      <c r="S95" s="312"/>
      <c r="T95" s="312"/>
      <c r="U95" s="312"/>
    </row>
    <row r="96" spans="1:21" x14ac:dyDescent="0.25">
      <c r="A96" s="312"/>
      <c r="B96" s="312"/>
      <c r="C96" s="312"/>
      <c r="D96" s="312"/>
      <c r="E96" s="312"/>
      <c r="F96" s="312"/>
      <c r="G96" s="312"/>
      <c r="H96" s="312"/>
      <c r="I96" s="312"/>
      <c r="J96" s="312"/>
      <c r="K96" s="312"/>
      <c r="L96" s="312"/>
      <c r="M96" s="312"/>
      <c r="N96" s="312"/>
      <c r="O96" s="312"/>
      <c r="P96" s="312"/>
      <c r="Q96" s="312"/>
      <c r="R96" s="312"/>
      <c r="S96" s="312"/>
      <c r="T96" s="312"/>
      <c r="U96" s="312"/>
    </row>
    <row r="97" spans="1:21" x14ac:dyDescent="0.25">
      <c r="A97" s="312"/>
      <c r="B97" s="312"/>
      <c r="C97" s="312"/>
      <c r="D97" s="312"/>
      <c r="E97" s="312"/>
      <c r="F97" s="312"/>
      <c r="G97" s="312"/>
      <c r="H97" s="312"/>
      <c r="I97" s="312"/>
      <c r="J97" s="312"/>
      <c r="K97" s="312"/>
      <c r="L97" s="312"/>
      <c r="M97" s="312"/>
      <c r="N97" s="312"/>
      <c r="O97" s="312"/>
      <c r="P97" s="312"/>
      <c r="Q97" s="312"/>
      <c r="R97" s="312"/>
      <c r="S97" s="312"/>
      <c r="T97" s="312"/>
      <c r="U97" s="312"/>
    </row>
    <row r="98" spans="1:21" x14ac:dyDescent="0.25">
      <c r="A98" s="312"/>
      <c r="B98" s="312"/>
      <c r="C98" s="312"/>
      <c r="D98" s="312"/>
      <c r="E98" s="312"/>
      <c r="F98" s="312"/>
      <c r="G98" s="312"/>
      <c r="H98" s="312"/>
      <c r="I98" s="312"/>
      <c r="J98" s="312"/>
      <c r="K98" s="312"/>
      <c r="L98" s="312"/>
      <c r="M98" s="312"/>
      <c r="N98" s="312"/>
      <c r="O98" s="312"/>
      <c r="P98" s="312"/>
      <c r="Q98" s="312"/>
      <c r="R98" s="312"/>
      <c r="S98" s="312"/>
      <c r="T98" s="312"/>
      <c r="U98" s="312"/>
    </row>
    <row r="99" spans="1:21" x14ac:dyDescent="0.25">
      <c r="A99" s="312"/>
      <c r="B99" s="312"/>
      <c r="C99" s="312"/>
      <c r="D99" s="312"/>
      <c r="E99" s="312"/>
      <c r="F99" s="312"/>
      <c r="G99" s="312"/>
      <c r="H99" s="312"/>
      <c r="I99" s="312"/>
      <c r="J99" s="312"/>
      <c r="K99" s="312"/>
      <c r="L99" s="312"/>
      <c r="M99" s="312"/>
      <c r="N99" s="312"/>
      <c r="O99" s="312"/>
      <c r="P99" s="312"/>
      <c r="Q99" s="312"/>
      <c r="R99" s="312"/>
      <c r="S99" s="312"/>
      <c r="T99" s="312"/>
      <c r="U99" s="312"/>
    </row>
    <row r="100" spans="1:21"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row>
    <row r="101" spans="1:21"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row>
    <row r="102" spans="1:21"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row>
    <row r="103" spans="1:21"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row>
    <row r="104" spans="1:21"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row>
    <row r="105" spans="1:21"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row>
    <row r="106" spans="1:21"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row>
    <row r="107" spans="1:21"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row>
    <row r="108" spans="1:21"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row>
    <row r="109" spans="1:21"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row>
    <row r="110" spans="1:21"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row>
    <row r="111" spans="1:21"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row>
    <row r="112" spans="1:21"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row>
    <row r="113" spans="1:21"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row>
    <row r="114" spans="1:21"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row>
    <row r="115" spans="1:21"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row>
    <row r="116" spans="1:21"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row>
    <row r="117" spans="1:21"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row>
    <row r="118" spans="1:21"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row>
    <row r="119" spans="1:21"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row>
    <row r="120" spans="1:21"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row>
    <row r="121" spans="1:21"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row>
    <row r="122" spans="1:21"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row>
    <row r="123" spans="1:21"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row>
    <row r="124" spans="1:21"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row>
    <row r="125" spans="1:21"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row>
    <row r="126" spans="1:21"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row>
    <row r="127" spans="1:21"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row>
    <row r="128" spans="1:21"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row>
    <row r="129" spans="1:21"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row>
    <row r="130" spans="1:21"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row>
    <row r="131" spans="1:21"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row>
    <row r="132" spans="1:21"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row>
    <row r="133" spans="1:21"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row>
    <row r="134" spans="1:21"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row>
    <row r="135" spans="1:21"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row>
    <row r="136" spans="1:21"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row>
    <row r="137" spans="1:21"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row>
    <row r="138" spans="1:21"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row>
    <row r="139" spans="1:21"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row>
    <row r="140" spans="1:21"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row>
    <row r="141" spans="1:21"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row>
    <row r="142" spans="1:21"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row>
    <row r="143" spans="1:21"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row>
    <row r="144" spans="1:21"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row>
    <row r="145" spans="1:21"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row>
    <row r="146" spans="1:21"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row>
    <row r="147" spans="1:21"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row>
    <row r="148" spans="1:21"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row>
    <row r="149" spans="1:21"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row>
    <row r="150" spans="1:21"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row>
    <row r="151" spans="1:21"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row>
    <row r="152" spans="1:21"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row>
    <row r="153" spans="1:21"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row>
    <row r="154" spans="1:21"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row>
    <row r="155" spans="1:21"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row>
    <row r="156" spans="1:21"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row>
    <row r="157" spans="1:21"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row>
    <row r="158" spans="1:21"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row>
    <row r="159" spans="1:21"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row>
    <row r="160" spans="1:21"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row>
    <row r="161" spans="1:21"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row>
    <row r="162" spans="1:21"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row>
    <row r="163" spans="1:21"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row>
    <row r="164" spans="1:21"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row>
    <row r="165" spans="1:21"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row>
    <row r="166" spans="1:21"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row>
    <row r="167" spans="1:21"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row>
    <row r="168" spans="1:21"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row>
    <row r="169" spans="1:21"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row>
    <row r="170" spans="1:21"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row>
    <row r="171" spans="1:21"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row>
    <row r="172" spans="1:21"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row>
    <row r="173" spans="1:21"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row>
    <row r="174" spans="1:21"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row>
    <row r="175" spans="1:21"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row>
    <row r="176" spans="1:21"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row>
    <row r="177" spans="1:21"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row>
    <row r="178" spans="1:21"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row>
    <row r="179" spans="1:21"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row>
    <row r="180" spans="1:21"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row>
    <row r="181" spans="1:21"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row>
    <row r="182" spans="1:21"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row>
    <row r="183" spans="1:21"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row>
    <row r="184" spans="1:21"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row>
    <row r="185" spans="1:21"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row>
    <row r="186" spans="1:21"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row>
    <row r="187" spans="1:21"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row>
    <row r="188" spans="1:21"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row>
    <row r="189" spans="1:21"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row>
    <row r="190" spans="1:21"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row>
    <row r="191" spans="1:21"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row>
    <row r="192" spans="1:21"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row>
    <row r="193" spans="1:21"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row>
    <row r="194" spans="1:21"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row>
    <row r="195" spans="1:21"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row>
    <row r="196" spans="1:21"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row>
    <row r="197" spans="1:21"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row>
    <row r="198" spans="1:21"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row>
    <row r="199" spans="1:21"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row>
    <row r="200" spans="1:21"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row>
    <row r="201" spans="1:21"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row>
    <row r="202" spans="1:21"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row>
    <row r="203" spans="1:21"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row>
    <row r="204" spans="1:21"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row>
    <row r="205" spans="1:21"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row>
    <row r="206" spans="1:21"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row>
    <row r="207" spans="1:21"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row>
    <row r="208" spans="1:21"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row>
    <row r="209" spans="1:21"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row>
    <row r="210" spans="1:21"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row>
    <row r="211" spans="1:21"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row>
    <row r="212" spans="1:21"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row>
    <row r="213" spans="1:21"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row>
    <row r="214" spans="1:21"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row>
    <row r="215" spans="1:21"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row>
    <row r="216" spans="1:21"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row>
    <row r="217" spans="1:21"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row>
    <row r="218" spans="1:21"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row>
    <row r="219" spans="1:21"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row>
    <row r="220" spans="1:21"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row>
    <row r="221" spans="1:21"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row>
    <row r="222" spans="1:21"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row>
    <row r="223" spans="1:21"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row>
    <row r="224" spans="1:21"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row>
    <row r="225" spans="1:21"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row>
    <row r="226" spans="1:21"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row>
    <row r="227" spans="1:21"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row>
    <row r="228" spans="1:21"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row>
    <row r="229" spans="1:21"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row>
    <row r="230" spans="1:21"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row>
    <row r="231" spans="1:21"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row>
    <row r="232" spans="1:21"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row>
    <row r="233" spans="1:21"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row>
    <row r="234" spans="1:21"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row>
    <row r="235" spans="1:21"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row>
    <row r="236" spans="1:21"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row>
    <row r="237" spans="1:21"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row>
    <row r="238" spans="1:21"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row>
    <row r="239" spans="1:21"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row>
    <row r="240" spans="1:21"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row>
    <row r="241" spans="1:21"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row>
    <row r="242" spans="1:21"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row>
    <row r="243" spans="1:21"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row>
    <row r="244" spans="1:21"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row>
    <row r="245" spans="1:21"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row>
    <row r="246" spans="1:21"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row>
    <row r="247" spans="1:21"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row>
    <row r="248" spans="1:21"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row>
    <row r="249" spans="1:21"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row>
    <row r="250" spans="1:21"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row>
    <row r="251" spans="1:21"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row>
    <row r="252" spans="1:21"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row>
    <row r="253" spans="1:21"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row>
    <row r="254" spans="1:21"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row>
    <row r="255" spans="1:21"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row>
    <row r="256" spans="1:21"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row>
    <row r="257" spans="1:21"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row>
    <row r="258" spans="1:21"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row>
    <row r="259" spans="1:21"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row>
    <row r="260" spans="1:21"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row>
    <row r="261" spans="1:21"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row>
    <row r="262" spans="1:21"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row>
    <row r="263" spans="1:21"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row>
    <row r="264" spans="1:21"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row>
    <row r="265" spans="1:21"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row>
    <row r="266" spans="1:21"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row>
    <row r="267" spans="1:21"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row>
    <row r="268" spans="1:21"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row>
    <row r="269" spans="1:21"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row>
    <row r="270" spans="1:21"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row>
    <row r="271" spans="1:21"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row>
    <row r="272" spans="1:21"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row>
    <row r="273" spans="1:21"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row>
    <row r="274" spans="1:21"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row>
    <row r="275" spans="1:21"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row>
    <row r="276" spans="1:21"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row>
    <row r="277" spans="1:21"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row>
    <row r="278" spans="1:21"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row>
    <row r="279" spans="1:21"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row>
    <row r="280" spans="1:21"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row>
    <row r="281" spans="1:21"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row>
    <row r="282" spans="1:21"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row>
    <row r="283" spans="1:21"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row>
    <row r="284" spans="1:21"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row>
    <row r="285" spans="1:21"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row>
    <row r="286" spans="1:21"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row>
    <row r="287" spans="1:21"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row>
    <row r="288" spans="1:21"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row>
    <row r="289" spans="1:21"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row>
    <row r="290" spans="1:21"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row>
    <row r="291" spans="1:21"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row>
    <row r="292" spans="1:21"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row>
    <row r="293" spans="1:21"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row>
    <row r="294" spans="1:21"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row>
    <row r="295" spans="1:21"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row>
    <row r="296" spans="1:21"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row>
    <row r="297" spans="1:21"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row>
    <row r="298" spans="1:21"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row>
    <row r="299" spans="1:21"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row>
    <row r="300" spans="1:21"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row>
    <row r="301" spans="1:21"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row>
    <row r="302" spans="1:21"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row>
    <row r="303" spans="1:21"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row>
    <row r="304" spans="1:21"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row>
    <row r="305" spans="1:21"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row>
    <row r="306" spans="1:21"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row>
    <row r="307" spans="1:21"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row>
    <row r="308" spans="1:21"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row>
    <row r="309" spans="1:21"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row>
    <row r="310" spans="1:21"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row>
    <row r="311" spans="1:21"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row>
    <row r="312" spans="1:21"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row>
    <row r="313" spans="1:21"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row>
    <row r="314" spans="1:21"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row>
    <row r="315" spans="1:21"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row>
    <row r="316" spans="1:21"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row>
    <row r="317" spans="1:21"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row>
    <row r="318" spans="1:21"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row>
    <row r="319" spans="1:21"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row>
    <row r="320" spans="1:21"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row>
    <row r="321" spans="1:21"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row>
    <row r="322" spans="1:21"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row>
    <row r="323" spans="1:21"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row>
    <row r="324" spans="1:21"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row>
    <row r="325" spans="1:21"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row>
    <row r="326" spans="1:21"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row>
    <row r="327" spans="1:21"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row>
    <row r="328" spans="1:21"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row>
    <row r="329" spans="1:21"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row>
    <row r="330" spans="1:21"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row>
    <row r="331" spans="1:21"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row>
    <row r="332" spans="1:21"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row>
    <row r="333" spans="1:21"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row>
    <row r="334" spans="1:21"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row>
    <row r="335" spans="1:21"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row>
    <row r="336" spans="1:21"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row>
    <row r="337" spans="1:21"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row>
    <row r="338" spans="1:21"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row>
    <row r="339" spans="1:21" x14ac:dyDescent="0.25">
      <c r="A339" s="312"/>
      <c r="B339" s="312"/>
      <c r="C339" s="312"/>
      <c r="D339" s="312"/>
      <c r="E339" s="312"/>
      <c r="F339" s="312"/>
      <c r="G339" s="312"/>
      <c r="H339" s="312"/>
      <c r="I339" s="312"/>
      <c r="J339" s="312"/>
      <c r="K339" s="312"/>
      <c r="L339" s="312"/>
      <c r="M339" s="312"/>
      <c r="N339" s="312"/>
      <c r="O339" s="312"/>
      <c r="P339" s="312"/>
      <c r="Q339" s="312"/>
      <c r="R339" s="312"/>
      <c r="S339" s="312"/>
      <c r="T339" s="312"/>
      <c r="U339" s="312"/>
    </row>
    <row r="340" spans="1:21" x14ac:dyDescent="0.25">
      <c r="A340" s="312"/>
      <c r="B340" s="312"/>
      <c r="C340" s="312"/>
      <c r="D340" s="312"/>
      <c r="E340" s="312"/>
      <c r="F340" s="312"/>
      <c r="G340" s="312"/>
      <c r="H340" s="312"/>
      <c r="I340" s="312"/>
      <c r="J340" s="312"/>
      <c r="K340" s="312"/>
      <c r="L340" s="312"/>
      <c r="M340" s="312"/>
      <c r="N340" s="312"/>
      <c r="O340" s="312"/>
      <c r="P340" s="312"/>
      <c r="Q340" s="312"/>
      <c r="R340" s="312"/>
      <c r="S340" s="312"/>
      <c r="T340" s="312"/>
      <c r="U340" s="312"/>
    </row>
    <row r="341" spans="1:21" x14ac:dyDescent="0.25">
      <c r="A341" s="312"/>
      <c r="B341" s="312"/>
      <c r="C341" s="312"/>
      <c r="D341" s="312"/>
      <c r="E341" s="312"/>
      <c r="F341" s="312"/>
      <c r="G341" s="312"/>
      <c r="H341" s="312"/>
      <c r="I341" s="312"/>
      <c r="J341" s="312"/>
      <c r="K341" s="312"/>
      <c r="L341" s="312"/>
      <c r="M341" s="312"/>
      <c r="N341" s="312"/>
      <c r="O341" s="312"/>
      <c r="P341" s="312"/>
      <c r="Q341" s="312"/>
      <c r="R341" s="312"/>
      <c r="S341" s="312"/>
      <c r="T341" s="312"/>
      <c r="U341" s="312"/>
    </row>
    <row r="342" spans="1:21" x14ac:dyDescent="0.25">
      <c r="A342" s="312"/>
      <c r="B342" s="312"/>
      <c r="C342" s="312"/>
      <c r="D342" s="312"/>
      <c r="E342" s="312"/>
      <c r="F342" s="312"/>
      <c r="G342" s="312"/>
      <c r="H342" s="312"/>
      <c r="I342" s="312"/>
      <c r="J342" s="312"/>
      <c r="K342" s="312"/>
      <c r="L342" s="312"/>
      <c r="M342" s="312"/>
      <c r="N342" s="312"/>
      <c r="O342" s="312"/>
      <c r="P342" s="312"/>
      <c r="Q342" s="312"/>
      <c r="R342" s="312"/>
      <c r="S342" s="312"/>
      <c r="T342" s="312"/>
      <c r="U342" s="312"/>
    </row>
    <row r="343" spans="1:21" x14ac:dyDescent="0.25">
      <c r="A343" s="312"/>
      <c r="B343" s="312"/>
      <c r="C343" s="312"/>
      <c r="D343" s="312"/>
      <c r="E343" s="312"/>
      <c r="F343" s="312"/>
      <c r="G343" s="312"/>
      <c r="H343" s="312"/>
      <c r="I343" s="312"/>
      <c r="J343" s="312"/>
      <c r="K343" s="312"/>
      <c r="L343" s="312"/>
      <c r="M343" s="312"/>
      <c r="N343" s="312"/>
      <c r="O343" s="312"/>
      <c r="P343" s="312"/>
      <c r="Q343" s="312"/>
      <c r="R343" s="312"/>
      <c r="S343" s="312"/>
      <c r="T343" s="312"/>
      <c r="U343" s="312"/>
    </row>
    <row r="344" spans="1:21" x14ac:dyDescent="0.25">
      <c r="A344" s="312"/>
      <c r="B344" s="312"/>
      <c r="C344" s="312"/>
      <c r="D344" s="312"/>
      <c r="E344" s="312"/>
      <c r="F344" s="312"/>
      <c r="G344" s="312"/>
      <c r="H344" s="312"/>
      <c r="I344" s="312"/>
      <c r="J344" s="312"/>
      <c r="K344" s="312"/>
      <c r="L344" s="312"/>
      <c r="M344" s="312"/>
      <c r="N344" s="312"/>
      <c r="O344" s="312"/>
      <c r="P344" s="312"/>
      <c r="Q344" s="312"/>
      <c r="R344" s="312"/>
      <c r="S344" s="312"/>
      <c r="T344" s="312"/>
      <c r="U344" s="312"/>
    </row>
    <row r="345" spans="1:21" x14ac:dyDescent="0.25">
      <c r="A345" s="312"/>
      <c r="B345" s="312"/>
      <c r="C345" s="312"/>
      <c r="D345" s="312"/>
      <c r="E345" s="312"/>
      <c r="F345" s="312"/>
      <c r="G345" s="312"/>
      <c r="H345" s="312"/>
      <c r="I345" s="312"/>
      <c r="J345" s="312"/>
      <c r="K345" s="312"/>
      <c r="L345" s="312"/>
      <c r="M345" s="312"/>
      <c r="N345" s="312"/>
      <c r="O345" s="312"/>
      <c r="P345" s="312"/>
      <c r="Q345" s="312"/>
      <c r="R345" s="312"/>
      <c r="S345" s="312"/>
      <c r="T345" s="312"/>
      <c r="U345" s="312"/>
    </row>
    <row r="346" spans="1:21" x14ac:dyDescent="0.25">
      <c r="A346" s="312"/>
      <c r="B346" s="312"/>
      <c r="C346" s="312"/>
      <c r="D346" s="312"/>
      <c r="E346" s="312"/>
      <c r="F346" s="312"/>
      <c r="G346" s="312"/>
      <c r="H346" s="312"/>
      <c r="I346" s="312"/>
      <c r="J346" s="312"/>
      <c r="K346" s="312"/>
      <c r="L346" s="312"/>
      <c r="M346" s="312"/>
      <c r="N346" s="312"/>
      <c r="O346" s="312"/>
      <c r="P346" s="312"/>
      <c r="Q346" s="312"/>
      <c r="R346" s="312"/>
      <c r="S346" s="312"/>
      <c r="T346" s="312"/>
      <c r="U346" s="312"/>
    </row>
    <row r="347" spans="1:21" x14ac:dyDescent="0.25">
      <c r="A347" s="312"/>
      <c r="B347" s="312"/>
      <c r="C347" s="312"/>
      <c r="D347" s="312"/>
      <c r="E347" s="312"/>
      <c r="F347" s="312"/>
      <c r="G347" s="312"/>
      <c r="H347" s="312"/>
      <c r="I347" s="312"/>
      <c r="J347" s="312"/>
      <c r="K347" s="312"/>
      <c r="L347" s="312"/>
      <c r="M347" s="312"/>
      <c r="N347" s="312"/>
      <c r="O347" s="312"/>
      <c r="P347" s="312"/>
      <c r="Q347" s="312"/>
      <c r="R347" s="312"/>
      <c r="S347" s="312"/>
      <c r="T347" s="312"/>
      <c r="U347" s="312"/>
    </row>
    <row r="348" spans="1:21" x14ac:dyDescent="0.25">
      <c r="A348" s="312"/>
      <c r="B348" s="312"/>
      <c r="C348" s="312"/>
      <c r="D348" s="312"/>
      <c r="E348" s="312"/>
      <c r="F348" s="312"/>
      <c r="G348" s="312"/>
      <c r="H348" s="312"/>
      <c r="I348" s="312"/>
      <c r="J348" s="312"/>
      <c r="K348" s="312"/>
      <c r="L348" s="312"/>
      <c r="M348" s="312"/>
      <c r="N348" s="312"/>
      <c r="O348" s="312"/>
      <c r="P348" s="312"/>
      <c r="Q348" s="312"/>
      <c r="R348" s="312"/>
      <c r="S348" s="312"/>
      <c r="T348" s="312"/>
      <c r="U348" s="312"/>
    </row>
    <row r="349" spans="1:21" x14ac:dyDescent="0.25">
      <c r="A349" s="312"/>
      <c r="B349" s="312"/>
      <c r="C349" s="312"/>
      <c r="D349" s="312"/>
      <c r="E349" s="312"/>
      <c r="F349" s="312"/>
      <c r="G349" s="312"/>
      <c r="H349" s="312"/>
      <c r="I349" s="312"/>
      <c r="J349" s="312"/>
      <c r="K349" s="312"/>
      <c r="L349" s="312"/>
      <c r="M349" s="312"/>
      <c r="N349" s="312"/>
      <c r="O349" s="312"/>
      <c r="P349" s="312"/>
      <c r="Q349" s="312"/>
      <c r="R349" s="312"/>
      <c r="S349" s="312"/>
      <c r="T349" s="312"/>
      <c r="U349" s="312"/>
    </row>
    <row r="350" spans="1:21" x14ac:dyDescent="0.25">
      <c r="A350" s="312"/>
      <c r="B350" s="312"/>
      <c r="C350" s="312"/>
      <c r="D350" s="312"/>
      <c r="E350" s="312"/>
      <c r="F350" s="312"/>
      <c r="G350" s="312"/>
      <c r="H350" s="312"/>
      <c r="I350" s="312"/>
      <c r="J350" s="312"/>
      <c r="K350" s="312"/>
      <c r="L350" s="312"/>
      <c r="M350" s="312"/>
      <c r="N350" s="312"/>
      <c r="O350" s="312"/>
      <c r="P350" s="312"/>
      <c r="Q350" s="312"/>
      <c r="R350" s="312"/>
      <c r="S350" s="312"/>
      <c r="T350" s="312"/>
      <c r="U350" s="312"/>
    </row>
    <row r="351" spans="1:21" x14ac:dyDescent="0.25">
      <c r="A351" s="312"/>
      <c r="B351" s="312"/>
      <c r="C351" s="312"/>
      <c r="D351" s="312"/>
      <c r="E351" s="312"/>
      <c r="F351" s="312"/>
      <c r="G351" s="312"/>
      <c r="H351" s="312"/>
      <c r="I351" s="312"/>
      <c r="J351" s="312"/>
      <c r="K351" s="312"/>
      <c r="L351" s="312"/>
      <c r="M351" s="312"/>
      <c r="N351" s="312"/>
      <c r="O351" s="312"/>
      <c r="P351" s="312"/>
      <c r="Q351" s="312"/>
      <c r="R351" s="312"/>
      <c r="S351" s="312"/>
      <c r="T351" s="312"/>
      <c r="U351" s="312"/>
    </row>
    <row r="352" spans="1:21" x14ac:dyDescent="0.25">
      <c r="A352" s="312"/>
      <c r="B352" s="312"/>
      <c r="C352" s="312"/>
      <c r="D352" s="312"/>
      <c r="E352" s="312"/>
      <c r="F352" s="312"/>
      <c r="G352" s="312"/>
      <c r="H352" s="312"/>
      <c r="I352" s="312"/>
      <c r="J352" s="312"/>
      <c r="K352" s="312"/>
      <c r="L352" s="312"/>
      <c r="M352" s="312"/>
      <c r="N352" s="312"/>
      <c r="O352" s="312"/>
      <c r="P352" s="312"/>
      <c r="Q352" s="312"/>
      <c r="R352" s="312"/>
      <c r="S352" s="312"/>
      <c r="T352" s="312"/>
      <c r="U352" s="312"/>
    </row>
    <row r="353" spans="1:21" x14ac:dyDescent="0.25">
      <c r="A353" s="312"/>
      <c r="B353" s="312"/>
      <c r="C353" s="312"/>
      <c r="D353" s="312"/>
      <c r="E353" s="312"/>
      <c r="F353" s="312"/>
      <c r="G353" s="312"/>
      <c r="H353" s="312"/>
      <c r="I353" s="312"/>
      <c r="J353" s="312"/>
      <c r="K353" s="312"/>
      <c r="L353" s="312"/>
      <c r="M353" s="312"/>
      <c r="N353" s="312"/>
      <c r="O353" s="312"/>
      <c r="P353" s="312"/>
      <c r="Q353" s="312"/>
      <c r="R353" s="312"/>
      <c r="S353" s="312"/>
      <c r="T353" s="312"/>
      <c r="U353" s="312"/>
    </row>
    <row r="354" spans="1:21" x14ac:dyDescent="0.25">
      <c r="A354" s="312"/>
      <c r="B354" s="312"/>
      <c r="C354" s="312"/>
      <c r="D354" s="312"/>
      <c r="E354" s="312"/>
      <c r="F354" s="312"/>
      <c r="G354" s="312"/>
      <c r="H354" s="312"/>
      <c r="I354" s="312"/>
      <c r="J354" s="312"/>
      <c r="K354" s="312"/>
      <c r="L354" s="312"/>
      <c r="M354" s="312"/>
      <c r="N354" s="312"/>
      <c r="O354" s="312"/>
      <c r="P354" s="312"/>
      <c r="Q354" s="312"/>
      <c r="R354" s="312"/>
      <c r="S354" s="312"/>
      <c r="T354" s="312"/>
      <c r="U354" s="312"/>
    </row>
    <row r="355" spans="1:21" x14ac:dyDescent="0.25">
      <c r="A355" s="312"/>
      <c r="B355" s="312"/>
      <c r="C355" s="312"/>
      <c r="D355" s="312"/>
      <c r="E355" s="312"/>
      <c r="F355" s="312"/>
      <c r="G355" s="312"/>
      <c r="H355" s="312"/>
      <c r="I355" s="312"/>
      <c r="J355" s="312"/>
      <c r="K355" s="312"/>
      <c r="L355" s="312"/>
      <c r="M355" s="312"/>
      <c r="N355" s="312"/>
      <c r="O355" s="312"/>
      <c r="P355" s="312"/>
      <c r="Q355" s="312"/>
      <c r="R355" s="312"/>
      <c r="S355" s="312"/>
      <c r="T355" s="312"/>
      <c r="U355" s="312"/>
    </row>
    <row r="356" spans="1:21" x14ac:dyDescent="0.25">
      <c r="A356" s="312"/>
      <c r="B356" s="312"/>
      <c r="C356" s="312"/>
      <c r="D356" s="312"/>
      <c r="E356" s="312"/>
      <c r="F356" s="312"/>
      <c r="G356" s="312"/>
      <c r="H356" s="312"/>
      <c r="I356" s="312"/>
      <c r="J356" s="312"/>
      <c r="K356" s="312"/>
      <c r="L356" s="312"/>
      <c r="M356" s="312"/>
      <c r="N356" s="312"/>
      <c r="O356" s="312"/>
      <c r="P356" s="312"/>
      <c r="Q356" s="312"/>
      <c r="R356" s="312"/>
      <c r="S356" s="312"/>
      <c r="T356" s="312"/>
      <c r="U356" s="312"/>
    </row>
    <row r="357" spans="1:21" x14ac:dyDescent="0.25">
      <c r="A357" s="312"/>
      <c r="B357" s="312"/>
      <c r="C357" s="312"/>
      <c r="D357" s="312"/>
      <c r="E357" s="312"/>
      <c r="F357" s="312"/>
      <c r="G357" s="312"/>
      <c r="H357" s="312"/>
      <c r="I357" s="312"/>
      <c r="J357" s="312"/>
      <c r="K357" s="312"/>
      <c r="L357" s="312"/>
      <c r="M357" s="312"/>
      <c r="N357" s="312"/>
      <c r="O357" s="312"/>
      <c r="P357" s="312"/>
      <c r="Q357" s="312"/>
      <c r="R357" s="312"/>
      <c r="S357" s="312"/>
      <c r="T357" s="312"/>
      <c r="U357" s="312"/>
    </row>
    <row r="358" spans="1:21" x14ac:dyDescent="0.25">
      <c r="A358" s="312"/>
      <c r="B358" s="312"/>
      <c r="C358" s="312"/>
      <c r="D358" s="312"/>
      <c r="E358" s="312"/>
      <c r="F358" s="312"/>
      <c r="G358" s="312"/>
      <c r="H358" s="312"/>
      <c r="I358" s="312"/>
      <c r="J358" s="312"/>
      <c r="K358" s="312"/>
      <c r="L358" s="312"/>
      <c r="M358" s="312"/>
      <c r="N358" s="312"/>
      <c r="O358" s="312"/>
      <c r="P358" s="312"/>
      <c r="Q358" s="312"/>
      <c r="R358" s="312"/>
      <c r="S358" s="312"/>
      <c r="T358" s="312"/>
      <c r="U358" s="312"/>
    </row>
    <row r="359" spans="1:21" x14ac:dyDescent="0.25">
      <c r="A359" s="312"/>
      <c r="B359" s="312"/>
      <c r="C359" s="312"/>
      <c r="D359" s="312"/>
      <c r="E359" s="312"/>
      <c r="F359" s="312"/>
      <c r="G359" s="312"/>
      <c r="H359" s="312"/>
      <c r="I359" s="312"/>
      <c r="J359" s="312"/>
      <c r="K359" s="312"/>
      <c r="L359" s="312"/>
      <c r="M359" s="312"/>
      <c r="N359" s="312"/>
      <c r="O359" s="312"/>
      <c r="P359" s="312"/>
      <c r="Q359" s="312"/>
      <c r="R359" s="312"/>
      <c r="S359" s="312"/>
      <c r="T359" s="312"/>
      <c r="U359" s="312"/>
    </row>
    <row r="360" spans="1:21" x14ac:dyDescent="0.25">
      <c r="A360" s="312"/>
      <c r="B360" s="312"/>
      <c r="C360" s="312"/>
      <c r="D360" s="312"/>
      <c r="E360" s="312"/>
      <c r="F360" s="312"/>
      <c r="G360" s="312"/>
      <c r="H360" s="312"/>
      <c r="I360" s="312"/>
      <c r="J360" s="312"/>
      <c r="K360" s="312"/>
      <c r="L360" s="312"/>
      <c r="M360" s="312"/>
      <c r="N360" s="312"/>
      <c r="O360" s="312"/>
      <c r="P360" s="312"/>
      <c r="Q360" s="312"/>
      <c r="R360" s="312"/>
      <c r="S360" s="312"/>
      <c r="T360" s="312"/>
      <c r="U360" s="312"/>
    </row>
    <row r="361" spans="1:21" x14ac:dyDescent="0.25">
      <c r="A361" s="312"/>
      <c r="B361" s="312"/>
      <c r="C361" s="312"/>
      <c r="D361" s="312"/>
      <c r="E361" s="312"/>
      <c r="F361" s="312"/>
      <c r="G361" s="312"/>
      <c r="H361" s="312"/>
      <c r="I361" s="312"/>
      <c r="J361" s="312"/>
      <c r="K361" s="312"/>
      <c r="L361" s="312"/>
      <c r="M361" s="312"/>
      <c r="N361" s="312"/>
      <c r="O361" s="312"/>
      <c r="P361" s="312"/>
      <c r="Q361" s="312"/>
      <c r="R361" s="312"/>
      <c r="S361" s="312"/>
      <c r="T361" s="312"/>
      <c r="U361" s="312"/>
    </row>
    <row r="362" spans="1:21" x14ac:dyDescent="0.25">
      <c r="A362" s="312"/>
      <c r="B362" s="312"/>
      <c r="C362" s="312"/>
      <c r="D362" s="312"/>
      <c r="E362" s="312"/>
      <c r="F362" s="312"/>
      <c r="G362" s="312"/>
      <c r="H362" s="312"/>
      <c r="I362" s="312"/>
      <c r="J362" s="312"/>
      <c r="K362" s="312"/>
      <c r="L362" s="312"/>
      <c r="M362" s="312"/>
      <c r="N362" s="312"/>
      <c r="O362" s="312"/>
      <c r="P362" s="312"/>
      <c r="Q362" s="312"/>
      <c r="R362" s="312"/>
      <c r="S362" s="312"/>
      <c r="T362" s="312"/>
      <c r="U362" s="312"/>
    </row>
    <row r="363" spans="1:21" x14ac:dyDescent="0.25">
      <c r="A363" s="312"/>
      <c r="B363" s="312"/>
      <c r="C363" s="312"/>
      <c r="D363" s="312"/>
      <c r="E363" s="312"/>
      <c r="F363" s="312"/>
      <c r="G363" s="312"/>
      <c r="H363" s="312"/>
      <c r="I363" s="312"/>
      <c r="J363" s="312"/>
      <c r="K363" s="312"/>
      <c r="L363" s="312"/>
      <c r="M363" s="312"/>
      <c r="N363" s="312"/>
      <c r="O363" s="312"/>
      <c r="P363" s="312"/>
      <c r="Q363" s="312"/>
      <c r="R363" s="312"/>
      <c r="S363" s="312"/>
      <c r="T363" s="312"/>
      <c r="U363" s="312"/>
    </row>
    <row r="364" spans="1:21" x14ac:dyDescent="0.25">
      <c r="A364" s="312"/>
      <c r="B364" s="312"/>
      <c r="C364" s="312"/>
      <c r="D364" s="312"/>
      <c r="E364" s="312"/>
      <c r="F364" s="312"/>
      <c r="G364" s="312"/>
      <c r="H364" s="312"/>
      <c r="I364" s="312"/>
      <c r="J364" s="312"/>
      <c r="K364" s="312"/>
      <c r="L364" s="312"/>
      <c r="M364" s="312"/>
      <c r="N364" s="312"/>
      <c r="O364" s="312"/>
      <c r="P364" s="312"/>
      <c r="Q364" s="312"/>
      <c r="R364" s="312"/>
      <c r="S364" s="312"/>
      <c r="T364" s="312"/>
      <c r="U364" s="312"/>
    </row>
    <row r="365" spans="1:21" x14ac:dyDescent="0.25">
      <c r="A365" s="312"/>
      <c r="B365" s="312"/>
      <c r="C365" s="312"/>
      <c r="D365" s="312"/>
      <c r="E365" s="312"/>
      <c r="F365" s="312"/>
      <c r="G365" s="312"/>
      <c r="H365" s="312"/>
      <c r="I365" s="312"/>
      <c r="J365" s="312"/>
      <c r="K365" s="312"/>
      <c r="L365" s="312"/>
      <c r="M365" s="312"/>
      <c r="N365" s="312"/>
      <c r="O365" s="312"/>
      <c r="P365" s="312"/>
      <c r="Q365" s="312"/>
      <c r="R365" s="312"/>
      <c r="S365" s="312"/>
      <c r="T365" s="312"/>
      <c r="U365" s="312"/>
    </row>
    <row r="366" spans="1:21" x14ac:dyDescent="0.25">
      <c r="A366" s="312"/>
      <c r="B366" s="312"/>
      <c r="C366" s="312"/>
      <c r="D366" s="312"/>
      <c r="E366" s="312"/>
      <c r="F366" s="312"/>
      <c r="G366" s="312"/>
      <c r="H366" s="312"/>
      <c r="I366" s="312"/>
      <c r="J366" s="312"/>
      <c r="K366" s="312"/>
      <c r="L366" s="312"/>
      <c r="M366" s="312"/>
      <c r="N366" s="312"/>
      <c r="O366" s="312"/>
      <c r="P366" s="312"/>
      <c r="Q366" s="312"/>
      <c r="R366" s="312"/>
      <c r="S366" s="312"/>
      <c r="T366" s="312"/>
      <c r="U366" s="312"/>
    </row>
    <row r="367" spans="1:21" x14ac:dyDescent="0.25">
      <c r="A367" s="312"/>
      <c r="B367" s="312"/>
      <c r="C367" s="312"/>
      <c r="D367" s="312"/>
      <c r="E367" s="312"/>
      <c r="F367" s="312"/>
      <c r="G367" s="312"/>
      <c r="H367" s="312"/>
      <c r="I367" s="312"/>
      <c r="J367" s="312"/>
      <c r="K367" s="312"/>
      <c r="L367" s="312"/>
      <c r="M367" s="312"/>
      <c r="N367" s="312"/>
      <c r="O367" s="312"/>
      <c r="P367" s="312"/>
      <c r="Q367" s="312"/>
      <c r="R367" s="312"/>
      <c r="S367" s="312"/>
      <c r="T367" s="312"/>
      <c r="U367" s="312"/>
    </row>
    <row r="368" spans="1:21" x14ac:dyDescent="0.25">
      <c r="A368" s="312"/>
      <c r="B368" s="312"/>
      <c r="C368" s="312"/>
      <c r="D368" s="312"/>
      <c r="E368" s="312"/>
      <c r="F368" s="312"/>
      <c r="G368" s="312"/>
      <c r="H368" s="312"/>
      <c r="I368" s="312"/>
      <c r="J368" s="312"/>
      <c r="K368" s="312"/>
      <c r="L368" s="312"/>
      <c r="M368" s="312"/>
      <c r="N368" s="312"/>
      <c r="O368" s="312"/>
      <c r="P368" s="312"/>
      <c r="Q368" s="312"/>
      <c r="R368" s="312"/>
      <c r="S368" s="312"/>
      <c r="T368" s="312"/>
      <c r="U368" s="312"/>
    </row>
    <row r="369" spans="1:21" x14ac:dyDescent="0.25">
      <c r="A369" s="312"/>
      <c r="B369" s="312"/>
      <c r="C369" s="312"/>
      <c r="D369" s="312"/>
      <c r="E369" s="312"/>
      <c r="F369" s="312"/>
      <c r="G369" s="312"/>
      <c r="H369" s="312"/>
      <c r="I369" s="312"/>
      <c r="J369" s="312"/>
      <c r="K369" s="312"/>
      <c r="L369" s="312"/>
      <c r="M369" s="312"/>
      <c r="N369" s="312"/>
      <c r="O369" s="312"/>
      <c r="P369" s="312"/>
      <c r="Q369" s="312"/>
      <c r="R369" s="312"/>
      <c r="S369" s="312"/>
      <c r="T369" s="312"/>
      <c r="U369" s="312"/>
    </row>
    <row r="370" spans="1:21" x14ac:dyDescent="0.25">
      <c r="A370" s="312"/>
      <c r="B370" s="312"/>
      <c r="C370" s="312"/>
      <c r="D370" s="312"/>
      <c r="E370" s="312"/>
      <c r="F370" s="312"/>
      <c r="G370" s="312"/>
      <c r="H370" s="312"/>
      <c r="I370" s="312"/>
      <c r="J370" s="312"/>
      <c r="K370" s="312"/>
      <c r="L370" s="312"/>
      <c r="M370" s="312"/>
      <c r="N370" s="312"/>
      <c r="O370" s="312"/>
      <c r="P370" s="312"/>
      <c r="Q370" s="312"/>
      <c r="R370" s="312"/>
      <c r="S370" s="312"/>
      <c r="T370" s="312"/>
      <c r="U370" s="312"/>
    </row>
    <row r="371" spans="1:21" x14ac:dyDescent="0.25">
      <c r="A371" s="312"/>
      <c r="B371" s="312"/>
      <c r="C371" s="312"/>
      <c r="D371" s="312"/>
      <c r="E371" s="312"/>
      <c r="F371" s="312"/>
      <c r="G371" s="312"/>
      <c r="H371" s="312"/>
      <c r="I371" s="312"/>
      <c r="J371" s="312"/>
      <c r="K371" s="312"/>
      <c r="L371" s="312"/>
      <c r="M371" s="312"/>
      <c r="N371" s="312"/>
      <c r="O371" s="312"/>
      <c r="P371" s="312"/>
      <c r="Q371" s="312"/>
      <c r="R371" s="312"/>
      <c r="S371" s="312"/>
      <c r="T371" s="312"/>
      <c r="U371" s="312"/>
    </row>
    <row r="372" spans="1:21" x14ac:dyDescent="0.25">
      <c r="A372" s="312"/>
      <c r="B372" s="312"/>
      <c r="C372" s="312"/>
      <c r="D372" s="312"/>
      <c r="E372" s="312"/>
      <c r="F372" s="312"/>
      <c r="G372" s="312"/>
      <c r="H372" s="312"/>
      <c r="I372" s="312"/>
      <c r="J372" s="312"/>
      <c r="K372" s="312"/>
      <c r="L372" s="312"/>
      <c r="M372" s="312"/>
      <c r="N372" s="312"/>
      <c r="O372" s="312"/>
      <c r="P372" s="312"/>
      <c r="Q372" s="312"/>
      <c r="R372" s="312"/>
      <c r="S372" s="312"/>
      <c r="T372" s="312"/>
      <c r="U372" s="312"/>
    </row>
    <row r="373" spans="1:21" x14ac:dyDescent="0.25">
      <c r="A373" s="312"/>
      <c r="B373" s="312"/>
      <c r="C373" s="312"/>
      <c r="D373" s="312"/>
      <c r="E373" s="312"/>
      <c r="F373" s="312"/>
      <c r="G373" s="312"/>
      <c r="H373" s="312"/>
      <c r="I373" s="312"/>
      <c r="J373" s="312"/>
      <c r="K373" s="312"/>
      <c r="L373" s="312"/>
      <c r="M373" s="312"/>
      <c r="N373" s="312"/>
      <c r="O373" s="312"/>
      <c r="P373" s="312"/>
      <c r="Q373" s="312"/>
      <c r="R373" s="312"/>
      <c r="S373" s="312"/>
      <c r="T373" s="312"/>
      <c r="U373" s="312"/>
    </row>
    <row r="374" spans="1:21" x14ac:dyDescent="0.25">
      <c r="A374" s="312"/>
      <c r="B374" s="312"/>
      <c r="C374" s="312"/>
      <c r="D374" s="312"/>
      <c r="E374" s="312"/>
      <c r="F374" s="312"/>
      <c r="G374" s="312"/>
      <c r="H374" s="312"/>
      <c r="I374" s="312"/>
      <c r="J374" s="312"/>
      <c r="K374" s="312"/>
      <c r="L374" s="312"/>
      <c r="M374" s="312"/>
      <c r="N374" s="312"/>
      <c r="O374" s="312"/>
      <c r="P374" s="312"/>
      <c r="Q374" s="312"/>
      <c r="R374" s="312"/>
      <c r="S374" s="312"/>
      <c r="T374" s="312"/>
      <c r="U374" s="312"/>
    </row>
    <row r="375" spans="1:21" x14ac:dyDescent="0.25">
      <c r="A375" s="312"/>
      <c r="B375" s="312"/>
      <c r="C375" s="312"/>
      <c r="D375" s="312"/>
      <c r="E375" s="312"/>
      <c r="F375" s="312"/>
      <c r="G375" s="312"/>
      <c r="H375" s="312"/>
      <c r="I375" s="312"/>
      <c r="J375" s="312"/>
      <c r="K375" s="312"/>
      <c r="L375" s="312"/>
      <c r="M375" s="312"/>
      <c r="N375" s="312"/>
      <c r="O375" s="312"/>
      <c r="P375" s="312"/>
      <c r="Q375" s="312"/>
      <c r="R375" s="312"/>
      <c r="S375" s="312"/>
      <c r="T375" s="312"/>
      <c r="U375" s="312"/>
    </row>
    <row r="376" spans="1:21" x14ac:dyDescent="0.25">
      <c r="A376" s="312"/>
      <c r="B376" s="312"/>
      <c r="C376" s="312"/>
      <c r="D376" s="312"/>
      <c r="E376" s="312"/>
      <c r="F376" s="312"/>
      <c r="G376" s="312"/>
      <c r="H376" s="312"/>
      <c r="I376" s="312"/>
      <c r="J376" s="312"/>
      <c r="K376" s="312"/>
      <c r="L376" s="312"/>
      <c r="M376" s="312"/>
      <c r="N376" s="312"/>
      <c r="O376" s="312"/>
      <c r="P376" s="312"/>
      <c r="Q376" s="312"/>
      <c r="R376" s="312"/>
      <c r="S376" s="312"/>
      <c r="T376" s="312"/>
      <c r="U376" s="312"/>
    </row>
    <row r="377" spans="1:21" x14ac:dyDescent="0.25">
      <c r="A377" s="312"/>
      <c r="B377" s="312"/>
      <c r="C377" s="312"/>
      <c r="D377" s="312"/>
      <c r="E377" s="312"/>
      <c r="F377" s="312"/>
      <c r="G377" s="312"/>
      <c r="H377" s="312"/>
      <c r="I377" s="312"/>
      <c r="J377" s="312"/>
      <c r="K377" s="312"/>
      <c r="L377" s="312"/>
      <c r="M377" s="312"/>
      <c r="N377" s="312"/>
      <c r="O377" s="312"/>
      <c r="P377" s="312"/>
      <c r="Q377" s="312"/>
      <c r="R377" s="312"/>
      <c r="S377" s="312"/>
      <c r="T377" s="312"/>
      <c r="U377" s="312"/>
    </row>
    <row r="378" spans="1:21" x14ac:dyDescent="0.25">
      <c r="A378" s="312"/>
      <c r="B378" s="312"/>
      <c r="C378" s="312"/>
      <c r="D378" s="312"/>
      <c r="E378" s="312"/>
      <c r="F378" s="312"/>
      <c r="G378" s="312"/>
      <c r="H378" s="312"/>
      <c r="I378" s="312"/>
      <c r="J378" s="312"/>
      <c r="K378" s="312"/>
      <c r="L378" s="312"/>
      <c r="M378" s="312"/>
      <c r="N378" s="312"/>
      <c r="O378" s="312"/>
      <c r="P378" s="312"/>
      <c r="Q378" s="312"/>
      <c r="R378" s="312"/>
      <c r="S378" s="312"/>
      <c r="T378" s="312"/>
      <c r="U378" s="312"/>
    </row>
    <row r="379" spans="1:21" x14ac:dyDescent="0.25">
      <c r="A379" s="312"/>
      <c r="B379" s="312"/>
      <c r="C379" s="312"/>
      <c r="D379" s="312"/>
      <c r="E379" s="312"/>
      <c r="F379" s="312"/>
      <c r="G379" s="312"/>
      <c r="H379" s="312"/>
      <c r="I379" s="312"/>
      <c r="J379" s="312"/>
      <c r="K379" s="312"/>
      <c r="L379" s="312"/>
      <c r="M379" s="312"/>
      <c r="N379" s="312"/>
      <c r="O379" s="312"/>
      <c r="P379" s="312"/>
      <c r="Q379" s="312"/>
      <c r="R379" s="312"/>
      <c r="S379" s="312"/>
      <c r="T379" s="312"/>
      <c r="U379" s="312"/>
    </row>
    <row r="380" spans="1:21" x14ac:dyDescent="0.25">
      <c r="A380" s="312"/>
      <c r="B380" s="312"/>
      <c r="C380" s="312"/>
      <c r="D380" s="312"/>
      <c r="E380" s="312"/>
      <c r="F380" s="312"/>
      <c r="G380" s="312"/>
      <c r="H380" s="312"/>
      <c r="I380" s="312"/>
      <c r="J380" s="312"/>
      <c r="K380" s="312"/>
      <c r="L380" s="312"/>
      <c r="M380" s="312"/>
      <c r="N380" s="312"/>
      <c r="O380" s="312"/>
      <c r="P380" s="312"/>
      <c r="Q380" s="312"/>
      <c r="R380" s="312"/>
      <c r="S380" s="312"/>
      <c r="T380" s="312"/>
      <c r="U380" s="312"/>
    </row>
    <row r="381" spans="1:21" x14ac:dyDescent="0.25">
      <c r="A381" s="312"/>
      <c r="B381" s="312"/>
      <c r="C381" s="312"/>
      <c r="D381" s="312"/>
      <c r="E381" s="312"/>
      <c r="F381" s="312"/>
      <c r="G381" s="312"/>
      <c r="H381" s="312"/>
      <c r="I381" s="312"/>
      <c r="J381" s="312"/>
      <c r="K381" s="312"/>
      <c r="L381" s="312"/>
      <c r="M381" s="312"/>
      <c r="N381" s="312"/>
      <c r="O381" s="312"/>
      <c r="P381" s="312"/>
      <c r="Q381" s="312"/>
      <c r="R381" s="312"/>
      <c r="S381" s="312"/>
      <c r="T381" s="312"/>
      <c r="U381" s="312"/>
    </row>
    <row r="382" spans="1:21" x14ac:dyDescent="0.25">
      <c r="A382" s="312"/>
      <c r="B382" s="312"/>
      <c r="C382" s="312"/>
      <c r="D382" s="312"/>
      <c r="E382" s="312"/>
      <c r="F382" s="312"/>
      <c r="G382" s="312"/>
      <c r="H382" s="312"/>
      <c r="I382" s="312"/>
      <c r="J382" s="312"/>
      <c r="K382" s="312"/>
      <c r="L382" s="312"/>
      <c r="M382" s="312"/>
      <c r="N382" s="312"/>
      <c r="O382" s="312"/>
      <c r="P382" s="312"/>
      <c r="Q382" s="312"/>
      <c r="R382" s="312"/>
      <c r="S382" s="312"/>
      <c r="T382" s="312"/>
      <c r="U382" s="31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3" sqref="A13:Z13"/>
    </sheetView>
  </sheetViews>
  <sheetFormatPr defaultRowHeight="15" x14ac:dyDescent="0.25"/>
  <cols>
    <col min="1" max="1" width="17.7109375" style="323" customWidth="1"/>
    <col min="2" max="2" width="30.140625" style="323" customWidth="1"/>
    <col min="3" max="3" width="12.28515625" style="323" customWidth="1"/>
    <col min="4" max="5" width="15" style="323" customWidth="1"/>
    <col min="6" max="7" width="13.28515625" style="323" customWidth="1"/>
    <col min="8" max="8" width="12.28515625" style="323" customWidth="1"/>
    <col min="9" max="9" width="17.85546875" style="323" customWidth="1"/>
    <col min="10" max="10" width="16.7109375" style="323" customWidth="1"/>
    <col min="11" max="11" width="24.5703125" style="323" customWidth="1"/>
    <col min="12" max="12" width="30.85546875" style="323" customWidth="1"/>
    <col min="13" max="13" width="27.140625" style="323" customWidth="1"/>
    <col min="14" max="14" width="32.42578125" style="323" customWidth="1"/>
    <col min="15" max="15" width="13.28515625" style="323" customWidth="1"/>
    <col min="16" max="16" width="8.7109375" style="323" customWidth="1"/>
    <col min="17" max="17" width="12.7109375" style="323" customWidth="1"/>
    <col min="18" max="18" width="9.140625" style="323"/>
    <col min="19" max="19" width="17" style="323" customWidth="1"/>
    <col min="20" max="21" width="12" style="323" customWidth="1"/>
    <col min="22" max="22" width="11" style="323" customWidth="1"/>
    <col min="23" max="25" width="17.7109375" style="323" customWidth="1"/>
    <col min="26" max="26" width="46.5703125" style="323" customWidth="1"/>
    <col min="27" max="28" width="12.28515625" style="323" customWidth="1"/>
    <col min="29" max="16384" width="9.140625" style="323"/>
  </cols>
  <sheetData>
    <row r="1" spans="1:28" ht="18.75" x14ac:dyDescent="0.25">
      <c r="Z1" s="33" t="s">
        <v>67</v>
      </c>
    </row>
    <row r="2" spans="1:28" ht="18.75" x14ac:dyDescent="0.3">
      <c r="Z2" s="13" t="s">
        <v>8</v>
      </c>
    </row>
    <row r="3" spans="1:28" ht="18.75" x14ac:dyDescent="0.3">
      <c r="Z3" s="13" t="s">
        <v>66</v>
      </c>
    </row>
    <row r="4" spans="1:28"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293"/>
      <c r="AB6" s="293"/>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293"/>
      <c r="AB7" s="293"/>
    </row>
    <row r="8" spans="1:28" ht="15.75"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296"/>
      <c r="AB8" s="296"/>
    </row>
    <row r="9" spans="1:28" ht="15.75"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298"/>
      <c r="AB9" s="298"/>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293"/>
      <c r="AB10" s="293"/>
    </row>
    <row r="11" spans="1:28" ht="15.75" x14ac:dyDescent="0.25">
      <c r="A11" s="383" t="str">
        <f>'1. паспорт местоположение'!A12:C12</f>
        <v>F_472-smart</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296"/>
      <c r="AB11" s="296"/>
    </row>
    <row r="12" spans="1:28" ht="15.75"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298"/>
      <c r="AB12" s="298"/>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24"/>
      <c r="AB13" s="324"/>
    </row>
    <row r="14" spans="1:28" ht="15.75" x14ac:dyDescent="0.25">
      <c r="A14" s="383" t="str">
        <f>'1. паспорт местоположение'!A15:C15</f>
        <v>Система распределенной автоматизации сетей 15 кВ АО "Янтарьэнерго" (Smart Grid)</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296"/>
      <c r="AB14" s="296"/>
    </row>
    <row r="15" spans="1:28" ht="15.75"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298"/>
      <c r="AB15" s="298"/>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325"/>
      <c r="AB16" s="325"/>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325"/>
      <c r="AB17" s="325"/>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325"/>
      <c r="AB18" s="325"/>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325"/>
      <c r="AB19" s="325"/>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326"/>
      <c r="AB20" s="326"/>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326"/>
      <c r="AB21" s="326"/>
    </row>
    <row r="22" spans="1:28" x14ac:dyDescent="0.25">
      <c r="A22" s="416" t="s">
        <v>488</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327"/>
      <c r="AB22" s="327"/>
    </row>
    <row r="23" spans="1:28" ht="32.25" customHeight="1" x14ac:dyDescent="0.25">
      <c r="A23" s="418" t="s">
        <v>338</v>
      </c>
      <c r="B23" s="419"/>
      <c r="C23" s="419"/>
      <c r="D23" s="419"/>
      <c r="E23" s="419"/>
      <c r="F23" s="419"/>
      <c r="G23" s="419"/>
      <c r="H23" s="419"/>
      <c r="I23" s="419"/>
      <c r="J23" s="419"/>
      <c r="K23" s="419"/>
      <c r="L23" s="420"/>
      <c r="M23" s="417" t="s">
        <v>339</v>
      </c>
      <c r="N23" s="417"/>
      <c r="O23" s="417"/>
      <c r="P23" s="417"/>
      <c r="Q23" s="417"/>
      <c r="R23" s="417"/>
      <c r="S23" s="417"/>
      <c r="T23" s="417"/>
      <c r="U23" s="417"/>
      <c r="V23" s="417"/>
      <c r="W23" s="417"/>
      <c r="X23" s="417"/>
      <c r="Y23" s="417"/>
      <c r="Z23" s="417"/>
    </row>
    <row r="24" spans="1:28" ht="151.5" customHeight="1" x14ac:dyDescent="0.25">
      <c r="A24" s="328" t="s">
        <v>236</v>
      </c>
      <c r="B24" s="329" t="s">
        <v>256</v>
      </c>
      <c r="C24" s="328" t="s">
        <v>335</v>
      </c>
      <c r="D24" s="328" t="s">
        <v>237</v>
      </c>
      <c r="E24" s="328" t="s">
        <v>336</v>
      </c>
      <c r="F24" s="328" t="s">
        <v>572</v>
      </c>
      <c r="G24" s="328" t="s">
        <v>573</v>
      </c>
      <c r="H24" s="328" t="s">
        <v>238</v>
      </c>
      <c r="I24" s="328" t="s">
        <v>574</v>
      </c>
      <c r="J24" s="328" t="s">
        <v>261</v>
      </c>
      <c r="K24" s="329" t="s">
        <v>255</v>
      </c>
      <c r="L24" s="329" t="s">
        <v>239</v>
      </c>
      <c r="M24" s="330" t="s">
        <v>268</v>
      </c>
      <c r="N24" s="329" t="s">
        <v>575</v>
      </c>
      <c r="O24" s="328" t="s">
        <v>576</v>
      </c>
      <c r="P24" s="328" t="s">
        <v>577</v>
      </c>
      <c r="Q24" s="328" t="s">
        <v>578</v>
      </c>
      <c r="R24" s="328" t="s">
        <v>238</v>
      </c>
      <c r="S24" s="328" t="s">
        <v>579</v>
      </c>
      <c r="T24" s="328" t="s">
        <v>580</v>
      </c>
      <c r="U24" s="328" t="s">
        <v>581</v>
      </c>
      <c r="V24" s="328" t="s">
        <v>578</v>
      </c>
      <c r="W24" s="331" t="s">
        <v>582</v>
      </c>
      <c r="X24" s="331" t="s">
        <v>583</v>
      </c>
      <c r="Y24" s="331" t="s">
        <v>584</v>
      </c>
      <c r="Z24" s="332" t="s">
        <v>273</v>
      </c>
    </row>
    <row r="25" spans="1:28" ht="16.5" customHeight="1" x14ac:dyDescent="0.25">
      <c r="A25" s="328">
        <v>1</v>
      </c>
      <c r="B25" s="329">
        <v>2</v>
      </c>
      <c r="C25" s="328">
        <v>3</v>
      </c>
      <c r="D25" s="329">
        <v>4</v>
      </c>
      <c r="E25" s="328">
        <v>5</v>
      </c>
      <c r="F25" s="329">
        <v>6</v>
      </c>
      <c r="G25" s="328">
        <v>7</v>
      </c>
      <c r="H25" s="329">
        <v>8</v>
      </c>
      <c r="I25" s="328">
        <v>9</v>
      </c>
      <c r="J25" s="329">
        <v>10</v>
      </c>
      <c r="K25" s="328">
        <v>11</v>
      </c>
      <c r="L25" s="329">
        <v>12</v>
      </c>
      <c r="M25" s="328">
        <v>13</v>
      </c>
      <c r="N25" s="329">
        <v>14</v>
      </c>
      <c r="O25" s="328">
        <v>15</v>
      </c>
      <c r="P25" s="329">
        <v>16</v>
      </c>
      <c r="Q25" s="328">
        <v>17</v>
      </c>
      <c r="R25" s="329">
        <v>18</v>
      </c>
      <c r="S25" s="328">
        <v>19</v>
      </c>
      <c r="T25" s="329">
        <v>20</v>
      </c>
      <c r="U25" s="328">
        <v>21</v>
      </c>
      <c r="V25" s="329">
        <v>22</v>
      </c>
      <c r="W25" s="328">
        <v>23</v>
      </c>
      <c r="X25" s="329">
        <v>24</v>
      </c>
      <c r="Y25" s="328">
        <v>25</v>
      </c>
      <c r="Z25" s="329">
        <v>26</v>
      </c>
    </row>
    <row r="26" spans="1:28" ht="45.75" customHeight="1" x14ac:dyDescent="0.25">
      <c r="A26" s="333" t="s">
        <v>333</v>
      </c>
      <c r="B26" s="334"/>
      <c r="C26" s="335" t="s">
        <v>585</v>
      </c>
      <c r="D26" s="335" t="s">
        <v>586</v>
      </c>
      <c r="E26" s="335" t="s">
        <v>587</v>
      </c>
      <c r="F26" s="335" t="s">
        <v>588</v>
      </c>
      <c r="G26" s="335" t="s">
        <v>589</v>
      </c>
      <c r="H26" s="335" t="s">
        <v>238</v>
      </c>
      <c r="I26" s="335" t="s">
        <v>590</v>
      </c>
      <c r="J26" s="335" t="s">
        <v>591</v>
      </c>
      <c r="K26" s="336"/>
      <c r="L26" s="337" t="s">
        <v>253</v>
      </c>
      <c r="M26" s="338" t="s">
        <v>266</v>
      </c>
      <c r="N26" s="336"/>
      <c r="O26" s="336"/>
      <c r="P26" s="336"/>
      <c r="Q26" s="336"/>
      <c r="R26" s="336"/>
      <c r="S26" s="336"/>
      <c r="T26" s="336"/>
      <c r="U26" s="336"/>
      <c r="V26" s="336"/>
      <c r="W26" s="336"/>
      <c r="X26" s="336"/>
      <c r="Y26" s="336"/>
      <c r="Z26" s="339" t="s">
        <v>274</v>
      </c>
    </row>
    <row r="27" spans="1:28" x14ac:dyDescent="0.25">
      <c r="A27" s="336" t="s">
        <v>240</v>
      </c>
      <c r="B27" s="336" t="s">
        <v>257</v>
      </c>
      <c r="C27" s="336" t="s">
        <v>241</v>
      </c>
      <c r="D27" s="336" t="s">
        <v>242</v>
      </c>
      <c r="E27" s="336" t="s">
        <v>269</v>
      </c>
      <c r="F27" s="335" t="s">
        <v>592</v>
      </c>
      <c r="G27" s="335" t="s">
        <v>593</v>
      </c>
      <c r="H27" s="336" t="s">
        <v>238</v>
      </c>
      <c r="I27" s="335" t="s">
        <v>594</v>
      </c>
      <c r="J27" s="335" t="s">
        <v>595</v>
      </c>
      <c r="K27" s="337" t="s">
        <v>249</v>
      </c>
      <c r="L27" s="336"/>
      <c r="M27" s="337" t="s">
        <v>267</v>
      </c>
      <c r="N27" s="336"/>
      <c r="O27" s="336"/>
      <c r="P27" s="336"/>
      <c r="Q27" s="336"/>
      <c r="R27" s="336"/>
      <c r="S27" s="336"/>
      <c r="T27" s="336"/>
      <c r="U27" s="336"/>
      <c r="V27" s="336"/>
      <c r="W27" s="336"/>
      <c r="X27" s="336"/>
      <c r="Y27" s="336"/>
      <c r="Z27" s="336"/>
    </row>
    <row r="28" spans="1:28" x14ac:dyDescent="0.25">
      <c r="A28" s="336" t="s">
        <v>240</v>
      </c>
      <c r="B28" s="336" t="s">
        <v>258</v>
      </c>
      <c r="C28" s="336" t="s">
        <v>243</v>
      </c>
      <c r="D28" s="336" t="s">
        <v>244</v>
      </c>
      <c r="E28" s="336" t="s">
        <v>270</v>
      </c>
      <c r="F28" s="335" t="s">
        <v>596</v>
      </c>
      <c r="G28" s="335" t="s">
        <v>597</v>
      </c>
      <c r="H28" s="336" t="s">
        <v>238</v>
      </c>
      <c r="I28" s="335" t="s">
        <v>262</v>
      </c>
      <c r="J28" s="335" t="s">
        <v>598</v>
      </c>
      <c r="K28" s="337" t="s">
        <v>250</v>
      </c>
      <c r="L28" s="340"/>
      <c r="M28" s="337" t="s">
        <v>0</v>
      </c>
      <c r="N28" s="337"/>
      <c r="O28" s="337"/>
      <c r="P28" s="337"/>
      <c r="Q28" s="337"/>
      <c r="R28" s="337"/>
      <c r="S28" s="337"/>
      <c r="T28" s="337"/>
      <c r="U28" s="337"/>
      <c r="V28" s="337"/>
      <c r="W28" s="337"/>
      <c r="X28" s="337"/>
      <c r="Y28" s="337"/>
      <c r="Z28" s="337"/>
    </row>
    <row r="29" spans="1:28" x14ac:dyDescent="0.25">
      <c r="A29" s="336" t="s">
        <v>240</v>
      </c>
      <c r="B29" s="336" t="s">
        <v>259</v>
      </c>
      <c r="C29" s="336" t="s">
        <v>245</v>
      </c>
      <c r="D29" s="336" t="s">
        <v>246</v>
      </c>
      <c r="E29" s="336" t="s">
        <v>271</v>
      </c>
      <c r="F29" s="335" t="s">
        <v>599</v>
      </c>
      <c r="G29" s="335" t="s">
        <v>600</v>
      </c>
      <c r="H29" s="336" t="s">
        <v>238</v>
      </c>
      <c r="I29" s="335" t="s">
        <v>263</v>
      </c>
      <c r="J29" s="335" t="s">
        <v>601</v>
      </c>
      <c r="K29" s="337" t="s">
        <v>251</v>
      </c>
      <c r="L29" s="340"/>
      <c r="M29" s="336"/>
      <c r="N29" s="336"/>
      <c r="O29" s="336"/>
      <c r="P29" s="336"/>
      <c r="Q29" s="336"/>
      <c r="R29" s="336"/>
      <c r="S29" s="336"/>
      <c r="T29" s="336"/>
      <c r="U29" s="336"/>
      <c r="V29" s="336"/>
      <c r="W29" s="336"/>
      <c r="X29" s="336"/>
      <c r="Y29" s="336"/>
      <c r="Z29" s="336"/>
    </row>
    <row r="30" spans="1:28" x14ac:dyDescent="0.25">
      <c r="A30" s="336" t="s">
        <v>240</v>
      </c>
      <c r="B30" s="336" t="s">
        <v>260</v>
      </c>
      <c r="C30" s="336" t="s">
        <v>247</v>
      </c>
      <c r="D30" s="336" t="s">
        <v>248</v>
      </c>
      <c r="E30" s="336" t="s">
        <v>272</v>
      </c>
      <c r="F30" s="335" t="s">
        <v>602</v>
      </c>
      <c r="G30" s="335" t="s">
        <v>603</v>
      </c>
      <c r="H30" s="336" t="s">
        <v>238</v>
      </c>
      <c r="I30" s="335" t="s">
        <v>264</v>
      </c>
      <c r="J30" s="335" t="s">
        <v>604</v>
      </c>
      <c r="K30" s="337" t="s">
        <v>252</v>
      </c>
      <c r="L30" s="340"/>
      <c r="M30" s="336"/>
      <c r="N30" s="336"/>
      <c r="O30" s="336"/>
      <c r="P30" s="336"/>
      <c r="Q30" s="336"/>
      <c r="R30" s="336"/>
      <c r="S30" s="336"/>
      <c r="T30" s="336"/>
      <c r="U30" s="336"/>
      <c r="V30" s="336"/>
      <c r="W30" s="336"/>
      <c r="X30" s="336"/>
      <c r="Y30" s="336"/>
      <c r="Z30" s="336"/>
    </row>
    <row r="31" spans="1:28" x14ac:dyDescent="0.25">
      <c r="A31" s="336" t="s">
        <v>0</v>
      </c>
      <c r="B31" s="336" t="s">
        <v>0</v>
      </c>
      <c r="C31" s="336" t="s">
        <v>0</v>
      </c>
      <c r="D31" s="336" t="s">
        <v>0</v>
      </c>
      <c r="E31" s="336" t="s">
        <v>0</v>
      </c>
      <c r="F31" s="336" t="s">
        <v>0</v>
      </c>
      <c r="G31" s="336" t="s">
        <v>0</v>
      </c>
      <c r="H31" s="336" t="s">
        <v>0</v>
      </c>
      <c r="I31" s="336" t="s">
        <v>0</v>
      </c>
      <c r="J31" s="336" t="s">
        <v>0</v>
      </c>
      <c r="K31" s="336" t="s">
        <v>0</v>
      </c>
      <c r="L31" s="340"/>
      <c r="M31" s="336"/>
      <c r="N31" s="336"/>
      <c r="O31" s="336"/>
      <c r="P31" s="336"/>
      <c r="Q31" s="336"/>
      <c r="R31" s="336"/>
      <c r="S31" s="336"/>
      <c r="T31" s="336"/>
      <c r="U31" s="336"/>
      <c r="V31" s="336"/>
      <c r="W31" s="336"/>
      <c r="X31" s="336"/>
      <c r="Y31" s="336"/>
      <c r="Z31" s="336"/>
    </row>
    <row r="32" spans="1:28" ht="30" x14ac:dyDescent="0.25">
      <c r="A32" s="334" t="s">
        <v>334</v>
      </c>
      <c r="B32" s="334"/>
      <c r="C32" s="335" t="s">
        <v>605</v>
      </c>
      <c r="D32" s="335" t="s">
        <v>606</v>
      </c>
      <c r="E32" s="335" t="s">
        <v>607</v>
      </c>
      <c r="F32" s="335" t="s">
        <v>608</v>
      </c>
      <c r="G32" s="335" t="s">
        <v>609</v>
      </c>
      <c r="H32" s="335" t="s">
        <v>238</v>
      </c>
      <c r="I32" s="335" t="s">
        <v>610</v>
      </c>
      <c r="J32" s="335" t="s">
        <v>611</v>
      </c>
      <c r="K32" s="336"/>
      <c r="L32" s="336"/>
      <c r="M32" s="336"/>
      <c r="N32" s="336"/>
      <c r="O32" s="336"/>
      <c r="P32" s="336"/>
      <c r="Q32" s="336"/>
      <c r="R32" s="336"/>
      <c r="S32" s="336"/>
      <c r="T32" s="336"/>
      <c r="U32" s="336"/>
      <c r="V32" s="336"/>
      <c r="W32" s="336"/>
      <c r="X32" s="336"/>
      <c r="Y32" s="336"/>
      <c r="Z32" s="336"/>
    </row>
    <row r="33" spans="1:26" x14ac:dyDescent="0.25">
      <c r="A33" s="336" t="s">
        <v>0</v>
      </c>
      <c r="B33" s="336" t="s">
        <v>0</v>
      </c>
      <c r="C33" s="336" t="s">
        <v>0</v>
      </c>
      <c r="D33" s="336" t="s">
        <v>0</v>
      </c>
      <c r="E33" s="336" t="s">
        <v>0</v>
      </c>
      <c r="F33" s="336" t="s">
        <v>0</v>
      </c>
      <c r="G33" s="336" t="s">
        <v>0</v>
      </c>
      <c r="H33" s="336" t="s">
        <v>0</v>
      </c>
      <c r="I33" s="336" t="s">
        <v>0</v>
      </c>
      <c r="J33" s="336" t="s">
        <v>0</v>
      </c>
      <c r="K33" s="336" t="s">
        <v>0</v>
      </c>
      <c r="L33" s="336"/>
      <c r="M33" s="336"/>
      <c r="N33" s="336"/>
      <c r="O33" s="336"/>
      <c r="P33" s="336"/>
      <c r="Q33" s="336"/>
      <c r="R33" s="336"/>
      <c r="S33" s="336"/>
      <c r="T33" s="336"/>
      <c r="U33" s="336"/>
      <c r="V33" s="336"/>
      <c r="W33" s="336"/>
      <c r="X33" s="336"/>
      <c r="Y33" s="336"/>
      <c r="Z33" s="336"/>
    </row>
    <row r="37" spans="1:26" x14ac:dyDescent="0.25">
      <c r="A37" s="3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N22" sqref="N22"/>
    </sheetView>
  </sheetViews>
  <sheetFormatPr defaultColWidth="9.140625" defaultRowHeight="15" x14ac:dyDescent="0.25"/>
  <cols>
    <col min="1" max="1" width="7.42578125" style="313" customWidth="1"/>
    <col min="2" max="2" width="25.5703125" style="313" customWidth="1"/>
    <col min="3" max="3" width="71.28515625" style="313" customWidth="1"/>
    <col min="4" max="4" width="16.140625" style="313" customWidth="1"/>
    <col min="5" max="5" width="9.42578125" style="313" customWidth="1"/>
    <col min="6" max="6" width="8.7109375" style="313" customWidth="1"/>
    <col min="7" max="7" width="9" style="313" customWidth="1"/>
    <col min="8" max="8" width="8.42578125" style="313" customWidth="1"/>
    <col min="9" max="9" width="33.85546875" style="313" customWidth="1"/>
    <col min="10" max="11" width="19.140625" style="313" customWidth="1"/>
    <col min="12" max="12" width="16" style="313" customWidth="1"/>
    <col min="13" max="13" width="14.85546875" style="313" customWidth="1"/>
    <col min="14" max="14" width="16.28515625" style="313" customWidth="1"/>
    <col min="15" max="16384" width="9.140625" style="313"/>
  </cols>
  <sheetData>
    <row r="1" spans="1:28" s="16" customFormat="1" ht="18.75" customHeight="1" x14ac:dyDescent="0.2">
      <c r="O1" s="33" t="s">
        <v>67</v>
      </c>
    </row>
    <row r="2" spans="1:28" s="16" customFormat="1" ht="18.75" customHeight="1" x14ac:dyDescent="0.3">
      <c r="O2" s="13" t="s">
        <v>8</v>
      </c>
    </row>
    <row r="3" spans="1:28" s="16" customFormat="1" ht="18.75" x14ac:dyDescent="0.3">
      <c r="A3" s="292"/>
      <c r="B3" s="292"/>
      <c r="O3" s="13" t="s">
        <v>66</v>
      </c>
    </row>
    <row r="4" spans="1:28" s="16" customFormat="1" ht="18.75" x14ac:dyDescent="0.3">
      <c r="A4" s="292"/>
      <c r="B4" s="292"/>
      <c r="L4" s="13"/>
    </row>
    <row r="5" spans="1:28" s="16"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30"/>
      <c r="Q5" s="130"/>
      <c r="R5" s="130"/>
      <c r="S5" s="130"/>
      <c r="T5" s="130"/>
      <c r="U5" s="130"/>
      <c r="V5" s="130"/>
      <c r="W5" s="130"/>
      <c r="X5" s="130"/>
      <c r="Y5" s="130"/>
      <c r="Z5" s="130"/>
      <c r="AA5" s="130"/>
      <c r="AB5" s="130"/>
    </row>
    <row r="6" spans="1:28" s="16" customFormat="1" ht="18.75" x14ac:dyDescent="0.3">
      <c r="A6" s="292"/>
      <c r="B6" s="292"/>
      <c r="L6" s="13"/>
    </row>
    <row r="7" spans="1:28" s="16" customFormat="1" ht="18.75" x14ac:dyDescent="0.2">
      <c r="A7" s="382" t="s">
        <v>7</v>
      </c>
      <c r="B7" s="382"/>
      <c r="C7" s="382"/>
      <c r="D7" s="382"/>
      <c r="E7" s="382"/>
      <c r="F7" s="382"/>
      <c r="G7" s="382"/>
      <c r="H7" s="382"/>
      <c r="I7" s="382"/>
      <c r="J7" s="382"/>
      <c r="K7" s="382"/>
      <c r="L7" s="382"/>
      <c r="M7" s="382"/>
      <c r="N7" s="382"/>
      <c r="O7" s="382"/>
      <c r="P7" s="293"/>
      <c r="Q7" s="293"/>
      <c r="R7" s="293"/>
      <c r="S7" s="293"/>
      <c r="T7" s="293"/>
      <c r="U7" s="293"/>
      <c r="V7" s="293"/>
      <c r="W7" s="293"/>
      <c r="X7" s="293"/>
      <c r="Y7" s="293"/>
      <c r="Z7" s="293"/>
    </row>
    <row r="8" spans="1:28" s="16" customFormat="1" ht="18.75" x14ac:dyDescent="0.2">
      <c r="A8" s="382"/>
      <c r="B8" s="382"/>
      <c r="C8" s="382"/>
      <c r="D8" s="382"/>
      <c r="E8" s="382"/>
      <c r="F8" s="382"/>
      <c r="G8" s="382"/>
      <c r="H8" s="382"/>
      <c r="I8" s="382"/>
      <c r="J8" s="382"/>
      <c r="K8" s="382"/>
      <c r="L8" s="382"/>
      <c r="M8" s="382"/>
      <c r="N8" s="382"/>
      <c r="O8" s="382"/>
      <c r="P8" s="293"/>
      <c r="Q8" s="293"/>
      <c r="R8" s="293"/>
      <c r="S8" s="293"/>
      <c r="T8" s="293"/>
      <c r="U8" s="293"/>
      <c r="V8" s="293"/>
      <c r="W8" s="293"/>
      <c r="X8" s="293"/>
      <c r="Y8" s="293"/>
      <c r="Z8" s="293"/>
    </row>
    <row r="9" spans="1:28" s="16" customFormat="1" ht="18.75" x14ac:dyDescent="0.2">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293"/>
      <c r="Q9" s="293"/>
      <c r="R9" s="293"/>
      <c r="S9" s="293"/>
      <c r="T9" s="293"/>
      <c r="U9" s="293"/>
      <c r="V9" s="293"/>
      <c r="W9" s="293"/>
      <c r="X9" s="293"/>
      <c r="Y9" s="293"/>
      <c r="Z9" s="293"/>
    </row>
    <row r="10" spans="1:28" s="16" customFormat="1" ht="18.75" x14ac:dyDescent="0.2">
      <c r="A10" s="387" t="s">
        <v>6</v>
      </c>
      <c r="B10" s="387"/>
      <c r="C10" s="387"/>
      <c r="D10" s="387"/>
      <c r="E10" s="387"/>
      <c r="F10" s="387"/>
      <c r="G10" s="387"/>
      <c r="H10" s="387"/>
      <c r="I10" s="387"/>
      <c r="J10" s="387"/>
      <c r="K10" s="387"/>
      <c r="L10" s="387"/>
      <c r="M10" s="387"/>
      <c r="N10" s="387"/>
      <c r="O10" s="387"/>
      <c r="P10" s="293"/>
      <c r="Q10" s="293"/>
      <c r="R10" s="293"/>
      <c r="S10" s="293"/>
      <c r="T10" s="293"/>
      <c r="U10" s="293"/>
      <c r="V10" s="293"/>
      <c r="W10" s="293"/>
      <c r="X10" s="293"/>
      <c r="Y10" s="293"/>
      <c r="Z10" s="293"/>
    </row>
    <row r="11" spans="1:28" s="16" customFormat="1" ht="18.75" x14ac:dyDescent="0.2">
      <c r="A11" s="382"/>
      <c r="B11" s="382"/>
      <c r="C11" s="382"/>
      <c r="D11" s="382"/>
      <c r="E11" s="382"/>
      <c r="F11" s="382"/>
      <c r="G11" s="382"/>
      <c r="H11" s="382"/>
      <c r="I11" s="382"/>
      <c r="J11" s="382"/>
      <c r="K11" s="382"/>
      <c r="L11" s="382"/>
      <c r="M11" s="382"/>
      <c r="N11" s="382"/>
      <c r="O11" s="382"/>
      <c r="P11" s="293"/>
      <c r="Q11" s="293"/>
      <c r="R11" s="293"/>
      <c r="S11" s="293"/>
      <c r="T11" s="293"/>
      <c r="U11" s="293"/>
      <c r="V11" s="293"/>
      <c r="W11" s="293"/>
      <c r="X11" s="293"/>
      <c r="Y11" s="293"/>
      <c r="Z11" s="293"/>
    </row>
    <row r="12" spans="1:28" s="16" customFormat="1" ht="18.75" x14ac:dyDescent="0.2">
      <c r="A12" s="383" t="str">
        <f>'1. паспорт местоположение'!A12:C12</f>
        <v>F_472-smart</v>
      </c>
      <c r="B12" s="383"/>
      <c r="C12" s="383"/>
      <c r="D12" s="383"/>
      <c r="E12" s="383"/>
      <c r="F12" s="383"/>
      <c r="G12" s="383"/>
      <c r="H12" s="383"/>
      <c r="I12" s="383"/>
      <c r="J12" s="383"/>
      <c r="K12" s="383"/>
      <c r="L12" s="383"/>
      <c r="M12" s="383"/>
      <c r="N12" s="383"/>
      <c r="O12" s="383"/>
      <c r="P12" s="293"/>
      <c r="Q12" s="293"/>
      <c r="R12" s="293"/>
      <c r="S12" s="293"/>
      <c r="T12" s="293"/>
      <c r="U12" s="293"/>
      <c r="V12" s="293"/>
      <c r="W12" s="293"/>
      <c r="X12" s="293"/>
      <c r="Y12" s="293"/>
      <c r="Z12" s="293"/>
    </row>
    <row r="13" spans="1:28" s="16" customFormat="1" ht="18.75" x14ac:dyDescent="0.2">
      <c r="A13" s="387" t="s">
        <v>5</v>
      </c>
      <c r="B13" s="387"/>
      <c r="C13" s="387"/>
      <c r="D13" s="387"/>
      <c r="E13" s="387"/>
      <c r="F13" s="387"/>
      <c r="G13" s="387"/>
      <c r="H13" s="387"/>
      <c r="I13" s="387"/>
      <c r="J13" s="387"/>
      <c r="K13" s="387"/>
      <c r="L13" s="387"/>
      <c r="M13" s="387"/>
      <c r="N13" s="387"/>
      <c r="O13" s="387"/>
      <c r="P13" s="293"/>
      <c r="Q13" s="293"/>
      <c r="R13" s="293"/>
      <c r="S13" s="293"/>
      <c r="T13" s="293"/>
      <c r="U13" s="293"/>
      <c r="V13" s="293"/>
      <c r="W13" s="293"/>
      <c r="X13" s="293"/>
      <c r="Y13" s="293"/>
      <c r="Z13" s="293"/>
    </row>
    <row r="14" spans="1:28" s="295" customFormat="1" ht="15.75" customHeight="1" x14ac:dyDescent="0.2">
      <c r="A14" s="388"/>
      <c r="B14" s="388"/>
      <c r="C14" s="388"/>
      <c r="D14" s="388"/>
      <c r="E14" s="388"/>
      <c r="F14" s="388"/>
      <c r="G14" s="388"/>
      <c r="H14" s="388"/>
      <c r="I14" s="388"/>
      <c r="J14" s="388"/>
      <c r="K14" s="388"/>
      <c r="L14" s="388"/>
      <c r="M14" s="388"/>
      <c r="N14" s="388"/>
      <c r="O14" s="388"/>
      <c r="P14" s="294"/>
      <c r="Q14" s="294"/>
      <c r="R14" s="294"/>
      <c r="S14" s="294"/>
      <c r="T14" s="294"/>
      <c r="U14" s="294"/>
      <c r="V14" s="294"/>
      <c r="W14" s="294"/>
      <c r="X14" s="294"/>
      <c r="Y14" s="294"/>
      <c r="Z14" s="294"/>
    </row>
    <row r="15" spans="1:28" s="297" customFormat="1" ht="15.75" x14ac:dyDescent="0.2">
      <c r="A15" s="383" t="str">
        <f>'1. паспорт местоположение'!A15:C15</f>
        <v>Система распределенной автоматизации сетей 15 кВ АО "Янтарьэнерго" (Smart Grid)</v>
      </c>
      <c r="B15" s="383"/>
      <c r="C15" s="383"/>
      <c r="D15" s="383"/>
      <c r="E15" s="383"/>
      <c r="F15" s="383"/>
      <c r="G15" s="383"/>
      <c r="H15" s="383"/>
      <c r="I15" s="383"/>
      <c r="J15" s="383"/>
      <c r="K15" s="383"/>
      <c r="L15" s="383"/>
      <c r="M15" s="383"/>
      <c r="N15" s="383"/>
      <c r="O15" s="383"/>
      <c r="P15" s="296"/>
      <c r="Q15" s="296"/>
      <c r="R15" s="296"/>
      <c r="S15" s="296"/>
      <c r="T15" s="296"/>
      <c r="U15" s="296"/>
      <c r="V15" s="296"/>
      <c r="W15" s="296"/>
      <c r="X15" s="296"/>
      <c r="Y15" s="296"/>
      <c r="Z15" s="296"/>
    </row>
    <row r="16" spans="1:28" s="297" customFormat="1" ht="15" customHeight="1" x14ac:dyDescent="0.2">
      <c r="A16" s="387" t="s">
        <v>4</v>
      </c>
      <c r="B16" s="387"/>
      <c r="C16" s="387"/>
      <c r="D16" s="387"/>
      <c r="E16" s="387"/>
      <c r="F16" s="387"/>
      <c r="G16" s="387"/>
      <c r="H16" s="387"/>
      <c r="I16" s="387"/>
      <c r="J16" s="387"/>
      <c r="K16" s="387"/>
      <c r="L16" s="387"/>
      <c r="M16" s="387"/>
      <c r="N16" s="387"/>
      <c r="O16" s="387"/>
      <c r="P16" s="298"/>
      <c r="Q16" s="298"/>
      <c r="R16" s="298"/>
      <c r="S16" s="298"/>
      <c r="T16" s="298"/>
      <c r="U16" s="298"/>
      <c r="V16" s="298"/>
      <c r="W16" s="298"/>
      <c r="X16" s="298"/>
      <c r="Y16" s="298"/>
      <c r="Z16" s="298"/>
    </row>
    <row r="17" spans="1:26" s="297" customFormat="1" ht="15" customHeight="1" x14ac:dyDescent="0.2">
      <c r="A17" s="389"/>
      <c r="B17" s="389"/>
      <c r="C17" s="389"/>
      <c r="D17" s="389"/>
      <c r="E17" s="389"/>
      <c r="F17" s="389"/>
      <c r="G17" s="389"/>
      <c r="H17" s="389"/>
      <c r="I17" s="389"/>
      <c r="J17" s="389"/>
      <c r="K17" s="389"/>
      <c r="L17" s="389"/>
      <c r="M17" s="389"/>
      <c r="N17" s="389"/>
      <c r="O17" s="389"/>
      <c r="P17" s="299"/>
      <c r="Q17" s="299"/>
      <c r="R17" s="299"/>
      <c r="S17" s="299"/>
      <c r="T17" s="299"/>
      <c r="U17" s="299"/>
      <c r="V17" s="299"/>
      <c r="W17" s="299"/>
    </row>
    <row r="18" spans="1:26" s="297" customFormat="1" ht="91.5" customHeight="1" x14ac:dyDescent="0.2">
      <c r="A18" s="422" t="s">
        <v>466</v>
      </c>
      <c r="B18" s="422"/>
      <c r="C18" s="422"/>
      <c r="D18" s="422"/>
      <c r="E18" s="422"/>
      <c r="F18" s="422"/>
      <c r="G18" s="422"/>
      <c r="H18" s="422"/>
      <c r="I18" s="422"/>
      <c r="J18" s="422"/>
      <c r="K18" s="422"/>
      <c r="L18" s="422"/>
      <c r="M18" s="422"/>
      <c r="N18" s="422"/>
      <c r="O18" s="422"/>
      <c r="P18" s="300"/>
      <c r="Q18" s="300"/>
      <c r="R18" s="300"/>
      <c r="S18" s="300"/>
      <c r="T18" s="300"/>
      <c r="U18" s="300"/>
      <c r="V18" s="300"/>
      <c r="W18" s="300"/>
      <c r="X18" s="300"/>
      <c r="Y18" s="300"/>
      <c r="Z18" s="300"/>
    </row>
    <row r="19" spans="1:26" s="297" customFormat="1" ht="78" customHeight="1" x14ac:dyDescent="0.2">
      <c r="A19" s="381" t="s">
        <v>3</v>
      </c>
      <c r="B19" s="381" t="s">
        <v>83</v>
      </c>
      <c r="C19" s="381" t="s">
        <v>82</v>
      </c>
      <c r="D19" s="381" t="s">
        <v>74</v>
      </c>
      <c r="E19" s="423" t="s">
        <v>81</v>
      </c>
      <c r="F19" s="424"/>
      <c r="G19" s="424"/>
      <c r="H19" s="424"/>
      <c r="I19" s="425"/>
      <c r="J19" s="381" t="s">
        <v>80</v>
      </c>
      <c r="K19" s="381"/>
      <c r="L19" s="381"/>
      <c r="M19" s="381"/>
      <c r="N19" s="381"/>
      <c r="O19" s="381"/>
      <c r="P19" s="299"/>
      <c r="Q19" s="299"/>
      <c r="R19" s="299"/>
      <c r="S19" s="299"/>
      <c r="T19" s="299"/>
      <c r="U19" s="299"/>
      <c r="V19" s="299"/>
      <c r="W19" s="299"/>
    </row>
    <row r="20" spans="1:26" s="297" customFormat="1" ht="51" customHeight="1" x14ac:dyDescent="0.2">
      <c r="A20" s="381"/>
      <c r="B20" s="381"/>
      <c r="C20" s="381"/>
      <c r="D20" s="381"/>
      <c r="E20" s="301" t="s">
        <v>79</v>
      </c>
      <c r="F20" s="301" t="s">
        <v>78</v>
      </c>
      <c r="G20" s="301" t="s">
        <v>77</v>
      </c>
      <c r="H20" s="301" t="s">
        <v>76</v>
      </c>
      <c r="I20" s="301" t="s">
        <v>75</v>
      </c>
      <c r="J20" s="301">
        <v>2015</v>
      </c>
      <c r="K20" s="301">
        <v>2016</v>
      </c>
      <c r="L20" s="301">
        <v>2017</v>
      </c>
      <c r="M20" s="301">
        <v>2018</v>
      </c>
      <c r="N20" s="301">
        <v>2019</v>
      </c>
      <c r="O20" s="301">
        <v>2020</v>
      </c>
      <c r="P20" s="303"/>
      <c r="Q20" s="303"/>
      <c r="R20" s="303"/>
      <c r="S20" s="303"/>
      <c r="T20" s="303"/>
      <c r="U20" s="303"/>
      <c r="V20" s="303"/>
      <c r="W20" s="303"/>
      <c r="X20" s="304"/>
      <c r="Y20" s="304"/>
      <c r="Z20" s="304"/>
    </row>
    <row r="21" spans="1:26" s="297" customFormat="1" ht="16.5" customHeight="1" x14ac:dyDescent="0.2">
      <c r="A21" s="317">
        <v>1</v>
      </c>
      <c r="B21" s="306">
        <v>2</v>
      </c>
      <c r="C21" s="317">
        <v>3</v>
      </c>
      <c r="D21" s="306">
        <v>4</v>
      </c>
      <c r="E21" s="317">
        <v>5</v>
      </c>
      <c r="F21" s="306">
        <v>6</v>
      </c>
      <c r="G21" s="317">
        <v>7</v>
      </c>
      <c r="H21" s="306">
        <v>8</v>
      </c>
      <c r="I21" s="317">
        <v>9</v>
      </c>
      <c r="J21" s="306">
        <v>10</v>
      </c>
      <c r="K21" s="317">
        <v>11</v>
      </c>
      <c r="L21" s="306">
        <v>12</v>
      </c>
      <c r="M21" s="317">
        <v>13</v>
      </c>
      <c r="N21" s="306">
        <v>14</v>
      </c>
      <c r="O21" s="317">
        <v>15</v>
      </c>
      <c r="P21" s="303"/>
      <c r="Q21" s="303"/>
      <c r="R21" s="303"/>
      <c r="S21" s="303"/>
      <c r="T21" s="303"/>
      <c r="U21" s="303"/>
      <c r="V21" s="303"/>
      <c r="W21" s="303"/>
      <c r="X21" s="304"/>
      <c r="Y21" s="304"/>
      <c r="Z21" s="304"/>
    </row>
    <row r="22" spans="1:26" s="297" customFormat="1" ht="33" customHeight="1" x14ac:dyDescent="0.2">
      <c r="A22" s="308"/>
      <c r="B22" s="342"/>
      <c r="C22" s="24"/>
      <c r="D22" s="24"/>
      <c r="E22" s="24"/>
      <c r="F22" s="24"/>
      <c r="G22" s="24"/>
      <c r="H22" s="24"/>
      <c r="I22" s="24"/>
      <c r="J22" s="343"/>
      <c r="K22" s="343"/>
      <c r="L22" s="307"/>
      <c r="M22" s="307"/>
      <c r="N22" s="307"/>
      <c r="O22" s="307"/>
      <c r="P22" s="303"/>
      <c r="Q22" s="303"/>
      <c r="R22" s="303"/>
      <c r="S22" s="303"/>
      <c r="T22" s="303"/>
      <c r="U22" s="303"/>
      <c r="V22" s="304"/>
      <c r="W22" s="304"/>
      <c r="X22" s="304"/>
      <c r="Y22" s="304"/>
      <c r="Z22" s="304"/>
    </row>
    <row r="23" spans="1:26" x14ac:dyDescent="0.25">
      <c r="A23" s="312"/>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row>
    <row r="24" spans="1:26" x14ac:dyDescent="0.25">
      <c r="A24" s="312"/>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row>
    <row r="25" spans="1:26" x14ac:dyDescent="0.25">
      <c r="A25" s="312"/>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row>
    <row r="26" spans="1:26" x14ac:dyDescent="0.25">
      <c r="A26" s="312"/>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row>
    <row r="27" spans="1:26" x14ac:dyDescent="0.25">
      <c r="A27" s="312"/>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row>
    <row r="28" spans="1:26" x14ac:dyDescent="0.25">
      <c r="A28" s="312"/>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row>
    <row r="29" spans="1:26" x14ac:dyDescent="0.25">
      <c r="A29" s="312"/>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row>
    <row r="30" spans="1:26" x14ac:dyDescent="0.25">
      <c r="A30" s="312"/>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row>
    <row r="31" spans="1:26" x14ac:dyDescent="0.25">
      <c r="A31" s="312"/>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row>
    <row r="32" spans="1:26" x14ac:dyDescent="0.25">
      <c r="A32" s="312"/>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row>
    <row r="33" spans="1:26" x14ac:dyDescent="0.25">
      <c r="A33" s="312"/>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row>
    <row r="34" spans="1:26" x14ac:dyDescent="0.25">
      <c r="A34" s="312"/>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row>
    <row r="35" spans="1:26" x14ac:dyDescent="0.25">
      <c r="A35" s="312"/>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row>
    <row r="36" spans="1:26" x14ac:dyDescent="0.25">
      <c r="A36" s="312"/>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row>
    <row r="37" spans="1:26" x14ac:dyDescent="0.25">
      <c r="A37" s="312"/>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row>
    <row r="38" spans="1:26" x14ac:dyDescent="0.25">
      <c r="A38" s="312"/>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row>
    <row r="39" spans="1:26" x14ac:dyDescent="0.25">
      <c r="A39" s="312"/>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row>
    <row r="40" spans="1:26" x14ac:dyDescent="0.25">
      <c r="A40" s="312"/>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row>
    <row r="41" spans="1:26" x14ac:dyDescent="0.25">
      <c r="A41" s="312"/>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row>
    <row r="42" spans="1:26" x14ac:dyDescent="0.25">
      <c r="A42" s="312"/>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row>
    <row r="43" spans="1:26" x14ac:dyDescent="0.25">
      <c r="A43" s="312"/>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row>
    <row r="44" spans="1:26" x14ac:dyDescent="0.25">
      <c r="A44" s="312"/>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row>
    <row r="45" spans="1:26" x14ac:dyDescent="0.25">
      <c r="A45" s="312"/>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row>
    <row r="46" spans="1:26" x14ac:dyDescent="0.25">
      <c r="A46" s="312"/>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row>
    <row r="47" spans="1:26" x14ac:dyDescent="0.25">
      <c r="A47" s="312"/>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row>
    <row r="48" spans="1:26" x14ac:dyDescent="0.25">
      <c r="A48" s="312"/>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row>
    <row r="49" spans="1:26" x14ac:dyDescent="0.25">
      <c r="A49" s="312"/>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row>
    <row r="50" spans="1:26" x14ac:dyDescent="0.25">
      <c r="A50" s="312"/>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row>
    <row r="51" spans="1:26" x14ac:dyDescent="0.25">
      <c r="A51" s="312"/>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row>
    <row r="52" spans="1:26" x14ac:dyDescent="0.25">
      <c r="A52" s="312"/>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row>
    <row r="53" spans="1:26" x14ac:dyDescent="0.25">
      <c r="A53" s="312"/>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row>
    <row r="54" spans="1:26" x14ac:dyDescent="0.25">
      <c r="A54" s="312"/>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row>
    <row r="55" spans="1:26" x14ac:dyDescent="0.25">
      <c r="A55" s="312"/>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row>
    <row r="56" spans="1:26" x14ac:dyDescent="0.25">
      <c r="A56" s="312"/>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row>
    <row r="57" spans="1:26" x14ac:dyDescent="0.25">
      <c r="A57" s="312"/>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row>
    <row r="58" spans="1:26" x14ac:dyDescent="0.25">
      <c r="A58" s="312"/>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row>
    <row r="59" spans="1:26" x14ac:dyDescent="0.25">
      <c r="A59" s="312"/>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row>
    <row r="60" spans="1:26" x14ac:dyDescent="0.25">
      <c r="A60" s="312"/>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row>
    <row r="61" spans="1:26" x14ac:dyDescent="0.25">
      <c r="A61" s="312"/>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row>
    <row r="62" spans="1:26" x14ac:dyDescent="0.25">
      <c r="A62" s="312"/>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row>
    <row r="63" spans="1:26" x14ac:dyDescent="0.25">
      <c r="A63" s="312"/>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row>
    <row r="64" spans="1:26" x14ac:dyDescent="0.25">
      <c r="A64" s="312"/>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row>
    <row r="65" spans="1:26" x14ac:dyDescent="0.25">
      <c r="A65" s="312"/>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row>
    <row r="66" spans="1:26" x14ac:dyDescent="0.25">
      <c r="A66" s="312"/>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row>
    <row r="67" spans="1:26" x14ac:dyDescent="0.25">
      <c r="A67" s="312"/>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row>
    <row r="68" spans="1:26" x14ac:dyDescent="0.25">
      <c r="A68" s="312"/>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row>
    <row r="69" spans="1:26" x14ac:dyDescent="0.25">
      <c r="A69" s="312"/>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row>
    <row r="70" spans="1:26" x14ac:dyDescent="0.25">
      <c r="A70" s="312"/>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row>
    <row r="71" spans="1:26" x14ac:dyDescent="0.25">
      <c r="A71" s="312"/>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row>
    <row r="72" spans="1:26" x14ac:dyDescent="0.25">
      <c r="A72" s="312"/>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row>
    <row r="73" spans="1:26" x14ac:dyDescent="0.25">
      <c r="A73" s="312"/>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row>
    <row r="74" spans="1:26" x14ac:dyDescent="0.25">
      <c r="A74" s="312"/>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row>
    <row r="75" spans="1:26" x14ac:dyDescent="0.25">
      <c r="A75" s="312"/>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row>
    <row r="76" spans="1:26" x14ac:dyDescent="0.25">
      <c r="A76" s="312"/>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row>
    <row r="77" spans="1:26" x14ac:dyDescent="0.25">
      <c r="A77" s="312"/>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row>
    <row r="78" spans="1:26" x14ac:dyDescent="0.25">
      <c r="A78" s="312"/>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row>
    <row r="79" spans="1:26" x14ac:dyDescent="0.25">
      <c r="A79" s="312"/>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row>
    <row r="80" spans="1:26" x14ac:dyDescent="0.25">
      <c r="A80" s="312"/>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row>
    <row r="81" spans="1:26" x14ac:dyDescent="0.25">
      <c r="A81" s="312"/>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row>
    <row r="82" spans="1:26" x14ac:dyDescent="0.25">
      <c r="A82" s="312"/>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row>
    <row r="83" spans="1:26" x14ac:dyDescent="0.25">
      <c r="A83" s="312"/>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row>
    <row r="84" spans="1:26" x14ac:dyDescent="0.25">
      <c r="A84" s="312"/>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row>
    <row r="85" spans="1:26" x14ac:dyDescent="0.25">
      <c r="A85" s="312"/>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row>
    <row r="86" spans="1:26" x14ac:dyDescent="0.25">
      <c r="A86" s="312"/>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row>
    <row r="87" spans="1:26" x14ac:dyDescent="0.25">
      <c r="A87" s="312"/>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row>
    <row r="88" spans="1:26" x14ac:dyDescent="0.25">
      <c r="A88" s="312"/>
      <c r="B88" s="312"/>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row>
    <row r="89" spans="1:26" x14ac:dyDescent="0.25">
      <c r="A89" s="312"/>
      <c r="B89" s="312"/>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row>
    <row r="90" spans="1:26" x14ac:dyDescent="0.25">
      <c r="A90" s="312"/>
      <c r="B90" s="312"/>
      <c r="C90" s="312"/>
      <c r="D90" s="312"/>
      <c r="E90" s="312"/>
      <c r="F90" s="312"/>
      <c r="G90" s="312"/>
      <c r="H90" s="312"/>
      <c r="I90" s="312"/>
      <c r="J90" s="312"/>
      <c r="K90" s="312"/>
      <c r="L90" s="312"/>
      <c r="M90" s="312"/>
      <c r="N90" s="312"/>
      <c r="O90" s="312"/>
      <c r="P90" s="312"/>
      <c r="Q90" s="312"/>
      <c r="R90" s="312"/>
      <c r="S90" s="312"/>
      <c r="T90" s="312"/>
      <c r="U90" s="312"/>
      <c r="V90" s="312"/>
      <c r="W90" s="312"/>
      <c r="X90" s="312"/>
      <c r="Y90" s="312"/>
      <c r="Z90" s="312"/>
    </row>
    <row r="91" spans="1:26" x14ac:dyDescent="0.25">
      <c r="A91" s="312"/>
      <c r="B91" s="312"/>
      <c r="C91" s="312"/>
      <c r="D91" s="312"/>
      <c r="E91" s="312"/>
      <c r="F91" s="312"/>
      <c r="G91" s="312"/>
      <c r="H91" s="312"/>
      <c r="I91" s="312"/>
      <c r="J91" s="312"/>
      <c r="K91" s="312"/>
      <c r="L91" s="312"/>
      <c r="M91" s="312"/>
      <c r="N91" s="312"/>
      <c r="O91" s="312"/>
      <c r="P91" s="312"/>
      <c r="Q91" s="312"/>
      <c r="R91" s="312"/>
      <c r="S91" s="312"/>
      <c r="T91" s="312"/>
      <c r="U91" s="312"/>
      <c r="V91" s="312"/>
      <c r="W91" s="312"/>
      <c r="X91" s="312"/>
      <c r="Y91" s="312"/>
      <c r="Z91" s="312"/>
    </row>
    <row r="92" spans="1:26" x14ac:dyDescent="0.25">
      <c r="A92" s="312"/>
      <c r="B92" s="312"/>
      <c r="C92" s="312"/>
      <c r="D92" s="312"/>
      <c r="E92" s="312"/>
      <c r="F92" s="312"/>
      <c r="G92" s="312"/>
      <c r="H92" s="312"/>
      <c r="I92" s="312"/>
      <c r="J92" s="312"/>
      <c r="K92" s="312"/>
      <c r="L92" s="312"/>
      <c r="M92" s="312"/>
      <c r="N92" s="312"/>
      <c r="O92" s="312"/>
      <c r="P92" s="312"/>
      <c r="Q92" s="312"/>
      <c r="R92" s="312"/>
      <c r="S92" s="312"/>
      <c r="T92" s="312"/>
      <c r="U92" s="312"/>
      <c r="V92" s="312"/>
      <c r="W92" s="312"/>
      <c r="X92" s="312"/>
      <c r="Y92" s="312"/>
      <c r="Z92" s="312"/>
    </row>
    <row r="93" spans="1:26" x14ac:dyDescent="0.25">
      <c r="A93" s="312"/>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row>
    <row r="94" spans="1:26" x14ac:dyDescent="0.25">
      <c r="A94" s="312"/>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row>
    <row r="95" spans="1:26" x14ac:dyDescent="0.25">
      <c r="A95" s="312"/>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row>
    <row r="96" spans="1:26" x14ac:dyDescent="0.25">
      <c r="A96" s="312"/>
      <c r="B96" s="312"/>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row>
    <row r="97" spans="1:26" x14ac:dyDescent="0.25">
      <c r="A97" s="312"/>
      <c r="B97" s="312"/>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312"/>
    </row>
    <row r="98" spans="1:26" x14ac:dyDescent="0.25">
      <c r="A98" s="312"/>
      <c r="B98" s="312"/>
      <c r="C98" s="312"/>
      <c r="D98" s="312"/>
      <c r="E98" s="312"/>
      <c r="F98" s="312"/>
      <c r="G98" s="312"/>
      <c r="H98" s="312"/>
      <c r="I98" s="312"/>
      <c r="J98" s="312"/>
      <c r="K98" s="312"/>
      <c r="L98" s="312"/>
      <c r="M98" s="312"/>
      <c r="N98" s="312"/>
      <c r="O98" s="312"/>
      <c r="P98" s="312"/>
      <c r="Q98" s="312"/>
      <c r="R98" s="312"/>
      <c r="S98" s="312"/>
      <c r="T98" s="312"/>
      <c r="U98" s="312"/>
      <c r="V98" s="312"/>
      <c r="W98" s="312"/>
      <c r="X98" s="312"/>
      <c r="Y98" s="312"/>
      <c r="Z98" s="312"/>
    </row>
    <row r="99" spans="1:26" x14ac:dyDescent="0.25">
      <c r="A99" s="312"/>
      <c r="B99" s="312"/>
      <c r="C99" s="312"/>
      <c r="D99" s="312"/>
      <c r="E99" s="312"/>
      <c r="F99" s="312"/>
      <c r="G99" s="312"/>
      <c r="H99" s="312"/>
      <c r="I99" s="312"/>
      <c r="J99" s="312"/>
      <c r="K99" s="312"/>
      <c r="L99" s="312"/>
      <c r="M99" s="312"/>
      <c r="N99" s="312"/>
      <c r="O99" s="312"/>
      <c r="P99" s="312"/>
      <c r="Q99" s="312"/>
      <c r="R99" s="312"/>
      <c r="S99" s="312"/>
      <c r="T99" s="312"/>
      <c r="U99" s="312"/>
      <c r="V99" s="312"/>
      <c r="W99" s="312"/>
      <c r="X99" s="312"/>
      <c r="Y99" s="312"/>
      <c r="Z99" s="312"/>
    </row>
    <row r="100" spans="1:26"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312"/>
      <c r="Z100" s="312"/>
    </row>
    <row r="101" spans="1:26"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312"/>
      <c r="Z101" s="312"/>
    </row>
    <row r="102" spans="1:26"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c r="W102" s="312"/>
      <c r="X102" s="312"/>
      <c r="Y102" s="312"/>
      <c r="Z102" s="312"/>
    </row>
    <row r="103" spans="1:26"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312"/>
      <c r="Z103" s="312"/>
    </row>
    <row r="104" spans="1:26"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row>
    <row r="105" spans="1:26"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c r="W105" s="312"/>
      <c r="X105" s="312"/>
      <c r="Y105" s="312"/>
      <c r="Z105" s="312"/>
    </row>
    <row r="106" spans="1:26"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row>
    <row r="107" spans="1:26"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c r="W107" s="312"/>
      <c r="X107" s="312"/>
      <c r="Y107" s="312"/>
      <c r="Z107" s="312"/>
    </row>
    <row r="108" spans="1:26"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c r="V108" s="312"/>
      <c r="W108" s="312"/>
      <c r="X108" s="312"/>
      <c r="Y108" s="312"/>
      <c r="Z108" s="312"/>
    </row>
    <row r="109" spans="1:26"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c r="V109" s="312"/>
      <c r="W109" s="312"/>
      <c r="X109" s="312"/>
      <c r="Y109" s="312"/>
      <c r="Z109" s="312"/>
    </row>
    <row r="110" spans="1:26"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c r="V110" s="312"/>
      <c r="W110" s="312"/>
      <c r="X110" s="312"/>
      <c r="Y110" s="312"/>
      <c r="Z110" s="312"/>
    </row>
    <row r="111" spans="1:26"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312"/>
      <c r="Z111" s="312"/>
    </row>
    <row r="112" spans="1:26"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c r="V112" s="312"/>
      <c r="W112" s="312"/>
      <c r="X112" s="312"/>
      <c r="Y112" s="312"/>
      <c r="Z112" s="312"/>
    </row>
    <row r="113" spans="1:26"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312"/>
      <c r="Z113" s="312"/>
    </row>
    <row r="114" spans="1:26"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row>
    <row r="115" spans="1:26"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row>
    <row r="116" spans="1:26"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c r="V116" s="312"/>
      <c r="W116" s="312"/>
      <c r="X116" s="312"/>
      <c r="Y116" s="312"/>
      <c r="Z116" s="312"/>
    </row>
    <row r="117" spans="1:26"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312"/>
      <c r="Z117" s="312"/>
    </row>
    <row r="118" spans="1:26"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c r="V118" s="312"/>
      <c r="W118" s="312"/>
      <c r="X118" s="312"/>
      <c r="Y118" s="312"/>
      <c r="Z118" s="312"/>
    </row>
    <row r="119" spans="1:26"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c r="V119" s="312"/>
      <c r="W119" s="312"/>
      <c r="X119" s="312"/>
      <c r="Y119" s="312"/>
      <c r="Z119" s="312"/>
    </row>
    <row r="120" spans="1:26"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c r="V120" s="312"/>
      <c r="W120" s="312"/>
      <c r="X120" s="312"/>
      <c r="Y120" s="312"/>
      <c r="Z120" s="312"/>
    </row>
    <row r="121" spans="1:26"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312"/>
      <c r="Z121" s="312"/>
    </row>
    <row r="122" spans="1:26"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row>
    <row r="123" spans="1:26"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row>
    <row r="124" spans="1:26"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row>
    <row r="125" spans="1:26"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row>
    <row r="126" spans="1:26"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row>
    <row r="127" spans="1:26"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row>
    <row r="128" spans="1:26"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row>
    <row r="129" spans="1:26"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row>
    <row r="130" spans="1:26"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row>
    <row r="131" spans="1:26"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row>
    <row r="132" spans="1:26"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row>
    <row r="133" spans="1:26"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row>
    <row r="134" spans="1:26"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row>
    <row r="135" spans="1:26"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c r="V135" s="312"/>
      <c r="W135" s="312"/>
      <c r="X135" s="312"/>
      <c r="Y135" s="312"/>
      <c r="Z135" s="312"/>
    </row>
    <row r="136" spans="1:26"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c r="V136" s="312"/>
      <c r="W136" s="312"/>
      <c r="X136" s="312"/>
      <c r="Y136" s="312"/>
      <c r="Z136" s="312"/>
    </row>
    <row r="137" spans="1:26"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c r="V137" s="312"/>
      <c r="W137" s="312"/>
      <c r="X137" s="312"/>
      <c r="Y137" s="312"/>
      <c r="Z137" s="312"/>
    </row>
    <row r="138" spans="1:26"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row>
    <row r="139" spans="1:26"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c r="V139" s="312"/>
      <c r="W139" s="312"/>
      <c r="X139" s="312"/>
      <c r="Y139" s="312"/>
      <c r="Z139" s="312"/>
    </row>
    <row r="140" spans="1:26"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c r="V140" s="312"/>
      <c r="W140" s="312"/>
      <c r="X140" s="312"/>
      <c r="Y140" s="312"/>
      <c r="Z140" s="312"/>
    </row>
    <row r="141" spans="1:26"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c r="V141" s="312"/>
      <c r="W141" s="312"/>
      <c r="X141" s="312"/>
      <c r="Y141" s="312"/>
      <c r="Z141" s="312"/>
    </row>
    <row r="142" spans="1:26"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row>
    <row r="143" spans="1:26"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row>
    <row r="144" spans="1:26"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row>
    <row r="145" spans="1:26"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row>
    <row r="146" spans="1:26"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row>
    <row r="147" spans="1:26"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row>
    <row r="148" spans="1:26"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row>
    <row r="149" spans="1:26"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row>
    <row r="150" spans="1:26"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row>
    <row r="151" spans="1:26"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row>
    <row r="152" spans="1:26"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row>
    <row r="153" spans="1:26"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row>
    <row r="154" spans="1:26"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row>
    <row r="155" spans="1:26"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row>
    <row r="156" spans="1:26"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312"/>
      <c r="Z156" s="312"/>
    </row>
    <row r="157" spans="1:26"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312"/>
      <c r="Z157" s="312"/>
    </row>
    <row r="158" spans="1:26"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312"/>
      <c r="Z158" s="312"/>
    </row>
    <row r="159" spans="1:26"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row>
    <row r="160" spans="1:26"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row>
    <row r="161" spans="1:26"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row>
    <row r="162" spans="1:26"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row>
    <row r="163" spans="1:26"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row>
    <row r="164" spans="1:26"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row>
    <row r="165" spans="1:26"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row>
    <row r="166" spans="1:26"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row>
    <row r="167" spans="1:26"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row>
    <row r="168" spans="1:26"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row>
    <row r="169" spans="1:26"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row>
    <row r="170" spans="1:26"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row>
    <row r="171" spans="1:26"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row>
    <row r="172" spans="1:26"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row>
    <row r="173" spans="1:26"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row>
    <row r="174" spans="1:26"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row>
    <row r="175" spans="1:26"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row>
    <row r="176" spans="1:26"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row>
    <row r="177" spans="1:26"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row>
    <row r="178" spans="1:26"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row>
    <row r="179" spans="1:26"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row>
    <row r="180" spans="1:26"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row>
    <row r="181" spans="1:26"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row>
    <row r="182" spans="1:26"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row>
    <row r="183" spans="1:26"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row>
    <row r="184" spans="1:26"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row>
    <row r="185" spans="1:26"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row>
    <row r="186" spans="1:26"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row>
    <row r="187" spans="1:26"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row>
    <row r="188" spans="1:26"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row>
    <row r="189" spans="1:26"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row>
    <row r="190" spans="1:26"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row>
    <row r="191" spans="1:26"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row>
    <row r="192" spans="1:26"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row>
    <row r="193" spans="1:26"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row>
    <row r="194" spans="1:26"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row>
    <row r="195" spans="1:26"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row>
    <row r="196" spans="1:26"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row>
    <row r="197" spans="1:26"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row>
    <row r="198" spans="1:26"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row>
    <row r="199" spans="1:26"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row>
    <row r="200" spans="1:26"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row>
    <row r="201" spans="1:26"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row>
    <row r="202" spans="1:26"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row>
    <row r="203" spans="1:26"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row>
    <row r="204" spans="1:26"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row>
    <row r="205" spans="1:26"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row>
    <row r="206" spans="1:26"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row>
    <row r="207" spans="1:26"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row>
    <row r="208" spans="1:26"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row>
    <row r="209" spans="1:26"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c r="V209" s="312"/>
      <c r="W209" s="312"/>
      <c r="X209" s="312"/>
      <c r="Y209" s="312"/>
      <c r="Z209" s="312"/>
    </row>
    <row r="210" spans="1:26"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c r="V210" s="312"/>
      <c r="W210" s="312"/>
      <c r="X210" s="312"/>
      <c r="Y210" s="312"/>
      <c r="Z210" s="312"/>
    </row>
    <row r="211" spans="1:26"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c r="V211" s="312"/>
      <c r="W211" s="312"/>
      <c r="X211" s="312"/>
      <c r="Y211" s="312"/>
      <c r="Z211" s="312"/>
    </row>
    <row r="212" spans="1:26"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c r="V212" s="312"/>
      <c r="W212" s="312"/>
      <c r="X212" s="312"/>
      <c r="Y212" s="312"/>
      <c r="Z212" s="312"/>
    </row>
    <row r="213" spans="1:26"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c r="V213" s="312"/>
      <c r="W213" s="312"/>
      <c r="X213" s="312"/>
      <c r="Y213" s="312"/>
      <c r="Z213" s="312"/>
    </row>
    <row r="214" spans="1:26"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c r="V214" s="312"/>
      <c r="W214" s="312"/>
      <c r="X214" s="312"/>
      <c r="Y214" s="312"/>
      <c r="Z214" s="312"/>
    </row>
    <row r="215" spans="1:26"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c r="V215" s="312"/>
      <c r="W215" s="312"/>
      <c r="X215" s="312"/>
      <c r="Y215" s="312"/>
      <c r="Z215" s="312"/>
    </row>
    <row r="216" spans="1:26"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c r="V216" s="312"/>
      <c r="W216" s="312"/>
      <c r="X216" s="312"/>
      <c r="Y216" s="312"/>
      <c r="Z216" s="312"/>
    </row>
    <row r="217" spans="1:26"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c r="V217" s="312"/>
      <c r="W217" s="312"/>
      <c r="X217" s="312"/>
      <c r="Y217" s="312"/>
      <c r="Z217" s="312"/>
    </row>
    <row r="218" spans="1:26"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c r="V218" s="312"/>
      <c r="W218" s="312"/>
      <c r="X218" s="312"/>
      <c r="Y218" s="312"/>
      <c r="Z218" s="312"/>
    </row>
    <row r="219" spans="1:26"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c r="V219" s="312"/>
      <c r="W219" s="312"/>
      <c r="X219" s="312"/>
      <c r="Y219" s="312"/>
      <c r="Z219" s="312"/>
    </row>
    <row r="220" spans="1:26"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c r="V220" s="312"/>
      <c r="W220" s="312"/>
      <c r="X220" s="312"/>
      <c r="Y220" s="312"/>
      <c r="Z220" s="312"/>
    </row>
    <row r="221" spans="1:26"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c r="V221" s="312"/>
      <c r="W221" s="312"/>
      <c r="X221" s="312"/>
      <c r="Y221" s="312"/>
      <c r="Z221" s="312"/>
    </row>
    <row r="222" spans="1:26"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c r="V222" s="312"/>
      <c r="W222" s="312"/>
      <c r="X222" s="312"/>
      <c r="Y222" s="312"/>
      <c r="Z222" s="312"/>
    </row>
    <row r="223" spans="1:26"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c r="V223" s="312"/>
      <c r="W223" s="312"/>
      <c r="X223" s="312"/>
      <c r="Y223" s="312"/>
      <c r="Z223" s="312"/>
    </row>
    <row r="224" spans="1:26"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c r="V224" s="312"/>
      <c r="W224" s="312"/>
      <c r="X224" s="312"/>
      <c r="Y224" s="312"/>
      <c r="Z224" s="312"/>
    </row>
    <row r="225" spans="1:26"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c r="V225" s="312"/>
      <c r="W225" s="312"/>
      <c r="X225" s="312"/>
      <c r="Y225" s="312"/>
      <c r="Z225" s="312"/>
    </row>
    <row r="226" spans="1:26"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c r="V226" s="312"/>
      <c r="W226" s="312"/>
      <c r="X226" s="312"/>
      <c r="Y226" s="312"/>
      <c r="Z226" s="312"/>
    </row>
    <row r="227" spans="1:26"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c r="V227" s="312"/>
      <c r="W227" s="312"/>
      <c r="X227" s="312"/>
      <c r="Y227" s="312"/>
      <c r="Z227" s="312"/>
    </row>
    <row r="228" spans="1:26"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c r="V228" s="312"/>
      <c r="W228" s="312"/>
      <c r="X228" s="312"/>
      <c r="Y228" s="312"/>
      <c r="Z228" s="312"/>
    </row>
    <row r="229" spans="1:26"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c r="V229" s="312"/>
      <c r="W229" s="312"/>
      <c r="X229" s="312"/>
      <c r="Y229" s="312"/>
      <c r="Z229" s="312"/>
    </row>
    <row r="230" spans="1:26"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c r="V230" s="312"/>
      <c r="W230" s="312"/>
      <c r="X230" s="312"/>
      <c r="Y230" s="312"/>
      <c r="Z230" s="312"/>
    </row>
    <row r="231" spans="1:26"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c r="V231" s="312"/>
      <c r="W231" s="312"/>
      <c r="X231" s="312"/>
      <c r="Y231" s="312"/>
      <c r="Z231" s="312"/>
    </row>
    <row r="232" spans="1:26"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c r="V232" s="312"/>
      <c r="W232" s="312"/>
      <c r="X232" s="312"/>
      <c r="Y232" s="312"/>
      <c r="Z232" s="312"/>
    </row>
    <row r="233" spans="1:26"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c r="V233" s="312"/>
      <c r="W233" s="312"/>
      <c r="X233" s="312"/>
      <c r="Y233" s="312"/>
      <c r="Z233" s="312"/>
    </row>
    <row r="234" spans="1:26"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c r="V234" s="312"/>
      <c r="W234" s="312"/>
      <c r="X234" s="312"/>
      <c r="Y234" s="312"/>
      <c r="Z234" s="312"/>
    </row>
    <row r="235" spans="1:26"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c r="V235" s="312"/>
      <c r="W235" s="312"/>
      <c r="X235" s="312"/>
      <c r="Y235" s="312"/>
      <c r="Z235" s="312"/>
    </row>
    <row r="236" spans="1:26"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c r="V236" s="312"/>
      <c r="W236" s="312"/>
      <c r="X236" s="312"/>
      <c r="Y236" s="312"/>
      <c r="Z236" s="312"/>
    </row>
    <row r="237" spans="1:26"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c r="V237" s="312"/>
      <c r="W237" s="312"/>
      <c r="X237" s="312"/>
      <c r="Y237" s="312"/>
      <c r="Z237" s="312"/>
    </row>
    <row r="238" spans="1:26"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c r="V238" s="312"/>
      <c r="W238" s="312"/>
      <c r="X238" s="312"/>
      <c r="Y238" s="312"/>
      <c r="Z238" s="312"/>
    </row>
    <row r="239" spans="1:26"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c r="V239" s="312"/>
      <c r="W239" s="312"/>
      <c r="X239" s="312"/>
      <c r="Y239" s="312"/>
      <c r="Z239" s="312"/>
    </row>
    <row r="240" spans="1:26"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c r="V240" s="312"/>
      <c r="W240" s="312"/>
      <c r="X240" s="312"/>
      <c r="Y240" s="312"/>
      <c r="Z240" s="312"/>
    </row>
    <row r="241" spans="1:26"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c r="V241" s="312"/>
      <c r="W241" s="312"/>
      <c r="X241" s="312"/>
      <c r="Y241" s="312"/>
      <c r="Z241" s="312"/>
    </row>
    <row r="242" spans="1:26"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c r="V242" s="312"/>
      <c r="W242" s="312"/>
      <c r="X242" s="312"/>
      <c r="Y242" s="312"/>
      <c r="Z242" s="312"/>
    </row>
    <row r="243" spans="1:26"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c r="V243" s="312"/>
      <c r="W243" s="312"/>
      <c r="X243" s="312"/>
      <c r="Y243" s="312"/>
      <c r="Z243" s="312"/>
    </row>
    <row r="244" spans="1:26"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c r="V244" s="312"/>
      <c r="W244" s="312"/>
      <c r="X244" s="312"/>
      <c r="Y244" s="312"/>
      <c r="Z244" s="312"/>
    </row>
    <row r="245" spans="1:26"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c r="V245" s="312"/>
      <c r="W245" s="312"/>
      <c r="X245" s="312"/>
      <c r="Y245" s="312"/>
      <c r="Z245" s="312"/>
    </row>
    <row r="246" spans="1:26"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c r="V246" s="312"/>
      <c r="W246" s="312"/>
      <c r="X246" s="312"/>
      <c r="Y246" s="312"/>
      <c r="Z246" s="312"/>
    </row>
    <row r="247" spans="1:26"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c r="V247" s="312"/>
      <c r="W247" s="312"/>
      <c r="X247" s="312"/>
      <c r="Y247" s="312"/>
      <c r="Z247" s="312"/>
    </row>
    <row r="248" spans="1:26"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c r="V248" s="312"/>
      <c r="W248" s="312"/>
      <c r="X248" s="312"/>
      <c r="Y248" s="312"/>
      <c r="Z248" s="312"/>
    </row>
    <row r="249" spans="1:26"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c r="V249" s="312"/>
      <c r="W249" s="312"/>
      <c r="X249" s="312"/>
      <c r="Y249" s="312"/>
      <c r="Z249" s="312"/>
    </row>
    <row r="250" spans="1:26"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c r="V250" s="312"/>
      <c r="W250" s="312"/>
      <c r="X250" s="312"/>
      <c r="Y250" s="312"/>
      <c r="Z250" s="312"/>
    </row>
    <row r="251" spans="1:26"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c r="V251" s="312"/>
      <c r="W251" s="312"/>
      <c r="X251" s="312"/>
      <c r="Y251" s="312"/>
      <c r="Z251" s="312"/>
    </row>
    <row r="252" spans="1:26"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c r="V252" s="312"/>
      <c r="W252" s="312"/>
      <c r="X252" s="312"/>
      <c r="Y252" s="312"/>
      <c r="Z252" s="312"/>
    </row>
    <row r="253" spans="1:26"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c r="V253" s="312"/>
      <c r="W253" s="312"/>
      <c r="X253" s="312"/>
      <c r="Y253" s="312"/>
      <c r="Z253" s="312"/>
    </row>
    <row r="254" spans="1:26"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c r="V254" s="312"/>
      <c r="W254" s="312"/>
      <c r="X254" s="312"/>
      <c r="Y254" s="312"/>
      <c r="Z254" s="312"/>
    </row>
    <row r="255" spans="1:26"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c r="V255" s="312"/>
      <c r="W255" s="312"/>
      <c r="X255" s="312"/>
      <c r="Y255" s="312"/>
      <c r="Z255" s="312"/>
    </row>
    <row r="256" spans="1:26"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c r="V256" s="312"/>
      <c r="W256" s="312"/>
      <c r="X256" s="312"/>
      <c r="Y256" s="312"/>
      <c r="Z256" s="312"/>
    </row>
    <row r="257" spans="1:26"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c r="V257" s="312"/>
      <c r="W257" s="312"/>
      <c r="X257" s="312"/>
      <c r="Y257" s="312"/>
      <c r="Z257" s="312"/>
    </row>
    <row r="258" spans="1:26"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c r="V258" s="312"/>
      <c r="W258" s="312"/>
      <c r="X258" s="312"/>
      <c r="Y258" s="312"/>
      <c r="Z258" s="312"/>
    </row>
    <row r="259" spans="1:26"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c r="V259" s="312"/>
      <c r="W259" s="312"/>
      <c r="X259" s="312"/>
      <c r="Y259" s="312"/>
      <c r="Z259" s="312"/>
    </row>
    <row r="260" spans="1:26"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c r="V260" s="312"/>
      <c r="W260" s="312"/>
      <c r="X260" s="312"/>
      <c r="Y260" s="312"/>
      <c r="Z260" s="312"/>
    </row>
    <row r="261" spans="1:26"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c r="V261" s="312"/>
      <c r="W261" s="312"/>
      <c r="X261" s="312"/>
      <c r="Y261" s="312"/>
      <c r="Z261" s="312"/>
    </row>
    <row r="262" spans="1:26"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c r="V262" s="312"/>
      <c r="W262" s="312"/>
      <c r="X262" s="312"/>
      <c r="Y262" s="312"/>
      <c r="Z262" s="312"/>
    </row>
    <row r="263" spans="1:26"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c r="V263" s="312"/>
      <c r="W263" s="312"/>
      <c r="X263" s="312"/>
      <c r="Y263" s="312"/>
      <c r="Z263" s="312"/>
    </row>
    <row r="264" spans="1:26"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c r="V264" s="312"/>
      <c r="W264" s="312"/>
      <c r="X264" s="312"/>
      <c r="Y264" s="312"/>
      <c r="Z264" s="312"/>
    </row>
    <row r="265" spans="1:26"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c r="V265" s="312"/>
      <c r="W265" s="312"/>
      <c r="X265" s="312"/>
      <c r="Y265" s="312"/>
      <c r="Z265" s="312"/>
    </row>
    <row r="266" spans="1:26"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c r="V266" s="312"/>
      <c r="W266" s="312"/>
      <c r="X266" s="312"/>
      <c r="Y266" s="312"/>
      <c r="Z266" s="312"/>
    </row>
    <row r="267" spans="1:26"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c r="V267" s="312"/>
      <c r="W267" s="312"/>
      <c r="X267" s="312"/>
      <c r="Y267" s="312"/>
      <c r="Z267" s="312"/>
    </row>
    <row r="268" spans="1:26"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c r="V268" s="312"/>
      <c r="W268" s="312"/>
      <c r="X268" s="312"/>
      <c r="Y268" s="312"/>
      <c r="Z268" s="312"/>
    </row>
    <row r="269" spans="1:26"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c r="V269" s="312"/>
      <c r="W269" s="312"/>
      <c r="X269" s="312"/>
      <c r="Y269" s="312"/>
      <c r="Z269" s="312"/>
    </row>
    <row r="270" spans="1:26"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c r="V270" s="312"/>
      <c r="W270" s="312"/>
      <c r="X270" s="312"/>
      <c r="Y270" s="312"/>
      <c r="Z270" s="312"/>
    </row>
    <row r="271" spans="1:26"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c r="V271" s="312"/>
      <c r="W271" s="312"/>
      <c r="X271" s="312"/>
      <c r="Y271" s="312"/>
      <c r="Z271" s="312"/>
    </row>
    <row r="272" spans="1:26"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c r="V272" s="312"/>
      <c r="W272" s="312"/>
      <c r="X272" s="312"/>
      <c r="Y272" s="312"/>
      <c r="Z272" s="312"/>
    </row>
    <row r="273" spans="1:26"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c r="V273" s="312"/>
      <c r="W273" s="312"/>
      <c r="X273" s="312"/>
      <c r="Y273" s="312"/>
      <c r="Z273" s="312"/>
    </row>
    <row r="274" spans="1:26"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c r="V274" s="312"/>
      <c r="W274" s="312"/>
      <c r="X274" s="312"/>
      <c r="Y274" s="312"/>
      <c r="Z274" s="312"/>
    </row>
    <row r="275" spans="1:26"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c r="V275" s="312"/>
      <c r="W275" s="312"/>
      <c r="X275" s="312"/>
      <c r="Y275" s="312"/>
      <c r="Z275" s="312"/>
    </row>
    <row r="276" spans="1:26"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c r="V276" s="312"/>
      <c r="W276" s="312"/>
      <c r="X276" s="312"/>
      <c r="Y276" s="312"/>
      <c r="Z276" s="312"/>
    </row>
    <row r="277" spans="1:26"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c r="V277" s="312"/>
      <c r="W277" s="312"/>
      <c r="X277" s="312"/>
      <c r="Y277" s="312"/>
      <c r="Z277" s="312"/>
    </row>
    <row r="278" spans="1:26"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row>
    <row r="279" spans="1:26"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c r="V279" s="312"/>
      <c r="W279" s="312"/>
      <c r="X279" s="312"/>
      <c r="Y279" s="312"/>
      <c r="Z279" s="312"/>
    </row>
    <row r="280" spans="1:26"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c r="V280" s="312"/>
      <c r="W280" s="312"/>
      <c r="X280" s="312"/>
      <c r="Y280" s="312"/>
      <c r="Z280" s="312"/>
    </row>
    <row r="281" spans="1:26"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c r="V281" s="312"/>
      <c r="W281" s="312"/>
      <c r="X281" s="312"/>
      <c r="Y281" s="312"/>
      <c r="Z281" s="312"/>
    </row>
    <row r="282" spans="1:26"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c r="V282" s="312"/>
      <c r="W282" s="312"/>
      <c r="X282" s="312"/>
      <c r="Y282" s="312"/>
      <c r="Z282" s="312"/>
    </row>
    <row r="283" spans="1:26"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c r="V283" s="312"/>
      <c r="W283" s="312"/>
      <c r="X283" s="312"/>
      <c r="Y283" s="312"/>
      <c r="Z283" s="312"/>
    </row>
    <row r="284" spans="1:26"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c r="V284" s="312"/>
      <c r="W284" s="312"/>
      <c r="X284" s="312"/>
      <c r="Y284" s="312"/>
      <c r="Z284" s="312"/>
    </row>
    <row r="285" spans="1:26"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c r="V285" s="312"/>
      <c r="W285" s="312"/>
      <c r="X285" s="312"/>
      <c r="Y285" s="312"/>
      <c r="Z285" s="312"/>
    </row>
    <row r="286" spans="1:26"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c r="V286" s="312"/>
      <c r="W286" s="312"/>
      <c r="X286" s="312"/>
      <c r="Y286" s="312"/>
      <c r="Z286" s="312"/>
    </row>
    <row r="287" spans="1:26"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c r="V287" s="312"/>
      <c r="W287" s="312"/>
      <c r="X287" s="312"/>
      <c r="Y287" s="312"/>
      <c r="Z287" s="312"/>
    </row>
    <row r="288" spans="1:26"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c r="V288" s="312"/>
      <c r="W288" s="312"/>
      <c r="X288" s="312"/>
      <c r="Y288" s="312"/>
      <c r="Z288" s="312"/>
    </row>
    <row r="289" spans="1:26"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c r="V289" s="312"/>
      <c r="W289" s="312"/>
      <c r="X289" s="312"/>
      <c r="Y289" s="312"/>
      <c r="Z289" s="312"/>
    </row>
    <row r="290" spans="1:26"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c r="V290" s="312"/>
      <c r="W290" s="312"/>
      <c r="X290" s="312"/>
      <c r="Y290" s="312"/>
      <c r="Z290" s="312"/>
    </row>
    <row r="291" spans="1:26"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c r="V291" s="312"/>
      <c r="W291" s="312"/>
      <c r="X291" s="312"/>
      <c r="Y291" s="312"/>
      <c r="Z291" s="312"/>
    </row>
    <row r="292" spans="1:26"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c r="V292" s="312"/>
      <c r="W292" s="312"/>
      <c r="X292" s="312"/>
      <c r="Y292" s="312"/>
      <c r="Z292" s="312"/>
    </row>
    <row r="293" spans="1:26"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c r="V293" s="312"/>
      <c r="W293" s="312"/>
      <c r="X293" s="312"/>
      <c r="Y293" s="312"/>
      <c r="Z293" s="312"/>
    </row>
    <row r="294" spans="1:26"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c r="V294" s="312"/>
      <c r="W294" s="312"/>
      <c r="X294" s="312"/>
      <c r="Y294" s="312"/>
      <c r="Z294" s="312"/>
    </row>
    <row r="295" spans="1:26"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c r="V295" s="312"/>
      <c r="W295" s="312"/>
      <c r="X295" s="312"/>
      <c r="Y295" s="312"/>
      <c r="Z295" s="312"/>
    </row>
    <row r="296" spans="1:26"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c r="V296" s="312"/>
      <c r="W296" s="312"/>
      <c r="X296" s="312"/>
      <c r="Y296" s="312"/>
      <c r="Z296" s="312"/>
    </row>
    <row r="297" spans="1:26"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c r="V297" s="312"/>
      <c r="W297" s="312"/>
      <c r="X297" s="312"/>
      <c r="Y297" s="312"/>
      <c r="Z297" s="312"/>
    </row>
    <row r="298" spans="1:26"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c r="V298" s="312"/>
      <c r="W298" s="312"/>
      <c r="X298" s="312"/>
      <c r="Y298" s="312"/>
      <c r="Z298" s="312"/>
    </row>
    <row r="299" spans="1:26"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c r="V299" s="312"/>
      <c r="W299" s="312"/>
      <c r="X299" s="312"/>
      <c r="Y299" s="312"/>
      <c r="Z299" s="312"/>
    </row>
    <row r="300" spans="1:26"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c r="V300" s="312"/>
      <c r="W300" s="312"/>
      <c r="X300" s="312"/>
      <c r="Y300" s="312"/>
      <c r="Z300" s="312"/>
    </row>
    <row r="301" spans="1:26"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c r="V301" s="312"/>
      <c r="W301" s="312"/>
      <c r="X301" s="312"/>
      <c r="Y301" s="312"/>
      <c r="Z301" s="312"/>
    </row>
    <row r="302" spans="1:26"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c r="V302" s="312"/>
      <c r="W302" s="312"/>
      <c r="X302" s="312"/>
      <c r="Y302" s="312"/>
      <c r="Z302" s="312"/>
    </row>
    <row r="303" spans="1:26"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c r="V303" s="312"/>
      <c r="W303" s="312"/>
      <c r="X303" s="312"/>
      <c r="Y303" s="312"/>
      <c r="Z303" s="312"/>
    </row>
    <row r="304" spans="1:26"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c r="V304" s="312"/>
      <c r="W304" s="312"/>
      <c r="X304" s="312"/>
      <c r="Y304" s="312"/>
      <c r="Z304" s="312"/>
    </row>
    <row r="305" spans="1:26"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c r="V305" s="312"/>
      <c r="W305" s="312"/>
      <c r="X305" s="312"/>
      <c r="Y305" s="312"/>
      <c r="Z305" s="312"/>
    </row>
    <row r="306" spans="1:26"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c r="V306" s="312"/>
      <c r="W306" s="312"/>
      <c r="X306" s="312"/>
      <c r="Y306" s="312"/>
      <c r="Z306" s="312"/>
    </row>
    <row r="307" spans="1:26"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c r="V307" s="312"/>
      <c r="W307" s="312"/>
      <c r="X307" s="312"/>
      <c r="Y307" s="312"/>
      <c r="Z307" s="312"/>
    </row>
    <row r="308" spans="1:26"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c r="V308" s="312"/>
      <c r="W308" s="312"/>
      <c r="X308" s="312"/>
      <c r="Y308" s="312"/>
      <c r="Z308" s="312"/>
    </row>
    <row r="309" spans="1:26"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c r="V309" s="312"/>
      <c r="W309" s="312"/>
      <c r="X309" s="312"/>
      <c r="Y309" s="312"/>
      <c r="Z309" s="312"/>
    </row>
    <row r="310" spans="1:26"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c r="V310" s="312"/>
      <c r="W310" s="312"/>
      <c r="X310" s="312"/>
      <c r="Y310" s="312"/>
      <c r="Z310" s="312"/>
    </row>
    <row r="311" spans="1:26"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c r="V311" s="312"/>
      <c r="W311" s="312"/>
      <c r="X311" s="312"/>
      <c r="Y311" s="312"/>
      <c r="Z311" s="312"/>
    </row>
    <row r="312" spans="1:26"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c r="V312" s="312"/>
      <c r="W312" s="312"/>
      <c r="X312" s="312"/>
      <c r="Y312" s="312"/>
      <c r="Z312" s="312"/>
    </row>
    <row r="313" spans="1:26"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c r="V313" s="312"/>
      <c r="W313" s="312"/>
      <c r="X313" s="312"/>
      <c r="Y313" s="312"/>
      <c r="Z313" s="312"/>
    </row>
    <row r="314" spans="1:26"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c r="V314" s="312"/>
      <c r="W314" s="312"/>
      <c r="X314" s="312"/>
      <c r="Y314" s="312"/>
      <c r="Z314" s="312"/>
    </row>
    <row r="315" spans="1:26"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c r="V315" s="312"/>
      <c r="W315" s="312"/>
      <c r="X315" s="312"/>
      <c r="Y315" s="312"/>
      <c r="Z315" s="312"/>
    </row>
    <row r="316" spans="1:26"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c r="V316" s="312"/>
      <c r="W316" s="312"/>
      <c r="X316" s="312"/>
      <c r="Y316" s="312"/>
      <c r="Z316" s="312"/>
    </row>
    <row r="317" spans="1:26"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c r="V317" s="312"/>
      <c r="W317" s="312"/>
      <c r="X317" s="312"/>
      <c r="Y317" s="312"/>
      <c r="Z317" s="312"/>
    </row>
    <row r="318" spans="1:26"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c r="V318" s="312"/>
      <c r="W318" s="312"/>
      <c r="X318" s="312"/>
      <c r="Y318" s="312"/>
      <c r="Z318" s="312"/>
    </row>
    <row r="319" spans="1:26"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c r="V319" s="312"/>
      <c r="W319" s="312"/>
      <c r="X319" s="312"/>
      <c r="Y319" s="312"/>
      <c r="Z319" s="312"/>
    </row>
    <row r="320" spans="1:26"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c r="V320" s="312"/>
      <c r="W320" s="312"/>
      <c r="X320" s="312"/>
      <c r="Y320" s="312"/>
      <c r="Z320" s="312"/>
    </row>
    <row r="321" spans="1:26"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c r="V321" s="312"/>
      <c r="W321" s="312"/>
      <c r="X321" s="312"/>
      <c r="Y321" s="312"/>
      <c r="Z321" s="312"/>
    </row>
    <row r="322" spans="1:26"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c r="V322" s="312"/>
      <c r="W322" s="312"/>
      <c r="X322" s="312"/>
      <c r="Y322" s="312"/>
      <c r="Z322" s="312"/>
    </row>
    <row r="323" spans="1:26"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c r="V323" s="312"/>
      <c r="W323" s="312"/>
      <c r="X323" s="312"/>
      <c r="Y323" s="312"/>
      <c r="Z323" s="312"/>
    </row>
    <row r="324" spans="1:26"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c r="V324" s="312"/>
      <c r="W324" s="312"/>
      <c r="X324" s="312"/>
      <c r="Y324" s="312"/>
      <c r="Z324" s="312"/>
    </row>
    <row r="325" spans="1:26"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c r="V325" s="312"/>
      <c r="W325" s="312"/>
      <c r="X325" s="312"/>
      <c r="Y325" s="312"/>
      <c r="Z325" s="312"/>
    </row>
    <row r="326" spans="1:26"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c r="V326" s="312"/>
      <c r="W326" s="312"/>
      <c r="X326" s="312"/>
      <c r="Y326" s="312"/>
      <c r="Z326" s="312"/>
    </row>
    <row r="327" spans="1:26"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c r="V327" s="312"/>
      <c r="W327" s="312"/>
      <c r="X327" s="312"/>
      <c r="Y327" s="312"/>
      <c r="Z327" s="312"/>
    </row>
    <row r="328" spans="1:26"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c r="V328" s="312"/>
      <c r="W328" s="312"/>
      <c r="X328" s="312"/>
      <c r="Y328" s="312"/>
      <c r="Z328" s="312"/>
    </row>
    <row r="329" spans="1:26"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c r="V329" s="312"/>
      <c r="W329" s="312"/>
      <c r="X329" s="312"/>
      <c r="Y329" s="312"/>
      <c r="Z329" s="312"/>
    </row>
    <row r="330" spans="1:26"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c r="V330" s="312"/>
      <c r="W330" s="312"/>
      <c r="X330" s="312"/>
      <c r="Y330" s="312"/>
      <c r="Z330" s="312"/>
    </row>
    <row r="331" spans="1:26"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c r="V331" s="312"/>
      <c r="W331" s="312"/>
      <c r="X331" s="312"/>
      <c r="Y331" s="312"/>
      <c r="Z331" s="312"/>
    </row>
    <row r="332" spans="1:26"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c r="V332" s="312"/>
      <c r="W332" s="312"/>
      <c r="X332" s="312"/>
      <c r="Y332" s="312"/>
      <c r="Z332" s="312"/>
    </row>
    <row r="333" spans="1:26"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c r="V333" s="312"/>
      <c r="W333" s="312"/>
      <c r="X333" s="312"/>
      <c r="Y333" s="312"/>
      <c r="Z333" s="312"/>
    </row>
    <row r="334" spans="1:26"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c r="V334" s="312"/>
      <c r="W334" s="312"/>
      <c r="X334" s="312"/>
      <c r="Y334" s="312"/>
      <c r="Z334" s="312"/>
    </row>
    <row r="335" spans="1:26"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c r="V335" s="312"/>
      <c r="W335" s="312"/>
      <c r="X335" s="312"/>
      <c r="Y335" s="312"/>
      <c r="Z335" s="312"/>
    </row>
    <row r="336" spans="1:26"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c r="V336" s="312"/>
      <c r="W336" s="312"/>
      <c r="X336" s="312"/>
      <c r="Y336" s="312"/>
      <c r="Z336" s="312"/>
    </row>
    <row r="337" spans="1:26"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c r="V337" s="312"/>
      <c r="W337" s="312"/>
      <c r="X337" s="312"/>
      <c r="Y337" s="312"/>
      <c r="Z337" s="312"/>
    </row>
    <row r="338" spans="1:26"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c r="V338" s="312"/>
      <c r="W338" s="312"/>
      <c r="X338" s="312"/>
      <c r="Y338" s="312"/>
      <c r="Z338" s="312"/>
    </row>
    <row r="339" spans="1:26" x14ac:dyDescent="0.25">
      <c r="A339" s="312"/>
      <c r="B339" s="312"/>
      <c r="C339" s="312"/>
      <c r="D339" s="312"/>
      <c r="E339" s="312"/>
      <c r="F339" s="312"/>
      <c r="G339" s="312"/>
      <c r="H339" s="312"/>
      <c r="I339" s="312"/>
      <c r="J339" s="312"/>
      <c r="K339" s="312"/>
      <c r="L339" s="312"/>
      <c r="M339" s="312"/>
      <c r="N339" s="312"/>
      <c r="O339" s="312"/>
      <c r="P339" s="312"/>
      <c r="Q339" s="312"/>
      <c r="R339" s="312"/>
      <c r="S339" s="312"/>
      <c r="T339" s="312"/>
      <c r="U339" s="312"/>
      <c r="V339" s="312"/>
      <c r="W339" s="312"/>
      <c r="X339" s="312"/>
      <c r="Y339" s="312"/>
      <c r="Z339" s="312"/>
    </row>
    <row r="340" spans="1:26" x14ac:dyDescent="0.25">
      <c r="A340" s="312"/>
      <c r="B340" s="312"/>
      <c r="C340" s="312"/>
      <c r="D340" s="312"/>
      <c r="E340" s="312"/>
      <c r="F340" s="312"/>
      <c r="G340" s="312"/>
      <c r="H340" s="312"/>
      <c r="I340" s="312"/>
      <c r="J340" s="312"/>
      <c r="K340" s="312"/>
      <c r="L340" s="312"/>
      <c r="M340" s="312"/>
      <c r="N340" s="312"/>
      <c r="O340" s="312"/>
      <c r="P340" s="312"/>
      <c r="Q340" s="312"/>
      <c r="R340" s="312"/>
      <c r="S340" s="312"/>
      <c r="T340" s="312"/>
      <c r="U340" s="312"/>
      <c r="V340" s="312"/>
      <c r="W340" s="312"/>
      <c r="X340" s="312"/>
      <c r="Y340" s="312"/>
      <c r="Z340" s="312"/>
    </row>
    <row r="341" spans="1:26" x14ac:dyDescent="0.25">
      <c r="A341" s="312"/>
      <c r="B341" s="312"/>
      <c r="C341" s="312"/>
      <c r="D341" s="312"/>
      <c r="E341" s="312"/>
      <c r="F341" s="312"/>
      <c r="G341" s="312"/>
      <c r="H341" s="312"/>
      <c r="I341" s="312"/>
      <c r="J341" s="312"/>
      <c r="K341" s="312"/>
      <c r="L341" s="312"/>
      <c r="M341" s="312"/>
      <c r="N341" s="312"/>
      <c r="O341" s="312"/>
      <c r="P341" s="312"/>
      <c r="Q341" s="312"/>
      <c r="R341" s="312"/>
      <c r="S341" s="312"/>
      <c r="T341" s="312"/>
      <c r="U341" s="312"/>
      <c r="V341" s="312"/>
      <c r="W341" s="312"/>
      <c r="X341" s="312"/>
      <c r="Y341" s="312"/>
      <c r="Z341" s="312"/>
    </row>
    <row r="342" spans="1:26" x14ac:dyDescent="0.25">
      <c r="A342" s="312"/>
      <c r="B342" s="312"/>
      <c r="C342" s="312"/>
      <c r="D342" s="312"/>
      <c r="E342" s="312"/>
      <c r="F342" s="312"/>
      <c r="G342" s="312"/>
      <c r="H342" s="312"/>
      <c r="I342" s="312"/>
      <c r="J342" s="312"/>
      <c r="K342" s="312"/>
      <c r="L342" s="312"/>
      <c r="M342" s="312"/>
      <c r="N342" s="312"/>
      <c r="O342" s="312"/>
      <c r="P342" s="312"/>
      <c r="Q342" s="312"/>
      <c r="R342" s="312"/>
      <c r="S342" s="312"/>
      <c r="T342" s="312"/>
      <c r="U342" s="312"/>
      <c r="V342" s="312"/>
      <c r="W342" s="312"/>
      <c r="X342" s="312"/>
      <c r="Y342" s="312"/>
      <c r="Z342" s="312"/>
    </row>
    <row r="343" spans="1:26" x14ac:dyDescent="0.25">
      <c r="A343" s="312"/>
      <c r="B343" s="312"/>
      <c r="C343" s="312"/>
      <c r="D343" s="312"/>
      <c r="E343" s="312"/>
      <c r="F343" s="312"/>
      <c r="G343" s="312"/>
      <c r="H343" s="312"/>
      <c r="I343" s="312"/>
      <c r="J343" s="312"/>
      <c r="K343" s="312"/>
      <c r="L343" s="312"/>
      <c r="M343" s="312"/>
      <c r="N343" s="312"/>
      <c r="O343" s="312"/>
      <c r="P343" s="312"/>
      <c r="Q343" s="312"/>
      <c r="R343" s="312"/>
      <c r="S343" s="312"/>
      <c r="T343" s="312"/>
      <c r="U343" s="312"/>
      <c r="V343" s="312"/>
      <c r="W343" s="312"/>
      <c r="X343" s="312"/>
      <c r="Y343" s="312"/>
      <c r="Z343" s="312"/>
    </row>
    <row r="344" spans="1:26" x14ac:dyDescent="0.25">
      <c r="A344" s="312"/>
      <c r="B344" s="312"/>
      <c r="C344" s="312"/>
      <c r="D344" s="312"/>
      <c r="E344" s="312"/>
      <c r="F344" s="312"/>
      <c r="G344" s="312"/>
      <c r="H344" s="312"/>
      <c r="I344" s="312"/>
      <c r="J344" s="312"/>
      <c r="K344" s="312"/>
      <c r="L344" s="312"/>
      <c r="M344" s="312"/>
      <c r="N344" s="312"/>
      <c r="O344" s="312"/>
      <c r="P344" s="312"/>
      <c r="Q344" s="312"/>
      <c r="R344" s="312"/>
      <c r="S344" s="312"/>
      <c r="T344" s="312"/>
      <c r="U344" s="312"/>
      <c r="V344" s="312"/>
      <c r="W344" s="312"/>
      <c r="X344" s="312"/>
      <c r="Y344" s="312"/>
      <c r="Z344" s="312"/>
    </row>
    <row r="345" spans="1:26" x14ac:dyDescent="0.25">
      <c r="A345" s="312"/>
      <c r="B345" s="312"/>
      <c r="C345" s="312"/>
      <c r="D345" s="312"/>
      <c r="E345" s="312"/>
      <c r="F345" s="312"/>
      <c r="G345" s="312"/>
      <c r="H345" s="312"/>
      <c r="I345" s="312"/>
      <c r="J345" s="312"/>
      <c r="K345" s="312"/>
      <c r="L345" s="312"/>
      <c r="M345" s="312"/>
      <c r="N345" s="312"/>
      <c r="O345" s="312"/>
      <c r="P345" s="312"/>
      <c r="Q345" s="312"/>
      <c r="R345" s="312"/>
      <c r="S345" s="312"/>
      <c r="T345" s="312"/>
      <c r="U345" s="312"/>
      <c r="V345" s="312"/>
      <c r="W345" s="312"/>
      <c r="X345" s="312"/>
      <c r="Y345" s="312"/>
      <c r="Z345" s="312"/>
    </row>
    <row r="346" spans="1:26" x14ac:dyDescent="0.25">
      <c r="A346" s="312"/>
      <c r="B346" s="312"/>
      <c r="C346" s="312"/>
      <c r="D346" s="312"/>
      <c r="E346" s="312"/>
      <c r="F346" s="312"/>
      <c r="G346" s="312"/>
      <c r="H346" s="312"/>
      <c r="I346" s="312"/>
      <c r="J346" s="312"/>
      <c r="K346" s="312"/>
      <c r="L346" s="312"/>
      <c r="M346" s="312"/>
      <c r="N346" s="312"/>
      <c r="O346" s="312"/>
      <c r="P346" s="312"/>
      <c r="Q346" s="312"/>
      <c r="R346" s="312"/>
      <c r="S346" s="312"/>
      <c r="T346" s="312"/>
      <c r="U346" s="312"/>
      <c r="V346" s="312"/>
      <c r="W346" s="312"/>
      <c r="X346" s="312"/>
      <c r="Y346" s="312"/>
      <c r="Z346" s="312"/>
    </row>
    <row r="347" spans="1:26" x14ac:dyDescent="0.25">
      <c r="A347" s="312"/>
      <c r="B347" s="312"/>
      <c r="C347" s="312"/>
      <c r="D347" s="312"/>
      <c r="E347" s="312"/>
      <c r="F347" s="312"/>
      <c r="G347" s="312"/>
      <c r="H347" s="312"/>
      <c r="I347" s="312"/>
      <c r="J347" s="312"/>
      <c r="K347" s="312"/>
      <c r="L347" s="312"/>
      <c r="M347" s="312"/>
      <c r="N347" s="312"/>
      <c r="O347" s="312"/>
      <c r="P347" s="312"/>
      <c r="Q347" s="312"/>
      <c r="R347" s="312"/>
      <c r="S347" s="312"/>
      <c r="T347" s="312"/>
      <c r="U347" s="312"/>
      <c r="V347" s="312"/>
      <c r="W347" s="312"/>
      <c r="X347" s="312"/>
      <c r="Y347" s="312"/>
      <c r="Z347" s="312"/>
    </row>
    <row r="348" spans="1:26" x14ac:dyDescent="0.25">
      <c r="A348" s="312"/>
      <c r="B348" s="312"/>
      <c r="C348" s="312"/>
      <c r="D348" s="312"/>
      <c r="E348" s="312"/>
      <c r="F348" s="312"/>
      <c r="G348" s="312"/>
      <c r="H348" s="312"/>
      <c r="I348" s="312"/>
      <c r="J348" s="312"/>
      <c r="K348" s="312"/>
      <c r="L348" s="312"/>
      <c r="M348" s="312"/>
      <c r="N348" s="312"/>
      <c r="O348" s="312"/>
      <c r="P348" s="312"/>
      <c r="Q348" s="312"/>
      <c r="R348" s="312"/>
      <c r="S348" s="312"/>
      <c r="T348" s="312"/>
      <c r="U348" s="312"/>
      <c r="V348" s="312"/>
      <c r="W348" s="312"/>
      <c r="X348" s="312"/>
      <c r="Y348" s="312"/>
      <c r="Z348" s="312"/>
    </row>
    <row r="349" spans="1:26" x14ac:dyDescent="0.25">
      <c r="A349" s="312"/>
      <c r="B349" s="312"/>
      <c r="C349" s="312"/>
      <c r="D349" s="312"/>
      <c r="E349" s="312"/>
      <c r="F349" s="312"/>
      <c r="G349" s="312"/>
      <c r="H349" s="312"/>
      <c r="I349" s="312"/>
      <c r="J349" s="312"/>
      <c r="K349" s="312"/>
      <c r="L349" s="312"/>
      <c r="M349" s="312"/>
      <c r="N349" s="312"/>
      <c r="O349" s="312"/>
      <c r="P349" s="312"/>
      <c r="Q349" s="312"/>
      <c r="R349" s="312"/>
      <c r="S349" s="312"/>
      <c r="T349" s="312"/>
      <c r="U349" s="312"/>
      <c r="V349" s="312"/>
      <c r="W349" s="312"/>
      <c r="X349" s="312"/>
      <c r="Y349" s="312"/>
      <c r="Z349" s="312"/>
    </row>
    <row r="350" spans="1:26" x14ac:dyDescent="0.25">
      <c r="A350" s="312"/>
      <c r="B350" s="312"/>
      <c r="C350" s="312"/>
      <c r="D350" s="312"/>
      <c r="E350" s="312"/>
      <c r="F350" s="312"/>
      <c r="G350" s="312"/>
      <c r="H350" s="312"/>
      <c r="I350" s="312"/>
      <c r="J350" s="312"/>
      <c r="K350" s="312"/>
      <c r="L350" s="312"/>
      <c r="M350" s="312"/>
      <c r="N350" s="312"/>
      <c r="O350" s="312"/>
      <c r="P350" s="312"/>
      <c r="Q350" s="312"/>
      <c r="R350" s="312"/>
      <c r="S350" s="312"/>
      <c r="T350" s="312"/>
      <c r="U350" s="312"/>
      <c r="V350" s="312"/>
      <c r="W350" s="312"/>
      <c r="X350" s="312"/>
      <c r="Y350" s="312"/>
      <c r="Z350" s="312"/>
    </row>
    <row r="351" spans="1:26" x14ac:dyDescent="0.25">
      <c r="A351" s="312"/>
      <c r="B351" s="312"/>
      <c r="C351" s="312"/>
      <c r="D351" s="312"/>
      <c r="E351" s="312"/>
      <c r="F351" s="312"/>
      <c r="G351" s="312"/>
      <c r="H351" s="312"/>
      <c r="I351" s="312"/>
      <c r="J351" s="312"/>
      <c r="K351" s="312"/>
      <c r="L351" s="312"/>
      <c r="M351" s="312"/>
      <c r="N351" s="312"/>
      <c r="O351" s="312"/>
      <c r="P351" s="312"/>
      <c r="Q351" s="312"/>
      <c r="R351" s="312"/>
      <c r="S351" s="312"/>
      <c r="T351" s="312"/>
      <c r="U351" s="312"/>
      <c r="V351" s="312"/>
      <c r="W351" s="312"/>
      <c r="X351" s="312"/>
      <c r="Y351" s="312"/>
      <c r="Z351" s="312"/>
    </row>
    <row r="352" spans="1:26" x14ac:dyDescent="0.25">
      <c r="A352" s="312"/>
      <c r="B352" s="312"/>
      <c r="C352" s="312"/>
      <c r="D352" s="312"/>
      <c r="E352" s="312"/>
      <c r="F352" s="312"/>
      <c r="G352" s="312"/>
      <c r="H352" s="312"/>
      <c r="I352" s="312"/>
      <c r="J352" s="312"/>
      <c r="K352" s="312"/>
      <c r="L352" s="312"/>
      <c r="M352" s="312"/>
      <c r="N352" s="312"/>
      <c r="O352" s="312"/>
      <c r="P352" s="312"/>
      <c r="Q352" s="312"/>
      <c r="R352" s="312"/>
      <c r="S352" s="312"/>
      <c r="T352" s="312"/>
      <c r="U352" s="312"/>
      <c r="V352" s="312"/>
      <c r="W352" s="312"/>
      <c r="X352" s="312"/>
      <c r="Y352" s="312"/>
      <c r="Z352" s="312"/>
    </row>
    <row r="353" spans="1:26" x14ac:dyDescent="0.25">
      <c r="A353" s="312"/>
      <c r="B353" s="312"/>
      <c r="C353" s="312"/>
      <c r="D353" s="312"/>
      <c r="E353" s="312"/>
      <c r="F353" s="312"/>
      <c r="G353" s="312"/>
      <c r="H353" s="312"/>
      <c r="I353" s="312"/>
      <c r="J353" s="312"/>
      <c r="K353" s="312"/>
      <c r="L353" s="312"/>
      <c r="M353" s="312"/>
      <c r="N353" s="312"/>
      <c r="O353" s="312"/>
      <c r="P353" s="312"/>
      <c r="Q353" s="312"/>
      <c r="R353" s="312"/>
      <c r="S353" s="312"/>
      <c r="T353" s="312"/>
      <c r="U353" s="312"/>
      <c r="V353" s="312"/>
      <c r="W353" s="312"/>
      <c r="X353" s="312"/>
      <c r="Y353" s="312"/>
      <c r="Z353" s="312"/>
    </row>
    <row r="354" spans="1:26" x14ac:dyDescent="0.25">
      <c r="A354" s="312"/>
      <c r="B354" s="312"/>
      <c r="C354" s="312"/>
      <c r="D354" s="312"/>
      <c r="E354" s="312"/>
      <c r="F354" s="312"/>
      <c r="G354" s="312"/>
      <c r="H354" s="312"/>
      <c r="I354" s="312"/>
      <c r="J354" s="312"/>
      <c r="K354" s="312"/>
      <c r="L354" s="312"/>
      <c r="M354" s="312"/>
      <c r="N354" s="312"/>
      <c r="O354" s="312"/>
      <c r="P354" s="312"/>
      <c r="Q354" s="312"/>
      <c r="R354" s="312"/>
      <c r="S354" s="312"/>
      <c r="T354" s="312"/>
      <c r="U354" s="312"/>
      <c r="V354" s="312"/>
      <c r="W354" s="312"/>
      <c r="X354" s="312"/>
      <c r="Y354" s="312"/>
      <c r="Z354" s="312"/>
    </row>
    <row r="355" spans="1:26" x14ac:dyDescent="0.25">
      <c r="A355" s="312"/>
      <c r="B355" s="312"/>
      <c r="C355" s="312"/>
      <c r="D355" s="312"/>
      <c r="E355" s="312"/>
      <c r="F355" s="312"/>
      <c r="G355" s="312"/>
      <c r="H355" s="312"/>
      <c r="I355" s="312"/>
      <c r="J355" s="312"/>
      <c r="K355" s="312"/>
      <c r="L355" s="312"/>
      <c r="M355" s="312"/>
      <c r="N355" s="312"/>
      <c r="O355" s="312"/>
      <c r="P355" s="312"/>
      <c r="Q355" s="312"/>
      <c r="R355" s="312"/>
      <c r="S355" s="312"/>
      <c r="T355" s="312"/>
      <c r="U355" s="312"/>
      <c r="V355" s="312"/>
      <c r="W355" s="312"/>
      <c r="X355" s="312"/>
      <c r="Y355" s="312"/>
      <c r="Z355" s="312"/>
    </row>
    <row r="356" spans="1:26" x14ac:dyDescent="0.25">
      <c r="A356" s="312"/>
      <c r="B356" s="312"/>
      <c r="C356" s="312"/>
      <c r="D356" s="312"/>
      <c r="E356" s="312"/>
      <c r="F356" s="312"/>
      <c r="G356" s="312"/>
      <c r="H356" s="312"/>
      <c r="I356" s="312"/>
      <c r="J356" s="312"/>
      <c r="K356" s="312"/>
      <c r="L356" s="312"/>
      <c r="M356" s="312"/>
      <c r="N356" s="312"/>
      <c r="O356" s="312"/>
      <c r="P356" s="312"/>
      <c r="Q356" s="312"/>
      <c r="R356" s="312"/>
      <c r="S356" s="312"/>
      <c r="T356" s="312"/>
      <c r="U356" s="312"/>
      <c r="V356" s="312"/>
      <c r="W356" s="312"/>
      <c r="X356" s="312"/>
      <c r="Y356" s="312"/>
      <c r="Z356" s="312"/>
    </row>
    <row r="357" spans="1:26" x14ac:dyDescent="0.25">
      <c r="A357" s="312"/>
      <c r="B357" s="312"/>
      <c r="C357" s="312"/>
      <c r="D357" s="312"/>
      <c r="E357" s="312"/>
      <c r="F357" s="312"/>
      <c r="G357" s="312"/>
      <c r="H357" s="312"/>
      <c r="I357" s="312"/>
      <c r="J357" s="312"/>
      <c r="K357" s="312"/>
      <c r="L357" s="312"/>
      <c r="M357" s="312"/>
      <c r="N357" s="312"/>
      <c r="O357" s="312"/>
      <c r="P357" s="312"/>
      <c r="Q357" s="312"/>
      <c r="R357" s="312"/>
      <c r="S357" s="312"/>
      <c r="T357" s="312"/>
      <c r="U357" s="312"/>
      <c r="V357" s="312"/>
      <c r="W357" s="312"/>
      <c r="X357" s="312"/>
      <c r="Y357" s="312"/>
      <c r="Z357" s="312"/>
    </row>
    <row r="358" spans="1:26" x14ac:dyDescent="0.25">
      <c r="A358" s="312"/>
      <c r="B358" s="312"/>
      <c r="C358" s="312"/>
      <c r="D358" s="312"/>
      <c r="E358" s="312"/>
      <c r="F358" s="312"/>
      <c r="G358" s="312"/>
      <c r="H358" s="312"/>
      <c r="I358" s="312"/>
      <c r="J358" s="312"/>
      <c r="K358" s="312"/>
      <c r="L358" s="312"/>
      <c r="M358" s="312"/>
      <c r="N358" s="312"/>
      <c r="O358" s="312"/>
      <c r="P358" s="312"/>
      <c r="Q358" s="312"/>
      <c r="R358" s="312"/>
      <c r="S358" s="312"/>
      <c r="T358" s="312"/>
      <c r="U358" s="312"/>
      <c r="V358" s="312"/>
      <c r="W358" s="312"/>
      <c r="X358" s="312"/>
      <c r="Y358" s="312"/>
      <c r="Z358" s="312"/>
    </row>
    <row r="359" spans="1:26" x14ac:dyDescent="0.25">
      <c r="A359" s="312"/>
      <c r="B359" s="312"/>
      <c r="C359" s="312"/>
      <c r="D359" s="312"/>
      <c r="E359" s="312"/>
      <c r="F359" s="312"/>
      <c r="G359" s="312"/>
      <c r="H359" s="312"/>
      <c r="I359" s="312"/>
      <c r="J359" s="312"/>
      <c r="K359" s="312"/>
      <c r="L359" s="312"/>
      <c r="M359" s="312"/>
      <c r="N359" s="312"/>
      <c r="O359" s="312"/>
      <c r="P359" s="312"/>
      <c r="Q359" s="312"/>
      <c r="R359" s="312"/>
      <c r="S359" s="312"/>
      <c r="T359" s="312"/>
      <c r="U359" s="312"/>
      <c r="V359" s="312"/>
      <c r="W359" s="312"/>
      <c r="X359" s="312"/>
      <c r="Y359" s="312"/>
      <c r="Z359" s="312"/>
    </row>
    <row r="360" spans="1:26" x14ac:dyDescent="0.25">
      <c r="A360" s="312"/>
      <c r="B360" s="312"/>
      <c r="C360" s="312"/>
      <c r="D360" s="312"/>
      <c r="E360" s="312"/>
      <c r="F360" s="312"/>
      <c r="G360" s="312"/>
      <c r="H360" s="312"/>
      <c r="I360" s="312"/>
      <c r="J360" s="312"/>
      <c r="K360" s="312"/>
      <c r="L360" s="312"/>
      <c r="M360" s="312"/>
      <c r="N360" s="312"/>
      <c r="O360" s="312"/>
      <c r="P360" s="312"/>
      <c r="Q360" s="312"/>
      <c r="R360" s="312"/>
      <c r="S360" s="312"/>
      <c r="T360" s="312"/>
      <c r="U360" s="312"/>
      <c r="V360" s="312"/>
      <c r="W360" s="312"/>
      <c r="X360" s="312"/>
      <c r="Y360" s="312"/>
      <c r="Z360" s="31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D24" sqref="D24"/>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6"/>
      <c r="B1" s="10"/>
      <c r="C1" s="10"/>
      <c r="D1" s="10"/>
      <c r="G1" s="10"/>
      <c r="H1" s="33" t="s">
        <v>67</v>
      </c>
      <c r="I1" s="14"/>
      <c r="J1" s="14"/>
      <c r="K1" s="33"/>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44"/>
      <c r="F2" s="144"/>
      <c r="G2" s="10"/>
      <c r="H2" s="13" t="s">
        <v>8</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45"/>
      <c r="AR2" s="145"/>
    </row>
    <row r="3" spans="1:44" ht="18.75" x14ac:dyDescent="0.3">
      <c r="A3" s="15"/>
      <c r="B3" s="10"/>
      <c r="C3" s="10"/>
      <c r="D3" s="10"/>
      <c r="E3" s="144"/>
      <c r="F3" s="144"/>
      <c r="G3" s="10"/>
      <c r="H3" s="13" t="s">
        <v>330</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45"/>
      <c r="AR3" s="145"/>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46"/>
      <c r="AR4" s="146"/>
    </row>
    <row r="5" spans="1:44" x14ac:dyDescent="0.2">
      <c r="A5" s="426" t="str">
        <f>'1. паспорт местоположение'!A5:C5</f>
        <v>Год раскрытия информации: 2017 год</v>
      </c>
      <c r="B5" s="426"/>
      <c r="C5" s="426"/>
      <c r="D5" s="426"/>
      <c r="E5" s="426"/>
      <c r="F5" s="426"/>
      <c r="G5" s="426"/>
      <c r="H5" s="426"/>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5"/>
      <c r="B6" s="10"/>
      <c r="C6" s="10"/>
      <c r="D6" s="10"/>
      <c r="E6" s="10"/>
      <c r="F6" s="10"/>
      <c r="G6" s="10"/>
      <c r="H6" s="10"/>
      <c r="I6" s="14"/>
      <c r="J6" s="14"/>
      <c r="K6" s="13"/>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46"/>
      <c r="AR6" s="146"/>
    </row>
    <row r="7" spans="1:44" ht="18.75" x14ac:dyDescent="0.2">
      <c r="A7" s="378" t="s">
        <v>7</v>
      </c>
      <c r="B7" s="378"/>
      <c r="C7" s="378"/>
      <c r="D7" s="378"/>
      <c r="E7" s="378"/>
      <c r="F7" s="378"/>
      <c r="G7" s="378"/>
      <c r="H7" s="37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49"/>
      <c r="AR7" s="149"/>
    </row>
    <row r="8" spans="1:44" ht="18.75" x14ac:dyDescent="0.2">
      <c r="A8" s="139"/>
      <c r="B8" s="139"/>
      <c r="C8" s="139"/>
      <c r="D8" s="139"/>
      <c r="E8" s="139"/>
      <c r="F8" s="139"/>
      <c r="G8" s="139"/>
      <c r="H8" s="139"/>
      <c r="I8" s="139"/>
      <c r="J8" s="139"/>
      <c r="K8" s="139"/>
      <c r="L8" s="123"/>
      <c r="M8" s="123"/>
      <c r="N8" s="123"/>
      <c r="O8" s="123"/>
      <c r="P8" s="123"/>
      <c r="Q8" s="123"/>
      <c r="R8" s="123"/>
      <c r="S8" s="123"/>
      <c r="T8" s="123"/>
      <c r="U8" s="123"/>
      <c r="V8" s="123"/>
      <c r="W8" s="123"/>
      <c r="X8" s="123"/>
      <c r="Y8" s="123"/>
      <c r="Z8" s="10"/>
      <c r="AA8" s="10"/>
      <c r="AB8" s="10"/>
      <c r="AC8" s="10"/>
      <c r="AD8" s="10"/>
      <c r="AE8" s="10"/>
      <c r="AF8" s="10"/>
      <c r="AG8" s="10"/>
      <c r="AH8" s="10"/>
      <c r="AI8" s="10"/>
      <c r="AJ8" s="10"/>
      <c r="AK8" s="10"/>
      <c r="AL8" s="10"/>
      <c r="AM8" s="10"/>
      <c r="AN8" s="10"/>
      <c r="AO8" s="10"/>
      <c r="AP8" s="10"/>
      <c r="AQ8" s="146"/>
      <c r="AR8" s="146"/>
    </row>
    <row r="9" spans="1:44" ht="18.75" x14ac:dyDescent="0.2">
      <c r="A9" s="377" t="str">
        <f>'1. паспорт местоположение'!A9:C9</f>
        <v>Акционерное общество "Янтарьэнерго" ДЗО  ПАО "Россети"</v>
      </c>
      <c r="B9" s="377"/>
      <c r="C9" s="377"/>
      <c r="D9" s="377"/>
      <c r="E9" s="377"/>
      <c r="F9" s="377"/>
      <c r="G9" s="377"/>
      <c r="H9" s="377"/>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50"/>
      <c r="AR9" s="150"/>
    </row>
    <row r="10" spans="1:44" x14ac:dyDescent="0.2">
      <c r="A10" s="375" t="s">
        <v>6</v>
      </c>
      <c r="B10" s="375"/>
      <c r="C10" s="375"/>
      <c r="D10" s="375"/>
      <c r="E10" s="375"/>
      <c r="F10" s="375"/>
      <c r="G10" s="375"/>
      <c r="H10" s="37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51"/>
      <c r="AR10" s="151"/>
    </row>
    <row r="11" spans="1:44" ht="18.75" x14ac:dyDescent="0.2">
      <c r="A11" s="139"/>
      <c r="B11" s="139"/>
      <c r="C11" s="139"/>
      <c r="D11" s="139"/>
      <c r="E11" s="139"/>
      <c r="F11" s="139"/>
      <c r="G11" s="139"/>
      <c r="H11" s="139"/>
      <c r="I11" s="139"/>
      <c r="J11" s="139"/>
      <c r="K11" s="139"/>
      <c r="L11" s="123"/>
      <c r="M11" s="123"/>
      <c r="N11" s="123"/>
      <c r="O11" s="123"/>
      <c r="P11" s="123"/>
      <c r="Q11" s="123"/>
      <c r="R11" s="123"/>
      <c r="S11" s="123"/>
      <c r="T11" s="123"/>
      <c r="U11" s="123"/>
      <c r="V11" s="123"/>
      <c r="W11" s="123"/>
      <c r="X11" s="123"/>
      <c r="Y11" s="123"/>
      <c r="Z11" s="10"/>
      <c r="AA11" s="10"/>
      <c r="AB11" s="10"/>
      <c r="AC11" s="10"/>
      <c r="AD11" s="10"/>
      <c r="AE11" s="10"/>
      <c r="AF11" s="10"/>
      <c r="AG11" s="10"/>
      <c r="AH11" s="10"/>
      <c r="AI11" s="10"/>
      <c r="AJ11" s="10"/>
      <c r="AK11" s="10"/>
      <c r="AL11" s="10"/>
      <c r="AM11" s="10"/>
      <c r="AN11" s="10"/>
      <c r="AO11" s="10"/>
      <c r="AP11" s="10"/>
      <c r="AQ11" s="146"/>
      <c r="AR11" s="146"/>
    </row>
    <row r="12" spans="1:44" ht="18.75" x14ac:dyDescent="0.2">
      <c r="A12" s="377" t="str">
        <f>'1. паспорт местоположение'!A12:C12</f>
        <v>F_472-smart</v>
      </c>
      <c r="B12" s="377"/>
      <c r="C12" s="377"/>
      <c r="D12" s="377"/>
      <c r="E12" s="377"/>
      <c r="F12" s="377"/>
      <c r="G12" s="377"/>
      <c r="H12" s="377"/>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50"/>
      <c r="AR12" s="150"/>
    </row>
    <row r="13" spans="1:44" x14ac:dyDescent="0.2">
      <c r="A13" s="375" t="s">
        <v>5</v>
      </c>
      <c r="B13" s="375"/>
      <c r="C13" s="375"/>
      <c r="D13" s="375"/>
      <c r="E13" s="375"/>
      <c r="F13" s="375"/>
      <c r="G13" s="375"/>
      <c r="H13" s="37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51"/>
      <c r="AR13" s="151"/>
    </row>
    <row r="14" spans="1:44" ht="18.75" x14ac:dyDescent="0.2">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7"/>
      <c r="AA14" s="7"/>
      <c r="AB14" s="7"/>
      <c r="AC14" s="7"/>
      <c r="AD14" s="7"/>
      <c r="AE14" s="7"/>
      <c r="AF14" s="7"/>
      <c r="AG14" s="7"/>
      <c r="AH14" s="7"/>
      <c r="AI14" s="7"/>
      <c r="AJ14" s="7"/>
      <c r="AK14" s="7"/>
      <c r="AL14" s="7"/>
      <c r="AM14" s="7"/>
      <c r="AN14" s="7"/>
      <c r="AO14" s="7"/>
      <c r="AP14" s="7"/>
      <c r="AQ14" s="152"/>
      <c r="AR14" s="152"/>
    </row>
    <row r="15" spans="1:44" ht="18.75" x14ac:dyDescent="0.2">
      <c r="A15" s="376" t="str">
        <f>'1. паспорт местоположение'!A15:C15</f>
        <v>Система распределенной автоматизации сетей 15 кВ АО "Янтарьэнерго" (Smart Grid)</v>
      </c>
      <c r="B15" s="376"/>
      <c r="C15" s="376"/>
      <c r="D15" s="376"/>
      <c r="E15" s="376"/>
      <c r="F15" s="376"/>
      <c r="G15" s="376"/>
      <c r="H15" s="376"/>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50"/>
      <c r="AR15" s="150"/>
    </row>
    <row r="16" spans="1:44" x14ac:dyDescent="0.2">
      <c r="A16" s="375" t="s">
        <v>4</v>
      </c>
      <c r="B16" s="375"/>
      <c r="C16" s="375"/>
      <c r="D16" s="375"/>
      <c r="E16" s="375"/>
      <c r="F16" s="375"/>
      <c r="G16" s="375"/>
      <c r="H16" s="37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51"/>
      <c r="AR16" s="151"/>
    </row>
    <row r="17" spans="1:44" ht="18.75" x14ac:dyDescent="0.2">
      <c r="A17" s="140"/>
      <c r="B17" s="140"/>
      <c r="C17" s="140"/>
      <c r="D17" s="140"/>
      <c r="E17" s="140"/>
      <c r="F17" s="140"/>
      <c r="G17" s="140"/>
      <c r="H17" s="140"/>
      <c r="I17" s="140"/>
      <c r="J17" s="140"/>
      <c r="K17" s="140"/>
      <c r="L17" s="140"/>
      <c r="M17" s="140"/>
      <c r="N17" s="140"/>
      <c r="O17" s="140"/>
      <c r="P17" s="140"/>
      <c r="Q17" s="140"/>
      <c r="R17" s="140"/>
      <c r="S17" s="140"/>
      <c r="T17" s="140"/>
      <c r="U17" s="140"/>
      <c r="V17" s="140"/>
      <c r="W17" s="2"/>
      <c r="X17" s="2"/>
      <c r="Y17" s="2"/>
      <c r="Z17" s="2"/>
      <c r="AA17" s="2"/>
      <c r="AB17" s="2"/>
      <c r="AC17" s="2"/>
      <c r="AD17" s="2"/>
      <c r="AE17" s="2"/>
      <c r="AF17" s="2"/>
      <c r="AG17" s="2"/>
      <c r="AH17" s="2"/>
      <c r="AI17" s="2"/>
      <c r="AJ17" s="2"/>
      <c r="AK17" s="2"/>
      <c r="AL17" s="2"/>
      <c r="AM17" s="2"/>
      <c r="AN17" s="2"/>
      <c r="AO17" s="2"/>
      <c r="AP17" s="2"/>
      <c r="AQ17" s="153"/>
      <c r="AR17" s="153"/>
    </row>
    <row r="18" spans="1:44" ht="18.75" x14ac:dyDescent="0.2">
      <c r="A18" s="377" t="s">
        <v>467</v>
      </c>
      <c r="B18" s="377"/>
      <c r="C18" s="377"/>
      <c r="D18" s="377"/>
      <c r="E18" s="377"/>
      <c r="F18" s="377"/>
      <c r="G18" s="377"/>
      <c r="H18" s="377"/>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329</v>
      </c>
      <c r="B24" s="160" t="s">
        <v>1</v>
      </c>
      <c r="D24" s="161"/>
      <c r="E24" s="162"/>
      <c r="F24" s="162"/>
      <c r="G24" s="162"/>
      <c r="H24" s="162"/>
    </row>
    <row r="25" spans="1:44" x14ac:dyDescent="0.2">
      <c r="A25" s="163" t="s">
        <v>503</v>
      </c>
      <c r="B25" s="164">
        <f>$B$126/1.18</f>
        <v>80169000</v>
      </c>
    </row>
    <row r="26" spans="1:44" x14ac:dyDescent="0.2">
      <c r="A26" s="165" t="s">
        <v>327</v>
      </c>
      <c r="B26" s="166">
        <v>0</v>
      </c>
    </row>
    <row r="27" spans="1:44" x14ac:dyDescent="0.2">
      <c r="A27" s="165" t="s">
        <v>325</v>
      </c>
      <c r="B27" s="166">
        <f>$B$123</f>
        <v>25</v>
      </c>
      <c r="D27" s="158" t="s">
        <v>328</v>
      </c>
    </row>
    <row r="28" spans="1:44" ht="16.149999999999999" customHeight="1" thickBot="1" x14ac:dyDescent="0.25">
      <c r="A28" s="167" t="s">
        <v>323</v>
      </c>
      <c r="B28" s="168">
        <v>1</v>
      </c>
      <c r="D28" s="429" t="s">
        <v>326</v>
      </c>
      <c r="E28" s="430"/>
      <c r="F28" s="431"/>
      <c r="G28" s="432" t="str">
        <f>IF(SUM(B89:L89)=0,"не окупается",SUM(B89:L89))</f>
        <v>не окупается</v>
      </c>
      <c r="H28" s="433"/>
    </row>
    <row r="29" spans="1:44" ht="15.6" customHeight="1" x14ac:dyDescent="0.2">
      <c r="A29" s="163" t="s">
        <v>321</v>
      </c>
      <c r="B29" s="164">
        <f>$B$126*$B$127</f>
        <v>945994.20000000007</v>
      </c>
      <c r="D29" s="429" t="s">
        <v>324</v>
      </c>
      <c r="E29" s="430"/>
      <c r="F29" s="431"/>
      <c r="G29" s="432" t="str">
        <f>IF(SUM(B90:L90)=0,"не окупается",SUM(B90:L90))</f>
        <v>не окупается</v>
      </c>
      <c r="H29" s="433"/>
    </row>
    <row r="30" spans="1:44" ht="27.6" customHeight="1" x14ac:dyDescent="0.2">
      <c r="A30" s="165" t="s">
        <v>504</v>
      </c>
      <c r="B30" s="166">
        <v>1</v>
      </c>
      <c r="D30" s="429" t="s">
        <v>322</v>
      </c>
      <c r="E30" s="430"/>
      <c r="F30" s="431"/>
      <c r="G30" s="434">
        <f>L87</f>
        <v>-89007613.74997969</v>
      </c>
      <c r="H30" s="435"/>
    </row>
    <row r="31" spans="1:44" x14ac:dyDescent="0.2">
      <c r="A31" s="165" t="s">
        <v>320</v>
      </c>
      <c r="B31" s="166">
        <v>1</v>
      </c>
      <c r="D31" s="436"/>
      <c r="E31" s="437"/>
      <c r="F31" s="438"/>
      <c r="G31" s="436"/>
      <c r="H31" s="438"/>
    </row>
    <row r="32" spans="1:44" x14ac:dyDescent="0.2">
      <c r="A32" s="165" t="s">
        <v>298</v>
      </c>
      <c r="B32" s="166"/>
    </row>
    <row r="33" spans="1:42" x14ac:dyDescent="0.2">
      <c r="A33" s="165" t="s">
        <v>319</v>
      </c>
      <c r="B33" s="166"/>
    </row>
    <row r="34" spans="1:42" x14ac:dyDescent="0.2">
      <c r="A34" s="165" t="s">
        <v>318</v>
      </c>
      <c r="B34" s="166"/>
    </row>
    <row r="35" spans="1:42" x14ac:dyDescent="0.2">
      <c r="A35" s="169"/>
      <c r="B35" s="166"/>
    </row>
    <row r="36" spans="1:42" ht="16.5" thickBot="1" x14ac:dyDescent="0.25">
      <c r="A36" s="167" t="s">
        <v>290</v>
      </c>
      <c r="B36" s="170">
        <v>0.2</v>
      </c>
    </row>
    <row r="37" spans="1:42" x14ac:dyDescent="0.2">
      <c r="A37" s="163" t="s">
        <v>505</v>
      </c>
      <c r="B37" s="164">
        <v>0</v>
      </c>
    </row>
    <row r="38" spans="1:42" x14ac:dyDescent="0.2">
      <c r="A38" s="165" t="s">
        <v>317</v>
      </c>
      <c r="B38" s="166"/>
    </row>
    <row r="39" spans="1:42" ht="16.5" thickBot="1" x14ac:dyDescent="0.25">
      <c r="A39" s="171" t="s">
        <v>316</v>
      </c>
      <c r="B39" s="172"/>
    </row>
    <row r="40" spans="1:42" x14ac:dyDescent="0.2">
      <c r="A40" s="173" t="s">
        <v>506</v>
      </c>
      <c r="B40" s="174">
        <v>1</v>
      </c>
    </row>
    <row r="41" spans="1:42" x14ac:dyDescent="0.2">
      <c r="A41" s="175" t="s">
        <v>315</v>
      </c>
      <c r="B41" s="176"/>
    </row>
    <row r="42" spans="1:42" x14ac:dyDescent="0.2">
      <c r="A42" s="175" t="s">
        <v>314</v>
      </c>
      <c r="B42" s="177"/>
    </row>
    <row r="43" spans="1:42" x14ac:dyDescent="0.2">
      <c r="A43" s="175" t="s">
        <v>313</v>
      </c>
      <c r="B43" s="177">
        <v>0</v>
      </c>
    </row>
    <row r="44" spans="1:42" x14ac:dyDescent="0.2">
      <c r="A44" s="175" t="s">
        <v>312</v>
      </c>
      <c r="B44" s="177">
        <f>B129</f>
        <v>0.20499999999999999</v>
      </c>
    </row>
    <row r="45" spans="1:42" x14ac:dyDescent="0.2">
      <c r="A45" s="175" t="s">
        <v>311</v>
      </c>
      <c r="B45" s="177">
        <f>1-B43</f>
        <v>1</v>
      </c>
    </row>
    <row r="46" spans="1:42" ht="16.5" thickBot="1" x14ac:dyDescent="0.25">
      <c r="A46" s="178" t="s">
        <v>310</v>
      </c>
      <c r="B46" s="179">
        <f>B45*B44+B43*B42*(1-B36)</f>
        <v>0.20499999999999999</v>
      </c>
      <c r="C46" s="180"/>
    </row>
    <row r="47" spans="1:42" s="183" customFormat="1" x14ac:dyDescent="0.2">
      <c r="A47" s="181" t="s">
        <v>309</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308</v>
      </c>
      <c r="B48" s="185">
        <f t="shared" ref="B48:AP48" si="1">C136</f>
        <v>5.8000000000000003E-2</v>
      </c>
      <c r="C48" s="185">
        <f t="shared" si="1"/>
        <v>5.5E-2</v>
      </c>
      <c r="D48" s="185">
        <f t="shared" si="1"/>
        <v>5.5E-2</v>
      </c>
      <c r="E48" s="185">
        <f t="shared" si="1"/>
        <v>5.5E-2</v>
      </c>
      <c r="F48" s="185">
        <f t="shared" si="1"/>
        <v>5.5E-2</v>
      </c>
      <c r="G48" s="185">
        <f t="shared" si="1"/>
        <v>5.5E-2</v>
      </c>
      <c r="H48" s="185">
        <f t="shared" si="1"/>
        <v>5.5E-2</v>
      </c>
      <c r="I48" s="185">
        <f t="shared" si="1"/>
        <v>5.5E-2</v>
      </c>
      <c r="J48" s="185">
        <f t="shared" si="1"/>
        <v>5.5E-2</v>
      </c>
      <c r="K48" s="185">
        <f t="shared" si="1"/>
        <v>5.5E-2</v>
      </c>
      <c r="L48" s="185">
        <f t="shared" si="1"/>
        <v>5.5E-2</v>
      </c>
      <c r="M48" s="185">
        <f t="shared" si="1"/>
        <v>5.5E-2</v>
      </c>
      <c r="N48" s="185">
        <f t="shared" si="1"/>
        <v>5.5E-2</v>
      </c>
      <c r="O48" s="185">
        <f t="shared" si="1"/>
        <v>5.5E-2</v>
      </c>
      <c r="P48" s="185">
        <f t="shared" si="1"/>
        <v>5.5E-2</v>
      </c>
      <c r="Q48" s="185">
        <f t="shared" si="1"/>
        <v>5.5E-2</v>
      </c>
      <c r="R48" s="185">
        <f t="shared" si="1"/>
        <v>5.5E-2</v>
      </c>
      <c r="S48" s="185">
        <f t="shared" si="1"/>
        <v>5.5E-2</v>
      </c>
      <c r="T48" s="185">
        <f t="shared" si="1"/>
        <v>5.5E-2</v>
      </c>
      <c r="U48" s="185">
        <f t="shared" si="1"/>
        <v>5.5E-2</v>
      </c>
      <c r="V48" s="185">
        <f t="shared" si="1"/>
        <v>5.5E-2</v>
      </c>
      <c r="W48" s="185">
        <f t="shared" si="1"/>
        <v>5.5E-2</v>
      </c>
      <c r="X48" s="185">
        <f t="shared" si="1"/>
        <v>5.5E-2</v>
      </c>
      <c r="Y48" s="185">
        <f t="shared" si="1"/>
        <v>5.5E-2</v>
      </c>
      <c r="Z48" s="185">
        <f t="shared" si="1"/>
        <v>5.5E-2</v>
      </c>
      <c r="AA48" s="185">
        <f t="shared" si="1"/>
        <v>5.5E-2</v>
      </c>
      <c r="AB48" s="185">
        <f t="shared" si="1"/>
        <v>5.5E-2</v>
      </c>
      <c r="AC48" s="185">
        <f t="shared" si="1"/>
        <v>5.5E-2</v>
      </c>
      <c r="AD48" s="185">
        <f t="shared" si="1"/>
        <v>5.5E-2</v>
      </c>
      <c r="AE48" s="185">
        <f t="shared" si="1"/>
        <v>5.5E-2</v>
      </c>
      <c r="AF48" s="185">
        <f t="shared" si="1"/>
        <v>5.5E-2</v>
      </c>
      <c r="AG48" s="185">
        <f t="shared" si="1"/>
        <v>5.5E-2</v>
      </c>
      <c r="AH48" s="185">
        <f t="shared" si="1"/>
        <v>5.5E-2</v>
      </c>
      <c r="AI48" s="185">
        <f t="shared" si="1"/>
        <v>5.5E-2</v>
      </c>
      <c r="AJ48" s="185">
        <f t="shared" si="1"/>
        <v>5.5E-2</v>
      </c>
      <c r="AK48" s="185">
        <f t="shared" si="1"/>
        <v>5.5E-2</v>
      </c>
      <c r="AL48" s="185">
        <f t="shared" si="1"/>
        <v>5.5E-2</v>
      </c>
      <c r="AM48" s="185">
        <f t="shared" si="1"/>
        <v>5.5E-2</v>
      </c>
      <c r="AN48" s="185">
        <f t="shared" si="1"/>
        <v>5.5E-2</v>
      </c>
      <c r="AO48" s="185">
        <f t="shared" si="1"/>
        <v>5.5E-2</v>
      </c>
      <c r="AP48" s="185">
        <f t="shared" si="1"/>
        <v>5.5E-2</v>
      </c>
    </row>
    <row r="49" spans="1:45" s="183" customFormat="1" x14ac:dyDescent="0.2">
      <c r="A49" s="184" t="s">
        <v>307</v>
      </c>
      <c r="B49" s="185">
        <f t="shared" ref="B49:AP49" si="2">C137</f>
        <v>5.8000000000000052E-2</v>
      </c>
      <c r="C49" s="185">
        <f t="shared" si="2"/>
        <v>0.11619000000000002</v>
      </c>
      <c r="D49" s="185">
        <f t="shared" si="2"/>
        <v>0.17758045</v>
      </c>
      <c r="E49" s="185">
        <f t="shared" si="2"/>
        <v>0.24234737475000001</v>
      </c>
      <c r="F49" s="185">
        <f t="shared" si="2"/>
        <v>0.31067648036124984</v>
      </c>
      <c r="G49" s="185">
        <f t="shared" si="2"/>
        <v>0.38276368678111861</v>
      </c>
      <c r="H49" s="185">
        <f t="shared" si="2"/>
        <v>0.45881568955408003</v>
      </c>
      <c r="I49" s="185">
        <f t="shared" si="2"/>
        <v>0.53905055247955436</v>
      </c>
      <c r="J49" s="185">
        <f t="shared" si="2"/>
        <v>0.62369833286592979</v>
      </c>
      <c r="K49" s="185">
        <f t="shared" si="2"/>
        <v>0.71300174117355586</v>
      </c>
      <c r="L49" s="185">
        <f t="shared" si="2"/>
        <v>0.80721683693810142</v>
      </c>
      <c r="M49" s="185">
        <f t="shared" si="2"/>
        <v>0.90661376296969687</v>
      </c>
      <c r="N49" s="185">
        <f t="shared" si="2"/>
        <v>1.0114775199330301</v>
      </c>
      <c r="O49" s="185">
        <f t="shared" si="2"/>
        <v>1.1221087835293466</v>
      </c>
      <c r="P49" s="185">
        <f t="shared" si="2"/>
        <v>1.2388247666234604</v>
      </c>
      <c r="Q49" s="185">
        <f t="shared" si="2"/>
        <v>1.3619601287877505</v>
      </c>
      <c r="R49" s="185">
        <f t="shared" si="2"/>
        <v>1.4918679358710767</v>
      </c>
      <c r="S49" s="185">
        <f t="shared" si="2"/>
        <v>1.6289206723439857</v>
      </c>
      <c r="T49" s="185">
        <f t="shared" si="2"/>
        <v>1.7735113093229047</v>
      </c>
      <c r="U49" s="185">
        <f t="shared" si="2"/>
        <v>1.9260544313356642</v>
      </c>
      <c r="V49" s="185">
        <f t="shared" si="2"/>
        <v>2.0869874250591254</v>
      </c>
      <c r="W49" s="185">
        <f t="shared" si="2"/>
        <v>2.2567717334373771</v>
      </c>
      <c r="X49" s="185">
        <f t="shared" si="2"/>
        <v>2.4358941787764326</v>
      </c>
      <c r="Y49" s="185">
        <f t="shared" si="2"/>
        <v>2.6248683586091359</v>
      </c>
      <c r="Z49" s="185">
        <f t="shared" si="2"/>
        <v>2.8242361183326383</v>
      </c>
      <c r="AA49" s="185">
        <f t="shared" si="2"/>
        <v>3.0345691048409336</v>
      </c>
      <c r="AB49" s="185">
        <f t="shared" si="2"/>
        <v>3.2564704056071845</v>
      </c>
      <c r="AC49" s="185">
        <f t="shared" si="2"/>
        <v>3.4905762779155793</v>
      </c>
      <c r="AD49" s="185">
        <f t="shared" si="2"/>
        <v>3.7375579732009356</v>
      </c>
      <c r="AE49" s="185">
        <f t="shared" si="2"/>
        <v>3.9981236617269866</v>
      </c>
      <c r="AF49" s="185">
        <f t="shared" si="2"/>
        <v>4.2730204631219708</v>
      </c>
      <c r="AG49" s="185">
        <f t="shared" si="2"/>
        <v>4.563036588593679</v>
      </c>
      <c r="AH49" s="185">
        <f t="shared" si="2"/>
        <v>4.8690036009663311</v>
      </c>
      <c r="AI49" s="185">
        <f t="shared" si="2"/>
        <v>5.1917987990194794</v>
      </c>
      <c r="AJ49" s="185">
        <f t="shared" si="2"/>
        <v>5.5323477329655502</v>
      </c>
      <c r="AK49" s="185">
        <f t="shared" si="2"/>
        <v>5.8916268582786548</v>
      </c>
      <c r="AL49" s="185">
        <f t="shared" si="2"/>
        <v>6.2706663354839804</v>
      </c>
      <c r="AM49" s="185">
        <f t="shared" si="2"/>
        <v>6.6705529839355986</v>
      </c>
      <c r="AN49" s="185">
        <f t="shared" si="2"/>
        <v>7.0924333980520569</v>
      </c>
      <c r="AO49" s="185">
        <f t="shared" si="2"/>
        <v>7.5375172349449198</v>
      </c>
      <c r="AP49" s="185">
        <f t="shared" si="2"/>
        <v>8.0070806828668903</v>
      </c>
    </row>
    <row r="50" spans="1:45" s="183" customFormat="1" ht="16.5" thickBot="1" x14ac:dyDescent="0.25">
      <c r="A50" s="186" t="s">
        <v>507</v>
      </c>
      <c r="B50" s="187">
        <f>IF($B$124="да",($B$126-0.05),0)</f>
        <v>0</v>
      </c>
      <c r="C50" s="187">
        <f t="shared" ref="C50:AP50" si="3">C108*(1+C49)</f>
        <v>0</v>
      </c>
      <c r="D50" s="187">
        <f t="shared" si="3"/>
        <v>0</v>
      </c>
      <c r="E50" s="187">
        <f t="shared" si="3"/>
        <v>0</v>
      </c>
      <c r="F50" s="187">
        <f t="shared" si="3"/>
        <v>0</v>
      </c>
      <c r="G50" s="187">
        <f t="shared" si="3"/>
        <v>0</v>
      </c>
      <c r="H50" s="187">
        <f t="shared" si="3"/>
        <v>0</v>
      </c>
      <c r="I50" s="187">
        <f t="shared" si="3"/>
        <v>0</v>
      </c>
      <c r="J50" s="187">
        <f t="shared" si="3"/>
        <v>0</v>
      </c>
      <c r="K50" s="187">
        <f t="shared" si="3"/>
        <v>0</v>
      </c>
      <c r="L50" s="187">
        <f t="shared" si="3"/>
        <v>0</v>
      </c>
      <c r="M50" s="187">
        <f t="shared" si="3"/>
        <v>0</v>
      </c>
      <c r="N50" s="187">
        <f t="shared" si="3"/>
        <v>0</v>
      </c>
      <c r="O50" s="187">
        <f t="shared" si="3"/>
        <v>0</v>
      </c>
      <c r="P50" s="187">
        <f t="shared" si="3"/>
        <v>0</v>
      </c>
      <c r="Q50" s="187">
        <f t="shared" si="3"/>
        <v>0</v>
      </c>
      <c r="R50" s="187">
        <f t="shared" si="3"/>
        <v>0</v>
      </c>
      <c r="S50" s="187">
        <f t="shared" si="3"/>
        <v>0</v>
      </c>
      <c r="T50" s="187">
        <f t="shared" si="3"/>
        <v>0</v>
      </c>
      <c r="U50" s="187">
        <f t="shared" si="3"/>
        <v>0</v>
      </c>
      <c r="V50" s="187">
        <f t="shared" si="3"/>
        <v>0</v>
      </c>
      <c r="W50" s="187">
        <f t="shared" si="3"/>
        <v>0</v>
      </c>
      <c r="X50" s="187">
        <f t="shared" si="3"/>
        <v>0</v>
      </c>
      <c r="Y50" s="187">
        <f t="shared" si="3"/>
        <v>0</v>
      </c>
      <c r="Z50" s="187">
        <f t="shared" si="3"/>
        <v>0</v>
      </c>
      <c r="AA50" s="187">
        <f t="shared" si="3"/>
        <v>0</v>
      </c>
      <c r="AB50" s="187">
        <f t="shared" si="3"/>
        <v>0</v>
      </c>
      <c r="AC50" s="187">
        <f t="shared" si="3"/>
        <v>0</v>
      </c>
      <c r="AD50" s="187">
        <f t="shared" si="3"/>
        <v>0</v>
      </c>
      <c r="AE50" s="187">
        <f t="shared" si="3"/>
        <v>0</v>
      </c>
      <c r="AF50" s="187">
        <f t="shared" si="3"/>
        <v>0</v>
      </c>
      <c r="AG50" s="187">
        <f t="shared" si="3"/>
        <v>0</v>
      </c>
      <c r="AH50" s="187">
        <f t="shared" si="3"/>
        <v>0</v>
      </c>
      <c r="AI50" s="187">
        <f t="shared" si="3"/>
        <v>0</v>
      </c>
      <c r="AJ50" s="187">
        <f t="shared" si="3"/>
        <v>0</v>
      </c>
      <c r="AK50" s="187">
        <f t="shared" si="3"/>
        <v>0</v>
      </c>
      <c r="AL50" s="187">
        <f t="shared" si="3"/>
        <v>0</v>
      </c>
      <c r="AM50" s="187">
        <f t="shared" si="3"/>
        <v>0</v>
      </c>
      <c r="AN50" s="187">
        <f t="shared" si="3"/>
        <v>0</v>
      </c>
      <c r="AO50" s="187">
        <f t="shared" si="3"/>
        <v>0</v>
      </c>
      <c r="AP50" s="187">
        <f t="shared" si="3"/>
        <v>0</v>
      </c>
    </row>
    <row r="51" spans="1:45" ht="16.5" thickBot="1" x14ac:dyDescent="0.25"/>
    <row r="52" spans="1:45" x14ac:dyDescent="0.2">
      <c r="A52" s="188" t="s">
        <v>306</v>
      </c>
      <c r="B52" s="189">
        <f>B58</f>
        <v>1</v>
      </c>
      <c r="C52" s="189">
        <f t="shared" ref="C52:AO52" si="4">C58</f>
        <v>2</v>
      </c>
      <c r="D52" s="189">
        <f t="shared" si="4"/>
        <v>3</v>
      </c>
      <c r="E52" s="189">
        <f t="shared" si="4"/>
        <v>4</v>
      </c>
      <c r="F52" s="189">
        <f t="shared" si="4"/>
        <v>5</v>
      </c>
      <c r="G52" s="189">
        <f t="shared" si="4"/>
        <v>6</v>
      </c>
      <c r="H52" s="189">
        <f t="shared" si="4"/>
        <v>7</v>
      </c>
      <c r="I52" s="189">
        <f t="shared" si="4"/>
        <v>8</v>
      </c>
      <c r="J52" s="189">
        <f t="shared" si="4"/>
        <v>9</v>
      </c>
      <c r="K52" s="189">
        <f t="shared" si="4"/>
        <v>10</v>
      </c>
      <c r="L52" s="189">
        <f t="shared" si="4"/>
        <v>11</v>
      </c>
      <c r="M52" s="189">
        <f t="shared" si="4"/>
        <v>12</v>
      </c>
      <c r="N52" s="189">
        <f t="shared" si="4"/>
        <v>13</v>
      </c>
      <c r="O52" s="189">
        <f t="shared" si="4"/>
        <v>14</v>
      </c>
      <c r="P52" s="189">
        <f t="shared" si="4"/>
        <v>15</v>
      </c>
      <c r="Q52" s="189">
        <f t="shared" si="4"/>
        <v>16</v>
      </c>
      <c r="R52" s="189">
        <f t="shared" si="4"/>
        <v>17</v>
      </c>
      <c r="S52" s="189">
        <f t="shared" si="4"/>
        <v>18</v>
      </c>
      <c r="T52" s="189">
        <f t="shared" si="4"/>
        <v>19</v>
      </c>
      <c r="U52" s="189">
        <f t="shared" si="4"/>
        <v>20</v>
      </c>
      <c r="V52" s="189">
        <f t="shared" si="4"/>
        <v>21</v>
      </c>
      <c r="W52" s="189">
        <f t="shared" si="4"/>
        <v>22</v>
      </c>
      <c r="X52" s="189">
        <f t="shared" si="4"/>
        <v>23</v>
      </c>
      <c r="Y52" s="189">
        <f t="shared" si="4"/>
        <v>24</v>
      </c>
      <c r="Z52" s="189">
        <f t="shared" si="4"/>
        <v>25</v>
      </c>
      <c r="AA52" s="189">
        <f t="shared" si="4"/>
        <v>26</v>
      </c>
      <c r="AB52" s="189">
        <f t="shared" si="4"/>
        <v>27</v>
      </c>
      <c r="AC52" s="189">
        <f t="shared" si="4"/>
        <v>28</v>
      </c>
      <c r="AD52" s="189">
        <f t="shared" si="4"/>
        <v>29</v>
      </c>
      <c r="AE52" s="189">
        <f t="shared" si="4"/>
        <v>30</v>
      </c>
      <c r="AF52" s="189">
        <f t="shared" si="4"/>
        <v>31</v>
      </c>
      <c r="AG52" s="189">
        <f t="shared" si="4"/>
        <v>32</v>
      </c>
      <c r="AH52" s="189">
        <f t="shared" si="4"/>
        <v>33</v>
      </c>
      <c r="AI52" s="189">
        <f t="shared" si="4"/>
        <v>34</v>
      </c>
      <c r="AJ52" s="189">
        <f t="shared" si="4"/>
        <v>35</v>
      </c>
      <c r="AK52" s="189">
        <f t="shared" si="4"/>
        <v>36</v>
      </c>
      <c r="AL52" s="189">
        <f t="shared" si="4"/>
        <v>37</v>
      </c>
      <c r="AM52" s="189">
        <f t="shared" si="4"/>
        <v>38</v>
      </c>
      <c r="AN52" s="189">
        <f t="shared" si="4"/>
        <v>39</v>
      </c>
      <c r="AO52" s="189">
        <f t="shared" si="4"/>
        <v>40</v>
      </c>
      <c r="AP52" s="189">
        <f>AP58</f>
        <v>41</v>
      </c>
    </row>
    <row r="53" spans="1:45" x14ac:dyDescent="0.2">
      <c r="A53" s="190" t="s">
        <v>305</v>
      </c>
      <c r="B53" s="191">
        <v>0</v>
      </c>
      <c r="C53" s="191">
        <f t="shared" ref="C53:AP53" si="5">B53+B54-B55</f>
        <v>0</v>
      </c>
      <c r="D53" s="191">
        <f t="shared" si="5"/>
        <v>0</v>
      </c>
      <c r="E53" s="191">
        <f t="shared" si="5"/>
        <v>0</v>
      </c>
      <c r="F53" s="191">
        <f t="shared" si="5"/>
        <v>0</v>
      </c>
      <c r="G53" s="191">
        <f t="shared" si="5"/>
        <v>0</v>
      </c>
      <c r="H53" s="191">
        <f t="shared" si="5"/>
        <v>0</v>
      </c>
      <c r="I53" s="191">
        <f t="shared" si="5"/>
        <v>0</v>
      </c>
      <c r="J53" s="191">
        <f t="shared" si="5"/>
        <v>0</v>
      </c>
      <c r="K53" s="191">
        <f t="shared" si="5"/>
        <v>0</v>
      </c>
      <c r="L53" s="191">
        <f t="shared" si="5"/>
        <v>0</v>
      </c>
      <c r="M53" s="191">
        <f t="shared" si="5"/>
        <v>0</v>
      </c>
      <c r="N53" s="191">
        <f t="shared" si="5"/>
        <v>0</v>
      </c>
      <c r="O53" s="191">
        <f t="shared" si="5"/>
        <v>0</v>
      </c>
      <c r="P53" s="191">
        <f t="shared" si="5"/>
        <v>0</v>
      </c>
      <c r="Q53" s="191">
        <f t="shared" si="5"/>
        <v>0</v>
      </c>
      <c r="R53" s="191">
        <f t="shared" si="5"/>
        <v>0</v>
      </c>
      <c r="S53" s="191">
        <f t="shared" si="5"/>
        <v>0</v>
      </c>
      <c r="T53" s="191">
        <f t="shared" si="5"/>
        <v>0</v>
      </c>
      <c r="U53" s="191">
        <f t="shared" si="5"/>
        <v>0</v>
      </c>
      <c r="V53" s="191">
        <f t="shared" si="5"/>
        <v>0</v>
      </c>
      <c r="W53" s="191">
        <f t="shared" si="5"/>
        <v>0</v>
      </c>
      <c r="X53" s="191">
        <f t="shared" si="5"/>
        <v>0</v>
      </c>
      <c r="Y53" s="191">
        <f t="shared" si="5"/>
        <v>0</v>
      </c>
      <c r="Z53" s="191">
        <f t="shared" si="5"/>
        <v>0</v>
      </c>
      <c r="AA53" s="191">
        <f t="shared" si="5"/>
        <v>0</v>
      </c>
      <c r="AB53" s="191">
        <f t="shared" si="5"/>
        <v>0</v>
      </c>
      <c r="AC53" s="191">
        <f t="shared" si="5"/>
        <v>0</v>
      </c>
      <c r="AD53" s="191">
        <f t="shared" si="5"/>
        <v>0</v>
      </c>
      <c r="AE53" s="191">
        <f t="shared" si="5"/>
        <v>0</v>
      </c>
      <c r="AF53" s="191">
        <f t="shared" si="5"/>
        <v>0</v>
      </c>
      <c r="AG53" s="191">
        <f t="shared" si="5"/>
        <v>0</v>
      </c>
      <c r="AH53" s="191">
        <f t="shared" si="5"/>
        <v>0</v>
      </c>
      <c r="AI53" s="191">
        <f t="shared" si="5"/>
        <v>0</v>
      </c>
      <c r="AJ53" s="191">
        <f t="shared" si="5"/>
        <v>0</v>
      </c>
      <c r="AK53" s="191">
        <f t="shared" si="5"/>
        <v>0</v>
      </c>
      <c r="AL53" s="191">
        <f t="shared" si="5"/>
        <v>0</v>
      </c>
      <c r="AM53" s="191">
        <f t="shared" si="5"/>
        <v>0</v>
      </c>
      <c r="AN53" s="191">
        <f t="shared" si="5"/>
        <v>0</v>
      </c>
      <c r="AO53" s="191">
        <f t="shared" si="5"/>
        <v>0</v>
      </c>
      <c r="AP53" s="191">
        <f t="shared" si="5"/>
        <v>0</v>
      </c>
    </row>
    <row r="54" spans="1:45" x14ac:dyDescent="0.2">
      <c r="A54" s="190" t="s">
        <v>304</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303</v>
      </c>
      <c r="B55" s="191">
        <f>$B$54/$B$40</f>
        <v>0</v>
      </c>
      <c r="C55" s="191">
        <f t="shared" ref="C55:AP55" si="6">IF(ROUND(C53,1)=0,0,B55+C54/$B$40)</f>
        <v>0</v>
      </c>
      <c r="D55" s="191">
        <f t="shared" si="6"/>
        <v>0</v>
      </c>
      <c r="E55" s="191">
        <f t="shared" si="6"/>
        <v>0</v>
      </c>
      <c r="F55" s="191">
        <f t="shared" si="6"/>
        <v>0</v>
      </c>
      <c r="G55" s="191">
        <f t="shared" si="6"/>
        <v>0</v>
      </c>
      <c r="H55" s="191">
        <f t="shared" si="6"/>
        <v>0</v>
      </c>
      <c r="I55" s="191">
        <f t="shared" si="6"/>
        <v>0</v>
      </c>
      <c r="J55" s="191">
        <f t="shared" si="6"/>
        <v>0</v>
      </c>
      <c r="K55" s="191">
        <f t="shared" si="6"/>
        <v>0</v>
      </c>
      <c r="L55" s="191">
        <f t="shared" si="6"/>
        <v>0</v>
      </c>
      <c r="M55" s="191">
        <f t="shared" si="6"/>
        <v>0</v>
      </c>
      <c r="N55" s="191">
        <f t="shared" si="6"/>
        <v>0</v>
      </c>
      <c r="O55" s="191">
        <f t="shared" si="6"/>
        <v>0</v>
      </c>
      <c r="P55" s="191">
        <f t="shared" si="6"/>
        <v>0</v>
      </c>
      <c r="Q55" s="191">
        <f t="shared" si="6"/>
        <v>0</v>
      </c>
      <c r="R55" s="191">
        <f t="shared" si="6"/>
        <v>0</v>
      </c>
      <c r="S55" s="191">
        <f t="shared" si="6"/>
        <v>0</v>
      </c>
      <c r="T55" s="191">
        <f t="shared" si="6"/>
        <v>0</v>
      </c>
      <c r="U55" s="191">
        <f t="shared" si="6"/>
        <v>0</v>
      </c>
      <c r="V55" s="191">
        <f t="shared" si="6"/>
        <v>0</v>
      </c>
      <c r="W55" s="191">
        <f t="shared" si="6"/>
        <v>0</v>
      </c>
      <c r="X55" s="191">
        <f t="shared" si="6"/>
        <v>0</v>
      </c>
      <c r="Y55" s="191">
        <f t="shared" si="6"/>
        <v>0</v>
      </c>
      <c r="Z55" s="191">
        <f t="shared" si="6"/>
        <v>0</v>
      </c>
      <c r="AA55" s="191">
        <f t="shared" si="6"/>
        <v>0</v>
      </c>
      <c r="AB55" s="191">
        <f t="shared" si="6"/>
        <v>0</v>
      </c>
      <c r="AC55" s="191">
        <f t="shared" si="6"/>
        <v>0</v>
      </c>
      <c r="AD55" s="191">
        <f t="shared" si="6"/>
        <v>0</v>
      </c>
      <c r="AE55" s="191">
        <f t="shared" si="6"/>
        <v>0</v>
      </c>
      <c r="AF55" s="191">
        <f t="shared" si="6"/>
        <v>0</v>
      </c>
      <c r="AG55" s="191">
        <f t="shared" si="6"/>
        <v>0</v>
      </c>
      <c r="AH55" s="191">
        <f t="shared" si="6"/>
        <v>0</v>
      </c>
      <c r="AI55" s="191">
        <f t="shared" si="6"/>
        <v>0</v>
      </c>
      <c r="AJ55" s="191">
        <f t="shared" si="6"/>
        <v>0</v>
      </c>
      <c r="AK55" s="191">
        <f t="shared" si="6"/>
        <v>0</v>
      </c>
      <c r="AL55" s="191">
        <f t="shared" si="6"/>
        <v>0</v>
      </c>
      <c r="AM55" s="191">
        <f t="shared" si="6"/>
        <v>0</v>
      </c>
      <c r="AN55" s="191">
        <f t="shared" si="6"/>
        <v>0</v>
      </c>
      <c r="AO55" s="191">
        <f t="shared" si="6"/>
        <v>0</v>
      </c>
      <c r="AP55" s="191">
        <f t="shared" si="6"/>
        <v>0</v>
      </c>
    </row>
    <row r="56" spans="1:45" ht="16.5" thickBot="1" x14ac:dyDescent="0.25">
      <c r="A56" s="192" t="s">
        <v>302</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508</v>
      </c>
      <c r="B58" s="189">
        <v>1</v>
      </c>
      <c r="C58" s="189">
        <f>B58+1</f>
        <v>2</v>
      </c>
      <c r="D58" s="189">
        <f t="shared" ref="D58:AP58" si="8">C58+1</f>
        <v>3</v>
      </c>
      <c r="E58" s="189">
        <f t="shared" si="8"/>
        <v>4</v>
      </c>
      <c r="F58" s="189">
        <f t="shared" si="8"/>
        <v>5</v>
      </c>
      <c r="G58" s="189">
        <f t="shared" si="8"/>
        <v>6</v>
      </c>
      <c r="H58" s="189">
        <f t="shared" si="8"/>
        <v>7</v>
      </c>
      <c r="I58" s="189">
        <f t="shared" si="8"/>
        <v>8</v>
      </c>
      <c r="J58" s="189">
        <f t="shared" si="8"/>
        <v>9</v>
      </c>
      <c r="K58" s="189">
        <f t="shared" si="8"/>
        <v>10</v>
      </c>
      <c r="L58" s="189">
        <f t="shared" si="8"/>
        <v>11</v>
      </c>
      <c r="M58" s="189">
        <f t="shared" si="8"/>
        <v>12</v>
      </c>
      <c r="N58" s="189">
        <f t="shared" si="8"/>
        <v>13</v>
      </c>
      <c r="O58" s="189">
        <f t="shared" si="8"/>
        <v>14</v>
      </c>
      <c r="P58" s="189">
        <f t="shared" si="8"/>
        <v>15</v>
      </c>
      <c r="Q58" s="189">
        <f t="shared" si="8"/>
        <v>16</v>
      </c>
      <c r="R58" s="189">
        <f t="shared" si="8"/>
        <v>17</v>
      </c>
      <c r="S58" s="189">
        <f t="shared" si="8"/>
        <v>18</v>
      </c>
      <c r="T58" s="189">
        <f t="shared" si="8"/>
        <v>19</v>
      </c>
      <c r="U58" s="189">
        <f t="shared" si="8"/>
        <v>20</v>
      </c>
      <c r="V58" s="189">
        <f t="shared" si="8"/>
        <v>21</v>
      </c>
      <c r="W58" s="189">
        <f t="shared" si="8"/>
        <v>22</v>
      </c>
      <c r="X58" s="189">
        <f t="shared" si="8"/>
        <v>23</v>
      </c>
      <c r="Y58" s="189">
        <f t="shared" si="8"/>
        <v>24</v>
      </c>
      <c r="Z58" s="189">
        <f t="shared" si="8"/>
        <v>25</v>
      </c>
      <c r="AA58" s="189">
        <f t="shared" si="8"/>
        <v>26</v>
      </c>
      <c r="AB58" s="189">
        <f t="shared" si="8"/>
        <v>27</v>
      </c>
      <c r="AC58" s="189">
        <f t="shared" si="8"/>
        <v>28</v>
      </c>
      <c r="AD58" s="189">
        <f t="shared" si="8"/>
        <v>29</v>
      </c>
      <c r="AE58" s="189">
        <f t="shared" si="8"/>
        <v>30</v>
      </c>
      <c r="AF58" s="189">
        <f t="shared" si="8"/>
        <v>31</v>
      </c>
      <c r="AG58" s="189">
        <f t="shared" si="8"/>
        <v>32</v>
      </c>
      <c r="AH58" s="189">
        <f t="shared" si="8"/>
        <v>33</v>
      </c>
      <c r="AI58" s="189">
        <f t="shared" si="8"/>
        <v>34</v>
      </c>
      <c r="AJ58" s="189">
        <f t="shared" si="8"/>
        <v>35</v>
      </c>
      <c r="AK58" s="189">
        <f t="shared" si="8"/>
        <v>36</v>
      </c>
      <c r="AL58" s="189">
        <f t="shared" si="8"/>
        <v>37</v>
      </c>
      <c r="AM58" s="189">
        <f t="shared" si="8"/>
        <v>38</v>
      </c>
      <c r="AN58" s="189">
        <f t="shared" si="8"/>
        <v>39</v>
      </c>
      <c r="AO58" s="189">
        <f t="shared" si="8"/>
        <v>40</v>
      </c>
      <c r="AP58" s="189">
        <f t="shared" si="8"/>
        <v>41</v>
      </c>
    </row>
    <row r="59" spans="1:45" ht="14.25" x14ac:dyDescent="0.2">
      <c r="A59" s="197" t="s">
        <v>301</v>
      </c>
      <c r="B59" s="198">
        <f t="shared" ref="B59:AP59" si="9">B50*$B$28</f>
        <v>0</v>
      </c>
      <c r="C59" s="198">
        <f t="shared" si="9"/>
        <v>0</v>
      </c>
      <c r="D59" s="198">
        <f t="shared" si="9"/>
        <v>0</v>
      </c>
      <c r="E59" s="198">
        <f t="shared" si="9"/>
        <v>0</v>
      </c>
      <c r="F59" s="198">
        <f t="shared" si="9"/>
        <v>0</v>
      </c>
      <c r="G59" s="198">
        <f t="shared" si="9"/>
        <v>0</v>
      </c>
      <c r="H59" s="198">
        <f t="shared" si="9"/>
        <v>0</v>
      </c>
      <c r="I59" s="198">
        <f t="shared" si="9"/>
        <v>0</v>
      </c>
      <c r="J59" s="198">
        <f t="shared" si="9"/>
        <v>0</v>
      </c>
      <c r="K59" s="198">
        <f t="shared" si="9"/>
        <v>0</v>
      </c>
      <c r="L59" s="198">
        <f t="shared" si="9"/>
        <v>0</v>
      </c>
      <c r="M59" s="198">
        <f t="shared" si="9"/>
        <v>0</v>
      </c>
      <c r="N59" s="198">
        <f t="shared" si="9"/>
        <v>0</v>
      </c>
      <c r="O59" s="198">
        <f t="shared" si="9"/>
        <v>0</v>
      </c>
      <c r="P59" s="198">
        <f t="shared" si="9"/>
        <v>0</v>
      </c>
      <c r="Q59" s="198">
        <f t="shared" si="9"/>
        <v>0</v>
      </c>
      <c r="R59" s="198">
        <f t="shared" si="9"/>
        <v>0</v>
      </c>
      <c r="S59" s="198">
        <f t="shared" si="9"/>
        <v>0</v>
      </c>
      <c r="T59" s="198">
        <f t="shared" si="9"/>
        <v>0</v>
      </c>
      <c r="U59" s="198">
        <f t="shared" si="9"/>
        <v>0</v>
      </c>
      <c r="V59" s="198">
        <f t="shared" si="9"/>
        <v>0</v>
      </c>
      <c r="W59" s="198">
        <f t="shared" si="9"/>
        <v>0</v>
      </c>
      <c r="X59" s="198">
        <f t="shared" si="9"/>
        <v>0</v>
      </c>
      <c r="Y59" s="198">
        <f t="shared" si="9"/>
        <v>0</v>
      </c>
      <c r="Z59" s="198">
        <f t="shared" si="9"/>
        <v>0</v>
      </c>
      <c r="AA59" s="198">
        <f t="shared" si="9"/>
        <v>0</v>
      </c>
      <c r="AB59" s="198">
        <f t="shared" si="9"/>
        <v>0</v>
      </c>
      <c r="AC59" s="198">
        <f t="shared" si="9"/>
        <v>0</v>
      </c>
      <c r="AD59" s="198">
        <f t="shared" si="9"/>
        <v>0</v>
      </c>
      <c r="AE59" s="198">
        <f t="shared" si="9"/>
        <v>0</v>
      </c>
      <c r="AF59" s="198">
        <f t="shared" si="9"/>
        <v>0</v>
      </c>
      <c r="AG59" s="198">
        <f t="shared" si="9"/>
        <v>0</v>
      </c>
      <c r="AH59" s="198">
        <f t="shared" si="9"/>
        <v>0</v>
      </c>
      <c r="AI59" s="198">
        <f t="shared" si="9"/>
        <v>0</v>
      </c>
      <c r="AJ59" s="198">
        <f t="shared" si="9"/>
        <v>0</v>
      </c>
      <c r="AK59" s="198">
        <f t="shared" si="9"/>
        <v>0</v>
      </c>
      <c r="AL59" s="198">
        <f t="shared" si="9"/>
        <v>0</v>
      </c>
      <c r="AM59" s="198">
        <f t="shared" si="9"/>
        <v>0</v>
      </c>
      <c r="AN59" s="198">
        <f t="shared" si="9"/>
        <v>0</v>
      </c>
      <c r="AO59" s="198">
        <f t="shared" si="9"/>
        <v>0</v>
      </c>
      <c r="AP59" s="198">
        <f t="shared" si="9"/>
        <v>0</v>
      </c>
    </row>
    <row r="60" spans="1:45" x14ac:dyDescent="0.2">
      <c r="A60" s="190" t="s">
        <v>300</v>
      </c>
      <c r="B60" s="191">
        <f t="shared" ref="B60:Z60" si="10">SUM(B61:B65)</f>
        <v>0</v>
      </c>
      <c r="C60" s="191">
        <f t="shared" si="10"/>
        <v>-1055909.2660980001</v>
      </c>
      <c r="D60" s="191">
        <f>SUM(D61:D65)</f>
        <v>-1113984.2757333901</v>
      </c>
      <c r="E60" s="191">
        <f t="shared" si="10"/>
        <v>-1175253.4108987264</v>
      </c>
      <c r="F60" s="191">
        <f t="shared" si="10"/>
        <v>-1239892.3484981563</v>
      </c>
      <c r="G60" s="191">
        <f t="shared" si="10"/>
        <v>-1308086.4276655549</v>
      </c>
      <c r="H60" s="191">
        <f t="shared" si="10"/>
        <v>-1380031.1811871603</v>
      </c>
      <c r="I60" s="191">
        <f t="shared" si="10"/>
        <v>-1455932.8961524542</v>
      </c>
      <c r="J60" s="191">
        <f t="shared" si="10"/>
        <v>-1536009.2054408391</v>
      </c>
      <c r="K60" s="191">
        <f t="shared" si="10"/>
        <v>-1620489.7117400852</v>
      </c>
      <c r="L60" s="191">
        <f t="shared" si="10"/>
        <v>-1709616.6458857898</v>
      </c>
      <c r="M60" s="191">
        <f t="shared" si="10"/>
        <v>-1803645.5614095081</v>
      </c>
      <c r="N60" s="191">
        <f t="shared" si="10"/>
        <v>-1902846.0672870311</v>
      </c>
      <c r="O60" s="191">
        <f t="shared" si="10"/>
        <v>-2007502.6009878176</v>
      </c>
      <c r="P60" s="191">
        <f t="shared" si="10"/>
        <v>-2117915.2440421474</v>
      </c>
      <c r="Q60" s="191">
        <f t="shared" si="10"/>
        <v>-2234400.5824644654</v>
      </c>
      <c r="R60" s="191">
        <f t="shared" si="10"/>
        <v>-2357292.6145000109</v>
      </c>
      <c r="S60" s="191">
        <f t="shared" si="10"/>
        <v>-2486943.7082975111</v>
      </c>
      <c r="T60" s="191">
        <f t="shared" si="10"/>
        <v>-2623725.6122538741</v>
      </c>
      <c r="U60" s="191">
        <f t="shared" si="10"/>
        <v>-2768030.5209278367</v>
      </c>
      <c r="V60" s="191">
        <f t="shared" si="10"/>
        <v>-2920272.1995788673</v>
      </c>
      <c r="W60" s="191">
        <f t="shared" si="10"/>
        <v>-3080887.1705557052</v>
      </c>
      <c r="X60" s="191">
        <f t="shared" si="10"/>
        <v>-3250335.9649362685</v>
      </c>
      <c r="Y60" s="191">
        <f t="shared" si="10"/>
        <v>-3429104.443007763</v>
      </c>
      <c r="Z60" s="191">
        <f t="shared" si="10"/>
        <v>-3617705.1873731897</v>
      </c>
      <c r="AA60" s="191">
        <f t="shared" ref="AA60:AP60" si="11">SUM(AA61:AA65)</f>
        <v>-3816678.9726787154</v>
      </c>
      <c r="AB60" s="191">
        <f t="shared" si="11"/>
        <v>-4026596.3161760443</v>
      </c>
      <c r="AC60" s="191">
        <f t="shared" si="11"/>
        <v>-4248059.1135657262</v>
      </c>
      <c r="AD60" s="191">
        <f t="shared" si="11"/>
        <v>-4481702.3648118405</v>
      </c>
      <c r="AE60" s="191">
        <f t="shared" si="11"/>
        <v>-4728195.9948764918</v>
      </c>
      <c r="AF60" s="191">
        <f t="shared" si="11"/>
        <v>-4988246.774594699</v>
      </c>
      <c r="AG60" s="191">
        <f t="shared" si="11"/>
        <v>-5262600.3471974069</v>
      </c>
      <c r="AH60" s="191">
        <f t="shared" si="11"/>
        <v>-5552043.3662932636</v>
      </c>
      <c r="AI60" s="191">
        <f t="shared" si="11"/>
        <v>-5857405.7514393935</v>
      </c>
      <c r="AJ60" s="191">
        <f t="shared" si="11"/>
        <v>-6179563.0677685598</v>
      </c>
      <c r="AK60" s="191">
        <f t="shared" si="11"/>
        <v>-6519439.0364958299</v>
      </c>
      <c r="AL60" s="191">
        <f t="shared" si="11"/>
        <v>-6878008.1835031006</v>
      </c>
      <c r="AM60" s="191">
        <f t="shared" si="11"/>
        <v>-7256298.6335957702</v>
      </c>
      <c r="AN60" s="191">
        <f t="shared" si="11"/>
        <v>-7655395.0584435379</v>
      </c>
      <c r="AO60" s="191">
        <f t="shared" si="11"/>
        <v>-8076441.7866579322</v>
      </c>
      <c r="AP60" s="191">
        <f t="shared" si="11"/>
        <v>-8520646.0849241186</v>
      </c>
    </row>
    <row r="61" spans="1:45" x14ac:dyDescent="0.2">
      <c r="A61" s="199" t="s">
        <v>299</v>
      </c>
      <c r="B61" s="191"/>
      <c r="C61" s="191">
        <f>-IF(C$47&lt;=$B$30,0,$B$29*(1+C$49)*$B$28)</f>
        <v>-1055909.2660980001</v>
      </c>
      <c r="D61" s="191">
        <f>-IF(D$47&lt;=$B$30,0,$B$29*(1+D$49)*$B$28)</f>
        <v>-1113984.2757333901</v>
      </c>
      <c r="E61" s="191">
        <f t="shared" ref="E61:AP61" si="12">-IF(E$47&lt;=$B$30,0,$B$29*(1+E$49)*$B$28)</f>
        <v>-1175253.4108987264</v>
      </c>
      <c r="F61" s="191">
        <f t="shared" si="12"/>
        <v>-1239892.3484981563</v>
      </c>
      <c r="G61" s="191">
        <f t="shared" si="12"/>
        <v>-1308086.4276655549</v>
      </c>
      <c r="H61" s="191">
        <f t="shared" si="12"/>
        <v>-1380031.1811871603</v>
      </c>
      <c r="I61" s="191">
        <f t="shared" si="12"/>
        <v>-1455932.8961524542</v>
      </c>
      <c r="J61" s="191">
        <f t="shared" si="12"/>
        <v>-1536009.2054408391</v>
      </c>
      <c r="K61" s="191">
        <f t="shared" si="12"/>
        <v>-1620489.7117400852</v>
      </c>
      <c r="L61" s="191">
        <f t="shared" si="12"/>
        <v>-1709616.6458857898</v>
      </c>
      <c r="M61" s="191">
        <f t="shared" si="12"/>
        <v>-1803645.5614095081</v>
      </c>
      <c r="N61" s="191">
        <f t="shared" si="12"/>
        <v>-1902846.0672870311</v>
      </c>
      <c r="O61" s="191">
        <f t="shared" si="12"/>
        <v>-2007502.6009878176</v>
      </c>
      <c r="P61" s="191">
        <f t="shared" si="12"/>
        <v>-2117915.2440421474</v>
      </c>
      <c r="Q61" s="191">
        <f t="shared" si="12"/>
        <v>-2234400.5824644654</v>
      </c>
      <c r="R61" s="191">
        <f t="shared" si="12"/>
        <v>-2357292.6145000109</v>
      </c>
      <c r="S61" s="191">
        <f t="shared" si="12"/>
        <v>-2486943.7082975111</v>
      </c>
      <c r="T61" s="191">
        <f t="shared" si="12"/>
        <v>-2623725.6122538741</v>
      </c>
      <c r="U61" s="191">
        <f t="shared" si="12"/>
        <v>-2768030.5209278367</v>
      </c>
      <c r="V61" s="191">
        <f t="shared" si="12"/>
        <v>-2920272.1995788673</v>
      </c>
      <c r="W61" s="191">
        <f t="shared" si="12"/>
        <v>-3080887.1705557052</v>
      </c>
      <c r="X61" s="191">
        <f t="shared" si="12"/>
        <v>-3250335.9649362685</v>
      </c>
      <c r="Y61" s="191">
        <f t="shared" si="12"/>
        <v>-3429104.443007763</v>
      </c>
      <c r="Z61" s="191">
        <f t="shared" si="12"/>
        <v>-3617705.1873731897</v>
      </c>
      <c r="AA61" s="191">
        <f t="shared" si="12"/>
        <v>-3816678.9726787154</v>
      </c>
      <c r="AB61" s="191">
        <f t="shared" si="12"/>
        <v>-4026596.3161760443</v>
      </c>
      <c r="AC61" s="191">
        <f t="shared" si="12"/>
        <v>-4248059.1135657262</v>
      </c>
      <c r="AD61" s="191">
        <f t="shared" si="12"/>
        <v>-4481702.3648118405</v>
      </c>
      <c r="AE61" s="191">
        <f t="shared" si="12"/>
        <v>-4728195.9948764918</v>
      </c>
      <c r="AF61" s="191">
        <f t="shared" si="12"/>
        <v>-4988246.774594699</v>
      </c>
      <c r="AG61" s="191">
        <f t="shared" si="12"/>
        <v>-5262600.3471974069</v>
      </c>
      <c r="AH61" s="191">
        <f t="shared" si="12"/>
        <v>-5552043.3662932636</v>
      </c>
      <c r="AI61" s="191">
        <f t="shared" si="12"/>
        <v>-5857405.7514393935</v>
      </c>
      <c r="AJ61" s="191">
        <f t="shared" si="12"/>
        <v>-6179563.0677685598</v>
      </c>
      <c r="AK61" s="191">
        <f t="shared" si="12"/>
        <v>-6519439.0364958299</v>
      </c>
      <c r="AL61" s="191">
        <f t="shared" si="12"/>
        <v>-6878008.1835031006</v>
      </c>
      <c r="AM61" s="191">
        <f t="shared" si="12"/>
        <v>-7256298.6335957702</v>
      </c>
      <c r="AN61" s="191">
        <f t="shared" si="12"/>
        <v>-7655395.0584435379</v>
      </c>
      <c r="AO61" s="191">
        <f t="shared" si="12"/>
        <v>-8076441.7866579322</v>
      </c>
      <c r="AP61" s="191">
        <f t="shared" si="12"/>
        <v>-8520646.0849241186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505</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505</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509</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297</v>
      </c>
      <c r="B66" s="198">
        <f t="shared" ref="B66:AO66" si="13">B59+B60</f>
        <v>0</v>
      </c>
      <c r="C66" s="198">
        <f t="shared" si="13"/>
        <v>-1055909.2660980001</v>
      </c>
      <c r="D66" s="198">
        <f t="shared" si="13"/>
        <v>-1113984.2757333901</v>
      </c>
      <c r="E66" s="198">
        <f t="shared" si="13"/>
        <v>-1175253.4108987264</v>
      </c>
      <c r="F66" s="198">
        <f t="shared" si="13"/>
        <v>-1239892.3484981563</v>
      </c>
      <c r="G66" s="198">
        <f t="shared" si="13"/>
        <v>-1308086.4276655549</v>
      </c>
      <c r="H66" s="198">
        <f t="shared" si="13"/>
        <v>-1380031.1811871603</v>
      </c>
      <c r="I66" s="198">
        <f t="shared" si="13"/>
        <v>-1455932.8961524542</v>
      </c>
      <c r="J66" s="198">
        <f t="shared" si="13"/>
        <v>-1536009.2054408391</v>
      </c>
      <c r="K66" s="198">
        <f t="shared" si="13"/>
        <v>-1620489.7117400852</v>
      </c>
      <c r="L66" s="198">
        <f t="shared" si="13"/>
        <v>-1709616.6458857898</v>
      </c>
      <c r="M66" s="198">
        <f t="shared" si="13"/>
        <v>-1803645.5614095081</v>
      </c>
      <c r="N66" s="198">
        <f t="shared" si="13"/>
        <v>-1902846.0672870311</v>
      </c>
      <c r="O66" s="198">
        <f t="shared" si="13"/>
        <v>-2007502.6009878176</v>
      </c>
      <c r="P66" s="198">
        <f t="shared" si="13"/>
        <v>-2117915.2440421474</v>
      </c>
      <c r="Q66" s="198">
        <f t="shared" si="13"/>
        <v>-2234400.5824644654</v>
      </c>
      <c r="R66" s="198">
        <f t="shared" si="13"/>
        <v>-2357292.6145000109</v>
      </c>
      <c r="S66" s="198">
        <f t="shared" si="13"/>
        <v>-2486943.7082975111</v>
      </c>
      <c r="T66" s="198">
        <f t="shared" si="13"/>
        <v>-2623725.6122538741</v>
      </c>
      <c r="U66" s="198">
        <f t="shared" si="13"/>
        <v>-2768030.5209278367</v>
      </c>
      <c r="V66" s="198">
        <f t="shared" si="13"/>
        <v>-2920272.1995788673</v>
      </c>
      <c r="W66" s="198">
        <f t="shared" si="13"/>
        <v>-3080887.1705557052</v>
      </c>
      <c r="X66" s="198">
        <f t="shared" si="13"/>
        <v>-3250335.9649362685</v>
      </c>
      <c r="Y66" s="198">
        <f t="shared" si="13"/>
        <v>-3429104.443007763</v>
      </c>
      <c r="Z66" s="198">
        <f t="shared" si="13"/>
        <v>-3617705.1873731897</v>
      </c>
      <c r="AA66" s="198">
        <f t="shared" si="13"/>
        <v>-3816678.9726787154</v>
      </c>
      <c r="AB66" s="198">
        <f t="shared" si="13"/>
        <v>-4026596.3161760443</v>
      </c>
      <c r="AC66" s="198">
        <f t="shared" si="13"/>
        <v>-4248059.1135657262</v>
      </c>
      <c r="AD66" s="198">
        <f t="shared" si="13"/>
        <v>-4481702.3648118405</v>
      </c>
      <c r="AE66" s="198">
        <f t="shared" si="13"/>
        <v>-4728195.9948764918</v>
      </c>
      <c r="AF66" s="198">
        <f t="shared" si="13"/>
        <v>-4988246.774594699</v>
      </c>
      <c r="AG66" s="198">
        <f t="shared" si="13"/>
        <v>-5262600.3471974069</v>
      </c>
      <c r="AH66" s="198">
        <f t="shared" si="13"/>
        <v>-5552043.3662932636</v>
      </c>
      <c r="AI66" s="198">
        <f t="shared" si="13"/>
        <v>-5857405.7514393935</v>
      </c>
      <c r="AJ66" s="198">
        <f t="shared" si="13"/>
        <v>-6179563.0677685598</v>
      </c>
      <c r="AK66" s="198">
        <f t="shared" si="13"/>
        <v>-6519439.0364958299</v>
      </c>
      <c r="AL66" s="198">
        <f t="shared" si="13"/>
        <v>-6878008.1835031006</v>
      </c>
      <c r="AM66" s="198">
        <f t="shared" si="13"/>
        <v>-7256298.6335957702</v>
      </c>
      <c r="AN66" s="198">
        <f t="shared" si="13"/>
        <v>-7655395.0584435379</v>
      </c>
      <c r="AO66" s="198">
        <f t="shared" si="13"/>
        <v>-8076441.7866579322</v>
      </c>
      <c r="AP66" s="198">
        <f>AP59+AP60</f>
        <v>-8520646.0849241186</v>
      </c>
    </row>
    <row r="67" spans="1:45" x14ac:dyDescent="0.2">
      <c r="A67" s="199" t="s">
        <v>292</v>
      </c>
      <c r="B67" s="201"/>
      <c r="C67" s="191">
        <f>-($B$25)*1.18*$B$28/$B$27</f>
        <v>-3783976.8</v>
      </c>
      <c r="D67" s="191">
        <f>C67</f>
        <v>-3783976.8</v>
      </c>
      <c r="E67" s="191">
        <f t="shared" ref="E67:AP67" si="14">D67</f>
        <v>-3783976.8</v>
      </c>
      <c r="F67" s="191">
        <f t="shared" si="14"/>
        <v>-3783976.8</v>
      </c>
      <c r="G67" s="191">
        <f t="shared" si="14"/>
        <v>-3783976.8</v>
      </c>
      <c r="H67" s="191">
        <f t="shared" si="14"/>
        <v>-3783976.8</v>
      </c>
      <c r="I67" s="191">
        <f t="shared" si="14"/>
        <v>-3783976.8</v>
      </c>
      <c r="J67" s="191">
        <f t="shared" si="14"/>
        <v>-3783976.8</v>
      </c>
      <c r="K67" s="191">
        <f t="shared" si="14"/>
        <v>-3783976.8</v>
      </c>
      <c r="L67" s="191">
        <f t="shared" si="14"/>
        <v>-3783976.8</v>
      </c>
      <c r="M67" s="191">
        <f t="shared" si="14"/>
        <v>-3783976.8</v>
      </c>
      <c r="N67" s="191">
        <f t="shared" si="14"/>
        <v>-3783976.8</v>
      </c>
      <c r="O67" s="191">
        <f t="shared" si="14"/>
        <v>-3783976.8</v>
      </c>
      <c r="P67" s="191">
        <f t="shared" si="14"/>
        <v>-3783976.8</v>
      </c>
      <c r="Q67" s="191">
        <f t="shared" si="14"/>
        <v>-3783976.8</v>
      </c>
      <c r="R67" s="191">
        <f t="shared" si="14"/>
        <v>-3783976.8</v>
      </c>
      <c r="S67" s="191">
        <f t="shared" si="14"/>
        <v>-3783976.8</v>
      </c>
      <c r="T67" s="191">
        <f t="shared" si="14"/>
        <v>-3783976.8</v>
      </c>
      <c r="U67" s="191">
        <f t="shared" si="14"/>
        <v>-3783976.8</v>
      </c>
      <c r="V67" s="191">
        <f t="shared" si="14"/>
        <v>-3783976.8</v>
      </c>
      <c r="W67" s="191">
        <f t="shared" si="14"/>
        <v>-3783976.8</v>
      </c>
      <c r="X67" s="191">
        <f t="shared" si="14"/>
        <v>-3783976.8</v>
      </c>
      <c r="Y67" s="191">
        <f t="shared" si="14"/>
        <v>-3783976.8</v>
      </c>
      <c r="Z67" s="191">
        <f t="shared" si="14"/>
        <v>-3783976.8</v>
      </c>
      <c r="AA67" s="191">
        <f t="shared" si="14"/>
        <v>-3783976.8</v>
      </c>
      <c r="AB67" s="191">
        <f t="shared" si="14"/>
        <v>-3783976.8</v>
      </c>
      <c r="AC67" s="191">
        <f t="shared" si="14"/>
        <v>-3783976.8</v>
      </c>
      <c r="AD67" s="191">
        <f t="shared" si="14"/>
        <v>-3783976.8</v>
      </c>
      <c r="AE67" s="191">
        <f t="shared" si="14"/>
        <v>-3783976.8</v>
      </c>
      <c r="AF67" s="191">
        <f t="shared" si="14"/>
        <v>-3783976.8</v>
      </c>
      <c r="AG67" s="191">
        <f t="shared" si="14"/>
        <v>-3783976.8</v>
      </c>
      <c r="AH67" s="191">
        <f t="shared" si="14"/>
        <v>-3783976.8</v>
      </c>
      <c r="AI67" s="191">
        <f t="shared" si="14"/>
        <v>-3783976.8</v>
      </c>
      <c r="AJ67" s="191">
        <f t="shared" si="14"/>
        <v>-3783976.8</v>
      </c>
      <c r="AK67" s="191">
        <f t="shared" si="14"/>
        <v>-3783976.8</v>
      </c>
      <c r="AL67" s="191">
        <f t="shared" si="14"/>
        <v>-3783976.8</v>
      </c>
      <c r="AM67" s="191">
        <f t="shared" si="14"/>
        <v>-3783976.8</v>
      </c>
      <c r="AN67" s="191">
        <f t="shared" si="14"/>
        <v>-3783976.8</v>
      </c>
      <c r="AO67" s="191">
        <f t="shared" si="14"/>
        <v>-3783976.8</v>
      </c>
      <c r="AP67" s="191">
        <f t="shared" si="14"/>
        <v>-3783976.8</v>
      </c>
      <c r="AQ67" s="202">
        <f>SUM(B67:AA67)/1.18</f>
        <v>-80168999.99999997</v>
      </c>
      <c r="AR67" s="203">
        <f>SUM(B67:AF67)/1.18</f>
        <v>-96202799.999999955</v>
      </c>
      <c r="AS67" s="203">
        <f>SUM(B67:AP67)/1.18</f>
        <v>-128270399.99999999</v>
      </c>
    </row>
    <row r="68" spans="1:45" ht="28.5" x14ac:dyDescent="0.2">
      <c r="A68" s="200" t="s">
        <v>293</v>
      </c>
      <c r="B68" s="198">
        <f t="shared" ref="B68:J68" si="15">B66+B67</f>
        <v>0</v>
      </c>
      <c r="C68" s="198">
        <f>C66+C67</f>
        <v>-4839886.0660979999</v>
      </c>
      <c r="D68" s="198">
        <f>D66+D67</f>
        <v>-4897961.0757333897</v>
      </c>
      <c r="E68" s="198">
        <f t="shared" si="15"/>
        <v>-4959230.2108987262</v>
      </c>
      <c r="F68" s="198">
        <f>F66+C67</f>
        <v>-5023869.1484981561</v>
      </c>
      <c r="G68" s="198">
        <f t="shared" si="15"/>
        <v>-5092063.2276655547</v>
      </c>
      <c r="H68" s="198">
        <f t="shared" si="15"/>
        <v>-5164007.9811871601</v>
      </c>
      <c r="I68" s="198">
        <f t="shared" si="15"/>
        <v>-5239909.6961524542</v>
      </c>
      <c r="J68" s="198">
        <f t="shared" si="15"/>
        <v>-5319986.0054408386</v>
      </c>
      <c r="K68" s="198">
        <f>K66+K67</f>
        <v>-5404466.5117400847</v>
      </c>
      <c r="L68" s="198">
        <f>L66+L67</f>
        <v>-5493593.4458857896</v>
      </c>
      <c r="M68" s="198">
        <f t="shared" ref="M68:AO68" si="16">M66+M67</f>
        <v>-5587622.3614095077</v>
      </c>
      <c r="N68" s="198">
        <f t="shared" si="16"/>
        <v>-5686822.8672870304</v>
      </c>
      <c r="O68" s="198">
        <f t="shared" si="16"/>
        <v>-5791479.400987817</v>
      </c>
      <c r="P68" s="198">
        <f t="shared" si="16"/>
        <v>-5901892.0440421477</v>
      </c>
      <c r="Q68" s="198">
        <f t="shared" si="16"/>
        <v>-6018377.3824644648</v>
      </c>
      <c r="R68" s="198">
        <f t="shared" si="16"/>
        <v>-6141269.4145000111</v>
      </c>
      <c r="S68" s="198">
        <f t="shared" si="16"/>
        <v>-6270920.5082975104</v>
      </c>
      <c r="T68" s="198">
        <f t="shared" si="16"/>
        <v>-6407702.4122538734</v>
      </c>
      <c r="U68" s="198">
        <f t="shared" si="16"/>
        <v>-6552007.320927836</v>
      </c>
      <c r="V68" s="198">
        <f t="shared" si="16"/>
        <v>-6704248.9995788671</v>
      </c>
      <c r="W68" s="198">
        <f t="shared" si="16"/>
        <v>-6864863.970555705</v>
      </c>
      <c r="X68" s="198">
        <f t="shared" si="16"/>
        <v>-7034312.7649362683</v>
      </c>
      <c r="Y68" s="198">
        <f t="shared" si="16"/>
        <v>-7213081.2430077624</v>
      </c>
      <c r="Z68" s="198">
        <f t="shared" si="16"/>
        <v>-7401681.98737319</v>
      </c>
      <c r="AA68" s="198">
        <f t="shared" si="16"/>
        <v>-7600655.7726787152</v>
      </c>
      <c r="AB68" s="198">
        <f t="shared" si="16"/>
        <v>-7810573.1161760446</v>
      </c>
      <c r="AC68" s="198">
        <f t="shared" si="16"/>
        <v>-8032035.913565726</v>
      </c>
      <c r="AD68" s="198">
        <f t="shared" si="16"/>
        <v>-8265679.1648118403</v>
      </c>
      <c r="AE68" s="198">
        <f t="shared" si="16"/>
        <v>-8512172.7948764917</v>
      </c>
      <c r="AF68" s="198">
        <f t="shared" si="16"/>
        <v>-8772223.5745946988</v>
      </c>
      <c r="AG68" s="198">
        <f t="shared" si="16"/>
        <v>-9046577.1471974067</v>
      </c>
      <c r="AH68" s="198">
        <f t="shared" si="16"/>
        <v>-9336020.1662932634</v>
      </c>
      <c r="AI68" s="198">
        <f t="shared" si="16"/>
        <v>-9641382.5514393933</v>
      </c>
      <c r="AJ68" s="198">
        <f t="shared" si="16"/>
        <v>-9963539.8677685596</v>
      </c>
      <c r="AK68" s="198">
        <f t="shared" si="16"/>
        <v>-10303415.83649583</v>
      </c>
      <c r="AL68" s="198">
        <f t="shared" si="16"/>
        <v>-10661984.9835031</v>
      </c>
      <c r="AM68" s="198">
        <f t="shared" si="16"/>
        <v>-11040275.433595769</v>
      </c>
      <c r="AN68" s="198">
        <f t="shared" si="16"/>
        <v>-11439371.858443538</v>
      </c>
      <c r="AO68" s="198">
        <f t="shared" si="16"/>
        <v>-11860418.586657932</v>
      </c>
      <c r="AP68" s="198">
        <f>AP66+AP67</f>
        <v>-12304622.884924117</v>
      </c>
      <c r="AQ68" s="143">
        <v>25</v>
      </c>
      <c r="AR68" s="143">
        <v>30</v>
      </c>
      <c r="AS68" s="143">
        <v>40</v>
      </c>
    </row>
    <row r="69" spans="1:45" x14ac:dyDescent="0.2">
      <c r="A69" s="199" t="s">
        <v>291</v>
      </c>
      <c r="B69" s="191">
        <f t="shared" ref="B69:AO69" si="17">-B56</f>
        <v>0</v>
      </c>
      <c r="C69" s="191">
        <f t="shared" si="17"/>
        <v>0</v>
      </c>
      <c r="D69" s="191">
        <f t="shared" si="17"/>
        <v>0</v>
      </c>
      <c r="E69" s="191">
        <f t="shared" si="17"/>
        <v>0</v>
      </c>
      <c r="F69" s="191">
        <f t="shared" si="17"/>
        <v>0</v>
      </c>
      <c r="G69" s="191">
        <f t="shared" si="17"/>
        <v>0</v>
      </c>
      <c r="H69" s="191">
        <f t="shared" si="17"/>
        <v>0</v>
      </c>
      <c r="I69" s="191">
        <f t="shared" si="17"/>
        <v>0</v>
      </c>
      <c r="J69" s="191">
        <f t="shared" si="17"/>
        <v>0</v>
      </c>
      <c r="K69" s="191">
        <f t="shared" si="17"/>
        <v>0</v>
      </c>
      <c r="L69" s="191">
        <f t="shared" si="17"/>
        <v>0</v>
      </c>
      <c r="M69" s="191">
        <f t="shared" si="17"/>
        <v>0</v>
      </c>
      <c r="N69" s="191">
        <f t="shared" si="17"/>
        <v>0</v>
      </c>
      <c r="O69" s="191">
        <f t="shared" si="17"/>
        <v>0</v>
      </c>
      <c r="P69" s="191">
        <f t="shared" si="17"/>
        <v>0</v>
      </c>
      <c r="Q69" s="191">
        <f t="shared" si="17"/>
        <v>0</v>
      </c>
      <c r="R69" s="191">
        <f t="shared" si="17"/>
        <v>0</v>
      </c>
      <c r="S69" s="191">
        <f t="shared" si="17"/>
        <v>0</v>
      </c>
      <c r="T69" s="191">
        <f t="shared" si="17"/>
        <v>0</v>
      </c>
      <c r="U69" s="191">
        <f t="shared" si="17"/>
        <v>0</v>
      </c>
      <c r="V69" s="191">
        <f t="shared" si="17"/>
        <v>0</v>
      </c>
      <c r="W69" s="191">
        <f t="shared" si="17"/>
        <v>0</v>
      </c>
      <c r="X69" s="191">
        <f t="shared" si="17"/>
        <v>0</v>
      </c>
      <c r="Y69" s="191">
        <f t="shared" si="17"/>
        <v>0</v>
      </c>
      <c r="Z69" s="191">
        <f t="shared" si="17"/>
        <v>0</v>
      </c>
      <c r="AA69" s="191">
        <f t="shared" si="17"/>
        <v>0</v>
      </c>
      <c r="AB69" s="191">
        <f t="shared" si="17"/>
        <v>0</v>
      </c>
      <c r="AC69" s="191">
        <f t="shared" si="17"/>
        <v>0</v>
      </c>
      <c r="AD69" s="191">
        <f t="shared" si="17"/>
        <v>0</v>
      </c>
      <c r="AE69" s="191">
        <f t="shared" si="17"/>
        <v>0</v>
      </c>
      <c r="AF69" s="191">
        <f t="shared" si="17"/>
        <v>0</v>
      </c>
      <c r="AG69" s="191">
        <f t="shared" si="17"/>
        <v>0</v>
      </c>
      <c r="AH69" s="191">
        <f t="shared" si="17"/>
        <v>0</v>
      </c>
      <c r="AI69" s="191">
        <f t="shared" si="17"/>
        <v>0</v>
      </c>
      <c r="AJ69" s="191">
        <f t="shared" si="17"/>
        <v>0</v>
      </c>
      <c r="AK69" s="191">
        <f t="shared" si="17"/>
        <v>0</v>
      </c>
      <c r="AL69" s="191">
        <f t="shared" si="17"/>
        <v>0</v>
      </c>
      <c r="AM69" s="191">
        <f t="shared" si="17"/>
        <v>0</v>
      </c>
      <c r="AN69" s="191">
        <f t="shared" si="17"/>
        <v>0</v>
      </c>
      <c r="AO69" s="191">
        <f t="shared" si="17"/>
        <v>0</v>
      </c>
      <c r="AP69" s="191">
        <f>-AP56</f>
        <v>0</v>
      </c>
    </row>
    <row r="70" spans="1:45" ht="14.25" x14ac:dyDescent="0.2">
      <c r="A70" s="200" t="s">
        <v>296</v>
      </c>
      <c r="B70" s="198">
        <f t="shared" ref="B70:AO70" si="18">B68+B69</f>
        <v>0</v>
      </c>
      <c r="C70" s="198">
        <f t="shared" si="18"/>
        <v>-4839886.0660979999</v>
      </c>
      <c r="D70" s="198">
        <f t="shared" si="18"/>
        <v>-4897961.0757333897</v>
      </c>
      <c r="E70" s="198">
        <f t="shared" si="18"/>
        <v>-4959230.2108987262</v>
      </c>
      <c r="F70" s="198">
        <f t="shared" si="18"/>
        <v>-5023869.1484981561</v>
      </c>
      <c r="G70" s="198">
        <f t="shared" si="18"/>
        <v>-5092063.2276655547</v>
      </c>
      <c r="H70" s="198">
        <f t="shared" si="18"/>
        <v>-5164007.9811871601</v>
      </c>
      <c r="I70" s="198">
        <f t="shared" si="18"/>
        <v>-5239909.6961524542</v>
      </c>
      <c r="J70" s="198">
        <f t="shared" si="18"/>
        <v>-5319986.0054408386</v>
      </c>
      <c r="K70" s="198">
        <f t="shared" si="18"/>
        <v>-5404466.5117400847</v>
      </c>
      <c r="L70" s="198">
        <f t="shared" si="18"/>
        <v>-5493593.4458857896</v>
      </c>
      <c r="M70" s="198">
        <f t="shared" si="18"/>
        <v>-5587622.3614095077</v>
      </c>
      <c r="N70" s="198">
        <f t="shared" si="18"/>
        <v>-5686822.8672870304</v>
      </c>
      <c r="O70" s="198">
        <f t="shared" si="18"/>
        <v>-5791479.400987817</v>
      </c>
      <c r="P70" s="198">
        <f t="shared" si="18"/>
        <v>-5901892.0440421477</v>
      </c>
      <c r="Q70" s="198">
        <f t="shared" si="18"/>
        <v>-6018377.3824644648</v>
      </c>
      <c r="R70" s="198">
        <f t="shared" si="18"/>
        <v>-6141269.4145000111</v>
      </c>
      <c r="S70" s="198">
        <f t="shared" si="18"/>
        <v>-6270920.5082975104</v>
      </c>
      <c r="T70" s="198">
        <f t="shared" si="18"/>
        <v>-6407702.4122538734</v>
      </c>
      <c r="U70" s="198">
        <f t="shared" si="18"/>
        <v>-6552007.320927836</v>
      </c>
      <c r="V70" s="198">
        <f t="shared" si="18"/>
        <v>-6704248.9995788671</v>
      </c>
      <c r="W70" s="198">
        <f t="shared" si="18"/>
        <v>-6864863.970555705</v>
      </c>
      <c r="X70" s="198">
        <f t="shared" si="18"/>
        <v>-7034312.7649362683</v>
      </c>
      <c r="Y70" s="198">
        <f t="shared" si="18"/>
        <v>-7213081.2430077624</v>
      </c>
      <c r="Z70" s="198">
        <f t="shared" si="18"/>
        <v>-7401681.98737319</v>
      </c>
      <c r="AA70" s="198">
        <f t="shared" si="18"/>
        <v>-7600655.7726787152</v>
      </c>
      <c r="AB70" s="198">
        <f t="shared" si="18"/>
        <v>-7810573.1161760446</v>
      </c>
      <c r="AC70" s="198">
        <f t="shared" si="18"/>
        <v>-8032035.913565726</v>
      </c>
      <c r="AD70" s="198">
        <f t="shared" si="18"/>
        <v>-8265679.1648118403</v>
      </c>
      <c r="AE70" s="198">
        <f t="shared" si="18"/>
        <v>-8512172.7948764917</v>
      </c>
      <c r="AF70" s="198">
        <f t="shared" si="18"/>
        <v>-8772223.5745946988</v>
      </c>
      <c r="AG70" s="198">
        <f t="shared" si="18"/>
        <v>-9046577.1471974067</v>
      </c>
      <c r="AH70" s="198">
        <f t="shared" si="18"/>
        <v>-9336020.1662932634</v>
      </c>
      <c r="AI70" s="198">
        <f t="shared" si="18"/>
        <v>-9641382.5514393933</v>
      </c>
      <c r="AJ70" s="198">
        <f t="shared" si="18"/>
        <v>-9963539.8677685596</v>
      </c>
      <c r="AK70" s="198">
        <f t="shared" si="18"/>
        <v>-10303415.83649583</v>
      </c>
      <c r="AL70" s="198">
        <f t="shared" si="18"/>
        <v>-10661984.9835031</v>
      </c>
      <c r="AM70" s="198">
        <f t="shared" si="18"/>
        <v>-11040275.433595769</v>
      </c>
      <c r="AN70" s="198">
        <f t="shared" si="18"/>
        <v>-11439371.858443538</v>
      </c>
      <c r="AO70" s="198">
        <f t="shared" si="18"/>
        <v>-11860418.586657932</v>
      </c>
      <c r="AP70" s="198">
        <f>AP68+AP69</f>
        <v>-12304622.884924117</v>
      </c>
    </row>
    <row r="71" spans="1:45" x14ac:dyDescent="0.2">
      <c r="A71" s="199" t="s">
        <v>290</v>
      </c>
      <c r="B71" s="191">
        <f t="shared" ref="B71:AP71" si="19">-B70*$B$36</f>
        <v>0</v>
      </c>
      <c r="C71" s="191">
        <f t="shared" si="19"/>
        <v>967977.21321960003</v>
      </c>
      <c r="D71" s="191">
        <f t="shared" si="19"/>
        <v>979592.21514667803</v>
      </c>
      <c r="E71" s="191">
        <f t="shared" si="19"/>
        <v>991846.04217974527</v>
      </c>
      <c r="F71" s="191">
        <f t="shared" si="19"/>
        <v>1004773.8296996313</v>
      </c>
      <c r="G71" s="191">
        <f t="shared" si="19"/>
        <v>1018412.6455331109</v>
      </c>
      <c r="H71" s="191">
        <f t="shared" si="19"/>
        <v>1032801.5962374321</v>
      </c>
      <c r="I71" s="191">
        <f t="shared" si="19"/>
        <v>1047981.9392304909</v>
      </c>
      <c r="J71" s="191">
        <f t="shared" si="19"/>
        <v>1063997.2010881677</v>
      </c>
      <c r="K71" s="191">
        <f t="shared" si="19"/>
        <v>1080893.302348017</v>
      </c>
      <c r="L71" s="191">
        <f t="shared" si="19"/>
        <v>1098718.6891771581</v>
      </c>
      <c r="M71" s="191">
        <f t="shared" si="19"/>
        <v>1117524.4722819016</v>
      </c>
      <c r="N71" s="191">
        <f t="shared" si="19"/>
        <v>1137364.5734574061</v>
      </c>
      <c r="O71" s="191">
        <f t="shared" si="19"/>
        <v>1158295.8801975634</v>
      </c>
      <c r="P71" s="191">
        <f t="shared" si="19"/>
        <v>1180378.4088084295</v>
      </c>
      <c r="Q71" s="191">
        <f t="shared" si="19"/>
        <v>1203675.476492893</v>
      </c>
      <c r="R71" s="191">
        <f t="shared" si="19"/>
        <v>1228253.8829000022</v>
      </c>
      <c r="S71" s="191">
        <f t="shared" si="19"/>
        <v>1254184.1016595021</v>
      </c>
      <c r="T71" s="191">
        <f t="shared" si="19"/>
        <v>1281540.4824507749</v>
      </c>
      <c r="U71" s="191">
        <f t="shared" si="19"/>
        <v>1310401.4641855673</v>
      </c>
      <c r="V71" s="191">
        <f t="shared" si="19"/>
        <v>1340849.7999157736</v>
      </c>
      <c r="W71" s="191">
        <f t="shared" si="19"/>
        <v>1372972.794111141</v>
      </c>
      <c r="X71" s="191">
        <f t="shared" si="19"/>
        <v>1406862.5529872538</v>
      </c>
      <c r="Y71" s="191">
        <f t="shared" si="19"/>
        <v>1442616.2486015526</v>
      </c>
      <c r="Z71" s="191">
        <f t="shared" si="19"/>
        <v>1480336.3974746382</v>
      </c>
      <c r="AA71" s="191">
        <f t="shared" si="19"/>
        <v>1520131.1545357432</v>
      </c>
      <c r="AB71" s="191">
        <f t="shared" si="19"/>
        <v>1562114.6232352089</v>
      </c>
      <c r="AC71" s="191">
        <f t="shared" si="19"/>
        <v>1606407.1827131454</v>
      </c>
      <c r="AD71" s="191">
        <f t="shared" si="19"/>
        <v>1653135.8329623681</v>
      </c>
      <c r="AE71" s="191">
        <f t="shared" si="19"/>
        <v>1702434.5589752984</v>
      </c>
      <c r="AF71" s="191">
        <f t="shared" si="19"/>
        <v>1754444.7149189399</v>
      </c>
      <c r="AG71" s="191">
        <f t="shared" si="19"/>
        <v>1809315.4294394813</v>
      </c>
      <c r="AH71" s="191">
        <f t="shared" si="19"/>
        <v>1867204.0332586528</v>
      </c>
      <c r="AI71" s="191">
        <f t="shared" si="19"/>
        <v>1928276.5102878788</v>
      </c>
      <c r="AJ71" s="191">
        <f t="shared" si="19"/>
        <v>1992707.973553712</v>
      </c>
      <c r="AK71" s="191">
        <f t="shared" si="19"/>
        <v>2060683.1672991661</v>
      </c>
      <c r="AL71" s="191">
        <f t="shared" si="19"/>
        <v>2132396.9967006198</v>
      </c>
      <c r="AM71" s="191">
        <f t="shared" si="19"/>
        <v>2208055.0867191539</v>
      </c>
      <c r="AN71" s="191">
        <f t="shared" si="19"/>
        <v>2287874.3716887077</v>
      </c>
      <c r="AO71" s="191">
        <f t="shared" si="19"/>
        <v>2372083.7173315864</v>
      </c>
      <c r="AP71" s="191">
        <f t="shared" si="19"/>
        <v>2460924.5769848237</v>
      </c>
    </row>
    <row r="72" spans="1:45" ht="15" thickBot="1" x14ac:dyDescent="0.25">
      <c r="A72" s="204" t="s">
        <v>295</v>
      </c>
      <c r="B72" s="205">
        <f t="shared" ref="B72:AO72" si="20">B70+B71</f>
        <v>0</v>
      </c>
      <c r="C72" s="205">
        <f t="shared" si="20"/>
        <v>-3871908.8528784001</v>
      </c>
      <c r="D72" s="205">
        <f t="shared" si="20"/>
        <v>-3918368.8605867117</v>
      </c>
      <c r="E72" s="205">
        <f t="shared" si="20"/>
        <v>-3967384.1687189811</v>
      </c>
      <c r="F72" s="205">
        <f t="shared" si="20"/>
        <v>-4019095.3187985248</v>
      </c>
      <c r="G72" s="205">
        <f t="shared" si="20"/>
        <v>-4073650.5821324438</v>
      </c>
      <c r="H72" s="205">
        <f t="shared" si="20"/>
        <v>-4131206.3849497279</v>
      </c>
      <c r="I72" s="205">
        <f t="shared" si="20"/>
        <v>-4191927.7569219633</v>
      </c>
      <c r="J72" s="205">
        <f t="shared" si="20"/>
        <v>-4255988.8043526709</v>
      </c>
      <c r="K72" s="205">
        <f t="shared" si="20"/>
        <v>-4323573.209392068</v>
      </c>
      <c r="L72" s="205">
        <f t="shared" si="20"/>
        <v>-4394874.7567086313</v>
      </c>
      <c r="M72" s="205">
        <f t="shared" si="20"/>
        <v>-4470097.8891276065</v>
      </c>
      <c r="N72" s="205">
        <f t="shared" si="20"/>
        <v>-4549458.2938296245</v>
      </c>
      <c r="O72" s="205">
        <f t="shared" si="20"/>
        <v>-4633183.5207902538</v>
      </c>
      <c r="P72" s="205">
        <f t="shared" si="20"/>
        <v>-4721513.635233718</v>
      </c>
      <c r="Q72" s="205">
        <f t="shared" si="20"/>
        <v>-4814701.9059715718</v>
      </c>
      <c r="R72" s="205">
        <f t="shared" si="20"/>
        <v>-4913015.5316000087</v>
      </c>
      <c r="S72" s="205">
        <f t="shared" si="20"/>
        <v>-5016736.4066380085</v>
      </c>
      <c r="T72" s="205">
        <f t="shared" si="20"/>
        <v>-5126161.9298030986</v>
      </c>
      <c r="U72" s="205">
        <f t="shared" si="20"/>
        <v>-5241605.8567422684</v>
      </c>
      <c r="V72" s="205">
        <f t="shared" si="20"/>
        <v>-5363399.1996630933</v>
      </c>
      <c r="W72" s="205">
        <f t="shared" si="20"/>
        <v>-5491891.176444564</v>
      </c>
      <c r="X72" s="205">
        <f t="shared" si="20"/>
        <v>-5627450.211949015</v>
      </c>
      <c r="Y72" s="205">
        <f t="shared" si="20"/>
        <v>-5770464.9944062103</v>
      </c>
      <c r="Z72" s="205">
        <f t="shared" si="20"/>
        <v>-5921345.5898985518</v>
      </c>
      <c r="AA72" s="205">
        <f t="shared" si="20"/>
        <v>-6080524.6181429718</v>
      </c>
      <c r="AB72" s="205">
        <f t="shared" si="20"/>
        <v>-6248458.4929408357</v>
      </c>
      <c r="AC72" s="205">
        <f t="shared" si="20"/>
        <v>-6425628.7308525806</v>
      </c>
      <c r="AD72" s="205">
        <f t="shared" si="20"/>
        <v>-6612543.3318494726</v>
      </c>
      <c r="AE72" s="205">
        <f t="shared" si="20"/>
        <v>-6809738.2359011937</v>
      </c>
      <c r="AF72" s="205">
        <f t="shared" si="20"/>
        <v>-7017778.8596757594</v>
      </c>
      <c r="AG72" s="205">
        <f t="shared" si="20"/>
        <v>-7237261.7177579254</v>
      </c>
      <c r="AH72" s="205">
        <f t="shared" si="20"/>
        <v>-7468816.1330346111</v>
      </c>
      <c r="AI72" s="205">
        <f t="shared" si="20"/>
        <v>-7713106.0411515143</v>
      </c>
      <c r="AJ72" s="205">
        <f t="shared" si="20"/>
        <v>-7970831.8942148481</v>
      </c>
      <c r="AK72" s="205">
        <f t="shared" si="20"/>
        <v>-8242732.6691966634</v>
      </c>
      <c r="AL72" s="205">
        <f t="shared" si="20"/>
        <v>-8529587.9868024793</v>
      </c>
      <c r="AM72" s="205">
        <f t="shared" si="20"/>
        <v>-8832220.3468766157</v>
      </c>
      <c r="AN72" s="205">
        <f t="shared" si="20"/>
        <v>-9151497.4867548309</v>
      </c>
      <c r="AO72" s="205">
        <f t="shared" si="20"/>
        <v>-9488334.8693263456</v>
      </c>
      <c r="AP72" s="205">
        <f>AP70+AP71</f>
        <v>-9843698.3079392947</v>
      </c>
    </row>
    <row r="73" spans="1:45" s="207" customFormat="1" ht="16.5" thickBot="1" x14ac:dyDescent="0.25">
      <c r="A73" s="194"/>
      <c r="B73" s="206">
        <f t="shared" ref="B73:AP73" si="21">C141</f>
        <v>1.5</v>
      </c>
      <c r="C73" s="206">
        <f t="shared" si="21"/>
        <v>2.5</v>
      </c>
      <c r="D73" s="206">
        <f t="shared" si="21"/>
        <v>3.5</v>
      </c>
      <c r="E73" s="206">
        <f t="shared" si="21"/>
        <v>4.5</v>
      </c>
      <c r="F73" s="206">
        <f t="shared" si="21"/>
        <v>5.5</v>
      </c>
      <c r="G73" s="206">
        <f t="shared" si="21"/>
        <v>6.5</v>
      </c>
      <c r="H73" s="206">
        <f t="shared" si="21"/>
        <v>7.5</v>
      </c>
      <c r="I73" s="206">
        <f t="shared" si="21"/>
        <v>8.5</v>
      </c>
      <c r="J73" s="206">
        <f t="shared" si="21"/>
        <v>9.5</v>
      </c>
      <c r="K73" s="206">
        <f t="shared" si="21"/>
        <v>10.5</v>
      </c>
      <c r="L73" s="206">
        <f t="shared" si="21"/>
        <v>11.5</v>
      </c>
      <c r="M73" s="206">
        <f t="shared" si="21"/>
        <v>12.5</v>
      </c>
      <c r="N73" s="206">
        <f t="shared" si="21"/>
        <v>13.5</v>
      </c>
      <c r="O73" s="206">
        <f t="shared" si="21"/>
        <v>14.5</v>
      </c>
      <c r="P73" s="206">
        <f t="shared" si="21"/>
        <v>15.5</v>
      </c>
      <c r="Q73" s="206">
        <f t="shared" si="21"/>
        <v>16.5</v>
      </c>
      <c r="R73" s="206">
        <f t="shared" si="21"/>
        <v>17.5</v>
      </c>
      <c r="S73" s="206">
        <f t="shared" si="21"/>
        <v>18.5</v>
      </c>
      <c r="T73" s="206">
        <f t="shared" si="21"/>
        <v>19.5</v>
      </c>
      <c r="U73" s="206">
        <f t="shared" si="21"/>
        <v>20.5</v>
      </c>
      <c r="V73" s="206">
        <f t="shared" si="21"/>
        <v>21.5</v>
      </c>
      <c r="W73" s="206">
        <f t="shared" si="21"/>
        <v>22.5</v>
      </c>
      <c r="X73" s="206">
        <f t="shared" si="21"/>
        <v>23.5</v>
      </c>
      <c r="Y73" s="206">
        <f t="shared" si="21"/>
        <v>24.5</v>
      </c>
      <c r="Z73" s="206">
        <f t="shared" si="21"/>
        <v>25.5</v>
      </c>
      <c r="AA73" s="206">
        <f t="shared" si="21"/>
        <v>26.5</v>
      </c>
      <c r="AB73" s="206">
        <f t="shared" si="21"/>
        <v>27.5</v>
      </c>
      <c r="AC73" s="206">
        <f t="shared" si="21"/>
        <v>28.5</v>
      </c>
      <c r="AD73" s="206">
        <f t="shared" si="21"/>
        <v>29.5</v>
      </c>
      <c r="AE73" s="206">
        <f t="shared" si="21"/>
        <v>30.5</v>
      </c>
      <c r="AF73" s="206">
        <f t="shared" si="21"/>
        <v>31.5</v>
      </c>
      <c r="AG73" s="206">
        <f t="shared" si="21"/>
        <v>32.5</v>
      </c>
      <c r="AH73" s="206">
        <f t="shared" si="21"/>
        <v>33.5</v>
      </c>
      <c r="AI73" s="206">
        <f t="shared" si="21"/>
        <v>34.5</v>
      </c>
      <c r="AJ73" s="206">
        <f t="shared" si="21"/>
        <v>35.5</v>
      </c>
      <c r="AK73" s="206">
        <f t="shared" si="21"/>
        <v>36.5</v>
      </c>
      <c r="AL73" s="206">
        <f t="shared" si="21"/>
        <v>37.5</v>
      </c>
      <c r="AM73" s="206">
        <f t="shared" si="21"/>
        <v>38.5</v>
      </c>
      <c r="AN73" s="206">
        <f t="shared" si="21"/>
        <v>39.5</v>
      </c>
      <c r="AO73" s="206">
        <f t="shared" si="21"/>
        <v>40.5</v>
      </c>
      <c r="AP73" s="206">
        <f t="shared" si="21"/>
        <v>41.5</v>
      </c>
      <c r="AQ73" s="143"/>
      <c r="AR73" s="143"/>
      <c r="AS73" s="143"/>
    </row>
    <row r="74" spans="1:45" x14ac:dyDescent="0.2">
      <c r="A74" s="188" t="s">
        <v>294</v>
      </c>
      <c r="B74" s="189">
        <f t="shared" ref="B74:AO74" si="22">B58</f>
        <v>1</v>
      </c>
      <c r="C74" s="189">
        <f t="shared" si="22"/>
        <v>2</v>
      </c>
      <c r="D74" s="189">
        <f t="shared" si="22"/>
        <v>3</v>
      </c>
      <c r="E74" s="189">
        <f t="shared" si="22"/>
        <v>4</v>
      </c>
      <c r="F74" s="189">
        <f t="shared" si="22"/>
        <v>5</v>
      </c>
      <c r="G74" s="189">
        <f t="shared" si="22"/>
        <v>6</v>
      </c>
      <c r="H74" s="189">
        <f t="shared" si="22"/>
        <v>7</v>
      </c>
      <c r="I74" s="189">
        <f t="shared" si="22"/>
        <v>8</v>
      </c>
      <c r="J74" s="189">
        <f t="shared" si="22"/>
        <v>9</v>
      </c>
      <c r="K74" s="189">
        <f t="shared" si="22"/>
        <v>10</v>
      </c>
      <c r="L74" s="189">
        <f t="shared" si="22"/>
        <v>11</v>
      </c>
      <c r="M74" s="189">
        <f t="shared" si="22"/>
        <v>12</v>
      </c>
      <c r="N74" s="189">
        <f t="shared" si="22"/>
        <v>13</v>
      </c>
      <c r="O74" s="189">
        <f t="shared" si="22"/>
        <v>14</v>
      </c>
      <c r="P74" s="189">
        <f t="shared" si="22"/>
        <v>15</v>
      </c>
      <c r="Q74" s="189">
        <f t="shared" si="22"/>
        <v>16</v>
      </c>
      <c r="R74" s="189">
        <f t="shared" si="22"/>
        <v>17</v>
      </c>
      <c r="S74" s="189">
        <f t="shared" si="22"/>
        <v>18</v>
      </c>
      <c r="T74" s="189">
        <f t="shared" si="22"/>
        <v>19</v>
      </c>
      <c r="U74" s="189">
        <f t="shared" si="22"/>
        <v>20</v>
      </c>
      <c r="V74" s="189">
        <f t="shared" si="22"/>
        <v>21</v>
      </c>
      <c r="W74" s="189">
        <f t="shared" si="22"/>
        <v>22</v>
      </c>
      <c r="X74" s="189">
        <f t="shared" si="22"/>
        <v>23</v>
      </c>
      <c r="Y74" s="189">
        <f t="shared" si="22"/>
        <v>24</v>
      </c>
      <c r="Z74" s="189">
        <f t="shared" si="22"/>
        <v>25</v>
      </c>
      <c r="AA74" s="189">
        <f t="shared" si="22"/>
        <v>26</v>
      </c>
      <c r="AB74" s="189">
        <f t="shared" si="22"/>
        <v>27</v>
      </c>
      <c r="AC74" s="189">
        <f t="shared" si="22"/>
        <v>28</v>
      </c>
      <c r="AD74" s="189">
        <f t="shared" si="22"/>
        <v>29</v>
      </c>
      <c r="AE74" s="189">
        <f t="shared" si="22"/>
        <v>30</v>
      </c>
      <c r="AF74" s="189">
        <f t="shared" si="22"/>
        <v>31</v>
      </c>
      <c r="AG74" s="189">
        <f t="shared" si="22"/>
        <v>32</v>
      </c>
      <c r="AH74" s="189">
        <f t="shared" si="22"/>
        <v>33</v>
      </c>
      <c r="AI74" s="189">
        <f t="shared" si="22"/>
        <v>34</v>
      </c>
      <c r="AJ74" s="189">
        <f t="shared" si="22"/>
        <v>35</v>
      </c>
      <c r="AK74" s="189">
        <f t="shared" si="22"/>
        <v>36</v>
      </c>
      <c r="AL74" s="189">
        <f t="shared" si="22"/>
        <v>37</v>
      </c>
      <c r="AM74" s="189">
        <f t="shared" si="22"/>
        <v>38</v>
      </c>
      <c r="AN74" s="189">
        <f t="shared" si="22"/>
        <v>39</v>
      </c>
      <c r="AO74" s="189">
        <f t="shared" si="22"/>
        <v>40</v>
      </c>
      <c r="AP74" s="189">
        <f>AP58</f>
        <v>41</v>
      </c>
    </row>
    <row r="75" spans="1:45" ht="28.5" x14ac:dyDescent="0.2">
      <c r="A75" s="197" t="s">
        <v>293</v>
      </c>
      <c r="B75" s="198">
        <f t="shared" ref="B75:AO75" si="23">B68</f>
        <v>0</v>
      </c>
      <c r="C75" s="198">
        <f t="shared" si="23"/>
        <v>-4839886.0660979999</v>
      </c>
      <c r="D75" s="198">
        <f>D68</f>
        <v>-4897961.0757333897</v>
      </c>
      <c r="E75" s="198">
        <f t="shared" si="23"/>
        <v>-4959230.2108987262</v>
      </c>
      <c r="F75" s="198">
        <f t="shared" si="23"/>
        <v>-5023869.1484981561</v>
      </c>
      <c r="G75" s="198">
        <f t="shared" si="23"/>
        <v>-5092063.2276655547</v>
      </c>
      <c r="H75" s="198">
        <f t="shared" si="23"/>
        <v>-5164007.9811871601</v>
      </c>
      <c r="I75" s="198">
        <f t="shared" si="23"/>
        <v>-5239909.6961524542</v>
      </c>
      <c r="J75" s="198">
        <f t="shared" si="23"/>
        <v>-5319986.0054408386</v>
      </c>
      <c r="K75" s="198">
        <f t="shared" si="23"/>
        <v>-5404466.5117400847</v>
      </c>
      <c r="L75" s="198">
        <f t="shared" si="23"/>
        <v>-5493593.4458857896</v>
      </c>
      <c r="M75" s="198">
        <f t="shared" si="23"/>
        <v>-5587622.3614095077</v>
      </c>
      <c r="N75" s="198">
        <f t="shared" si="23"/>
        <v>-5686822.8672870304</v>
      </c>
      <c r="O75" s="198">
        <f t="shared" si="23"/>
        <v>-5791479.400987817</v>
      </c>
      <c r="P75" s="198">
        <f t="shared" si="23"/>
        <v>-5901892.0440421477</v>
      </c>
      <c r="Q75" s="198">
        <f t="shared" si="23"/>
        <v>-6018377.3824644648</v>
      </c>
      <c r="R75" s="198">
        <f t="shared" si="23"/>
        <v>-6141269.4145000111</v>
      </c>
      <c r="S75" s="198">
        <f t="shared" si="23"/>
        <v>-6270920.5082975104</v>
      </c>
      <c r="T75" s="198">
        <f t="shared" si="23"/>
        <v>-6407702.4122538734</v>
      </c>
      <c r="U75" s="198">
        <f t="shared" si="23"/>
        <v>-6552007.320927836</v>
      </c>
      <c r="V75" s="198">
        <f t="shared" si="23"/>
        <v>-6704248.9995788671</v>
      </c>
      <c r="W75" s="198">
        <f t="shared" si="23"/>
        <v>-6864863.970555705</v>
      </c>
      <c r="X75" s="198">
        <f t="shared" si="23"/>
        <v>-7034312.7649362683</v>
      </c>
      <c r="Y75" s="198">
        <f t="shared" si="23"/>
        <v>-7213081.2430077624</v>
      </c>
      <c r="Z75" s="198">
        <f t="shared" si="23"/>
        <v>-7401681.98737319</v>
      </c>
      <c r="AA75" s="198">
        <f t="shared" si="23"/>
        <v>-7600655.7726787152</v>
      </c>
      <c r="AB75" s="198">
        <f t="shared" si="23"/>
        <v>-7810573.1161760446</v>
      </c>
      <c r="AC75" s="198">
        <f t="shared" si="23"/>
        <v>-8032035.913565726</v>
      </c>
      <c r="AD75" s="198">
        <f t="shared" si="23"/>
        <v>-8265679.1648118403</v>
      </c>
      <c r="AE75" s="198">
        <f t="shared" si="23"/>
        <v>-8512172.7948764917</v>
      </c>
      <c r="AF75" s="198">
        <f t="shared" si="23"/>
        <v>-8772223.5745946988</v>
      </c>
      <c r="AG75" s="198">
        <f t="shared" si="23"/>
        <v>-9046577.1471974067</v>
      </c>
      <c r="AH75" s="198">
        <f t="shared" si="23"/>
        <v>-9336020.1662932634</v>
      </c>
      <c r="AI75" s="198">
        <f t="shared" si="23"/>
        <v>-9641382.5514393933</v>
      </c>
      <c r="AJ75" s="198">
        <f t="shared" si="23"/>
        <v>-9963539.8677685596</v>
      </c>
      <c r="AK75" s="198">
        <f t="shared" si="23"/>
        <v>-10303415.83649583</v>
      </c>
      <c r="AL75" s="198">
        <f t="shared" si="23"/>
        <v>-10661984.9835031</v>
      </c>
      <c r="AM75" s="198">
        <f t="shared" si="23"/>
        <v>-11040275.433595769</v>
      </c>
      <c r="AN75" s="198">
        <f t="shared" si="23"/>
        <v>-11439371.858443538</v>
      </c>
      <c r="AO75" s="198">
        <f t="shared" si="23"/>
        <v>-11860418.586657932</v>
      </c>
      <c r="AP75" s="198">
        <f>AP68</f>
        <v>-12304622.884924117</v>
      </c>
    </row>
    <row r="76" spans="1:45" x14ac:dyDescent="0.2">
      <c r="A76" s="199" t="s">
        <v>292</v>
      </c>
      <c r="B76" s="191">
        <f t="shared" ref="B76:AO76" si="24">-B67</f>
        <v>0</v>
      </c>
      <c r="C76" s="191">
        <f>-C67</f>
        <v>3783976.8</v>
      </c>
      <c r="D76" s="191">
        <f t="shared" si="24"/>
        <v>3783976.8</v>
      </c>
      <c r="E76" s="191">
        <f t="shared" si="24"/>
        <v>3783976.8</v>
      </c>
      <c r="F76" s="191">
        <f>-C67</f>
        <v>3783976.8</v>
      </c>
      <c r="G76" s="191">
        <f t="shared" si="24"/>
        <v>3783976.8</v>
      </c>
      <c r="H76" s="191">
        <f t="shared" si="24"/>
        <v>3783976.8</v>
      </c>
      <c r="I76" s="191">
        <f t="shared" si="24"/>
        <v>3783976.8</v>
      </c>
      <c r="J76" s="191">
        <f t="shared" si="24"/>
        <v>3783976.8</v>
      </c>
      <c r="K76" s="191">
        <f t="shared" si="24"/>
        <v>3783976.8</v>
      </c>
      <c r="L76" s="191">
        <f>-L67</f>
        <v>3783976.8</v>
      </c>
      <c r="M76" s="191">
        <f>-M67</f>
        <v>3783976.8</v>
      </c>
      <c r="N76" s="191">
        <f t="shared" si="24"/>
        <v>3783976.8</v>
      </c>
      <c r="O76" s="191">
        <f t="shared" si="24"/>
        <v>3783976.8</v>
      </c>
      <c r="P76" s="191">
        <f t="shared" si="24"/>
        <v>3783976.8</v>
      </c>
      <c r="Q76" s="191">
        <f t="shared" si="24"/>
        <v>3783976.8</v>
      </c>
      <c r="R76" s="191">
        <f t="shared" si="24"/>
        <v>3783976.8</v>
      </c>
      <c r="S76" s="191">
        <f t="shared" si="24"/>
        <v>3783976.8</v>
      </c>
      <c r="T76" s="191">
        <f t="shared" si="24"/>
        <v>3783976.8</v>
      </c>
      <c r="U76" s="191">
        <f t="shared" si="24"/>
        <v>3783976.8</v>
      </c>
      <c r="V76" s="191">
        <f t="shared" si="24"/>
        <v>3783976.8</v>
      </c>
      <c r="W76" s="191">
        <f t="shared" si="24"/>
        <v>3783976.8</v>
      </c>
      <c r="X76" s="191">
        <f t="shared" si="24"/>
        <v>3783976.8</v>
      </c>
      <c r="Y76" s="191">
        <f t="shared" si="24"/>
        <v>3783976.8</v>
      </c>
      <c r="Z76" s="191">
        <f t="shared" si="24"/>
        <v>3783976.8</v>
      </c>
      <c r="AA76" s="191">
        <f t="shared" si="24"/>
        <v>3783976.8</v>
      </c>
      <c r="AB76" s="191">
        <f t="shared" si="24"/>
        <v>3783976.8</v>
      </c>
      <c r="AC76" s="191">
        <f t="shared" si="24"/>
        <v>3783976.8</v>
      </c>
      <c r="AD76" s="191">
        <f t="shared" si="24"/>
        <v>3783976.8</v>
      </c>
      <c r="AE76" s="191">
        <f t="shared" si="24"/>
        <v>3783976.8</v>
      </c>
      <c r="AF76" s="191">
        <f t="shared" si="24"/>
        <v>3783976.8</v>
      </c>
      <c r="AG76" s="191">
        <f t="shared" si="24"/>
        <v>3783976.8</v>
      </c>
      <c r="AH76" s="191">
        <f t="shared" si="24"/>
        <v>3783976.8</v>
      </c>
      <c r="AI76" s="191">
        <f t="shared" si="24"/>
        <v>3783976.8</v>
      </c>
      <c r="AJ76" s="191">
        <f t="shared" si="24"/>
        <v>3783976.8</v>
      </c>
      <c r="AK76" s="191">
        <f t="shared" si="24"/>
        <v>3783976.8</v>
      </c>
      <c r="AL76" s="191">
        <f t="shared" si="24"/>
        <v>3783976.8</v>
      </c>
      <c r="AM76" s="191">
        <f t="shared" si="24"/>
        <v>3783976.8</v>
      </c>
      <c r="AN76" s="191">
        <f t="shared" si="24"/>
        <v>3783976.8</v>
      </c>
      <c r="AO76" s="191">
        <f t="shared" si="24"/>
        <v>3783976.8</v>
      </c>
      <c r="AP76" s="191">
        <f>-AP67</f>
        <v>3783976.8</v>
      </c>
    </row>
    <row r="77" spans="1:45" x14ac:dyDescent="0.2">
      <c r="A77" s="199" t="s">
        <v>291</v>
      </c>
      <c r="B77" s="191">
        <f t="shared" ref="B77:AO77" si="25">B69</f>
        <v>0</v>
      </c>
      <c r="C77" s="191">
        <f t="shared" si="25"/>
        <v>0</v>
      </c>
      <c r="D77" s="191">
        <f t="shared" si="25"/>
        <v>0</v>
      </c>
      <c r="E77" s="191">
        <f t="shared" si="25"/>
        <v>0</v>
      </c>
      <c r="F77" s="191">
        <f t="shared" si="25"/>
        <v>0</v>
      </c>
      <c r="G77" s="191">
        <f t="shared" si="25"/>
        <v>0</v>
      </c>
      <c r="H77" s="191">
        <f t="shared" si="25"/>
        <v>0</v>
      </c>
      <c r="I77" s="191">
        <f t="shared" si="25"/>
        <v>0</v>
      </c>
      <c r="J77" s="191">
        <f t="shared" si="25"/>
        <v>0</v>
      </c>
      <c r="K77" s="191">
        <f t="shared" si="25"/>
        <v>0</v>
      </c>
      <c r="L77" s="191">
        <f t="shared" si="25"/>
        <v>0</v>
      </c>
      <c r="M77" s="191">
        <f t="shared" si="25"/>
        <v>0</v>
      </c>
      <c r="N77" s="191">
        <f t="shared" si="25"/>
        <v>0</v>
      </c>
      <c r="O77" s="191">
        <f t="shared" si="25"/>
        <v>0</v>
      </c>
      <c r="P77" s="191">
        <f t="shared" si="25"/>
        <v>0</v>
      </c>
      <c r="Q77" s="191">
        <f t="shared" si="25"/>
        <v>0</v>
      </c>
      <c r="R77" s="191">
        <f t="shared" si="25"/>
        <v>0</v>
      </c>
      <c r="S77" s="191">
        <f t="shared" si="25"/>
        <v>0</v>
      </c>
      <c r="T77" s="191">
        <f t="shared" si="25"/>
        <v>0</v>
      </c>
      <c r="U77" s="191">
        <f t="shared" si="25"/>
        <v>0</v>
      </c>
      <c r="V77" s="191">
        <f t="shared" si="25"/>
        <v>0</v>
      </c>
      <c r="W77" s="191">
        <f t="shared" si="25"/>
        <v>0</v>
      </c>
      <c r="X77" s="191">
        <f t="shared" si="25"/>
        <v>0</v>
      </c>
      <c r="Y77" s="191">
        <f t="shared" si="25"/>
        <v>0</v>
      </c>
      <c r="Z77" s="191">
        <f t="shared" si="25"/>
        <v>0</v>
      </c>
      <c r="AA77" s="191">
        <f t="shared" si="25"/>
        <v>0</v>
      </c>
      <c r="AB77" s="191">
        <f t="shared" si="25"/>
        <v>0</v>
      </c>
      <c r="AC77" s="191">
        <f t="shared" si="25"/>
        <v>0</v>
      </c>
      <c r="AD77" s="191">
        <f t="shared" si="25"/>
        <v>0</v>
      </c>
      <c r="AE77" s="191">
        <f t="shared" si="25"/>
        <v>0</v>
      </c>
      <c r="AF77" s="191">
        <f t="shared" si="25"/>
        <v>0</v>
      </c>
      <c r="AG77" s="191">
        <f t="shared" si="25"/>
        <v>0</v>
      </c>
      <c r="AH77" s="191">
        <f t="shared" si="25"/>
        <v>0</v>
      </c>
      <c r="AI77" s="191">
        <f t="shared" si="25"/>
        <v>0</v>
      </c>
      <c r="AJ77" s="191">
        <f t="shared" si="25"/>
        <v>0</v>
      </c>
      <c r="AK77" s="191">
        <f t="shared" si="25"/>
        <v>0</v>
      </c>
      <c r="AL77" s="191">
        <f t="shared" si="25"/>
        <v>0</v>
      </c>
      <c r="AM77" s="191">
        <f t="shared" si="25"/>
        <v>0</v>
      </c>
      <c r="AN77" s="191">
        <f t="shared" si="25"/>
        <v>0</v>
      </c>
      <c r="AO77" s="191">
        <f t="shared" si="25"/>
        <v>0</v>
      </c>
      <c r="AP77" s="191">
        <f>AP69</f>
        <v>0</v>
      </c>
    </row>
    <row r="78" spans="1:45" x14ac:dyDescent="0.2">
      <c r="A78" s="199" t="s">
        <v>290</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289</v>
      </c>
      <c r="B79" s="191">
        <f>IF(((SUM($B$59:B59)+SUM($B$61:B64))+SUM($B$81:B81))&lt;0,((SUM($B$59:B59)+SUM($B$61:B64))+SUM($B$81:B81))*0.18-SUM($A$79:A79),IF(SUM(A$79:$B79)&lt;0,0-SUM(A$79:$B79),0))</f>
        <v>-17027895.599999998</v>
      </c>
      <c r="C79" s="191">
        <f>IF(((SUM($B$59:C59)+SUM($B$61:C64))+SUM($B$81:C81))&lt;0,((SUM($B$59:C59)+SUM($B$61:C64))+SUM($B$81:C81))*0.18-SUM($A$79:B79),IF(SUM($B$79:B79)&lt;0,0-SUM($B$79:B79),0))</f>
        <v>-190063.66789764166</v>
      </c>
      <c r="D79" s="191">
        <f>IF(((SUM($B$59:D59)+SUM($B$61:D64))+SUM($B$81:D81))&lt;0,((SUM($B$59:D59)+SUM($B$61:D64))+SUM($B$81:D81))*0.18-SUM($A$79:C79),IF(SUM($B$79:C79)&lt;0,0-SUM($B$79:C79),0))</f>
        <v>-200517.16963201016</v>
      </c>
      <c r="E79" s="191">
        <f>IF(((SUM($B$59:E59)+SUM($B$61:E64))+SUM($B$81:E81))&lt;0,((SUM($B$59:E59)+SUM($B$61:E64))+SUM($B$81:E81))*0.18-SUM($A$79:D79),IF(SUM($B$79:D79)&lt;0,0-SUM($B$79:D79),0))</f>
        <v>-211545.61396177113</v>
      </c>
      <c r="F79" s="191">
        <f>IF(((SUM($B$59:F59)+SUM($B$61:F64))+SUM($B$81:F81))&lt;0,((SUM($B$59:F59)+SUM($B$61:F64))+SUM($B$81:F81))*0.18-SUM($A$79:E79),IF(SUM($B$79:E79)&lt;0,0-SUM($B$79:E79),0))</f>
        <v>-223180.62272966653</v>
      </c>
      <c r="G79" s="191">
        <f>IF(((SUM($B$59:G59)+SUM($B$61:G64))+SUM($B$81:G81))&lt;0,((SUM($B$59:G59)+SUM($B$61:G64))+SUM($B$81:G81))*0.18-SUM($A$79:F79),IF(SUM($B$79:F79)&lt;0,0-SUM($B$79:F79),0))</f>
        <v>-235455.55697980151</v>
      </c>
      <c r="H79" s="191">
        <f>IF(((SUM($B$59:H59)+SUM($B$61:H64))+SUM($B$81:H81))&lt;0,((SUM($B$59:H59)+SUM($B$61:H64))+SUM($B$81:H81))*0.18-SUM($A$79:G79),IF(SUM($B$79:G79)&lt;0,0-SUM($B$79:G79),0))</f>
        <v>-248405.61261368915</v>
      </c>
      <c r="I79" s="191">
        <f>IF(((SUM($B$59:I59)+SUM($B$61:I64))+SUM($B$81:I81))&lt;0,((SUM($B$59:I59)+SUM($B$61:I64))+SUM($B$81:I81))*0.18-SUM($A$79:H79),IF(SUM($B$79:H79)&lt;0,0-SUM($B$79:H79),0))</f>
        <v>-262067.92130744085</v>
      </c>
      <c r="J79" s="191">
        <f>IF(((SUM($B$59:J59)+SUM($B$61:J64))+SUM($B$81:J81))&lt;0,((SUM($B$59:J59)+SUM($B$61:J64))+SUM($B$81:J81))*0.18-SUM($A$79:I79),IF(SUM($B$79:I79)&lt;0,0-SUM($B$79:I79),0))</f>
        <v>-276481.65697935224</v>
      </c>
      <c r="K79" s="191">
        <f>IF(((SUM($B$59:K59)+SUM($B$61:K64))+SUM($B$81:K81))&lt;0,((SUM($B$59:K59)+SUM($B$61:K64))+SUM($B$81:K81))*0.18-SUM($A$79:J79),IF(SUM($B$79:J79)&lt;0,0-SUM($B$79:J79),0))</f>
        <v>-291688.14811321348</v>
      </c>
      <c r="L79" s="191">
        <f>IF(((SUM($B$59:L59)+SUM($B$61:L64))+SUM($B$81:L81))&lt;0,((SUM($B$59:L59)+SUM($B$61:L64))+SUM($B$81:L81))*0.18-SUM($A$79:K79),IF(SUM($B$79:K79)&lt;0,0-SUM($B$79:K79),0))</f>
        <v>-307730.99625944346</v>
      </c>
      <c r="M79" s="191">
        <f>IF(((SUM($B$59:M59)+SUM($B$61:M64))+SUM($B$81:M81))&lt;0,((SUM($B$59:M59)+SUM($B$61:M64))+SUM($B$81:M81))*0.18-SUM($A$79:L79),IF(SUM($B$79:L79)&lt;0,0-SUM($B$79:L79),0))</f>
        <v>-324656.20105370879</v>
      </c>
      <c r="N79" s="191">
        <f>IF(((SUM($B$59:N59)+SUM($B$61:N64))+SUM($B$81:N81))&lt;0,((SUM($B$59:N59)+SUM($B$61:N64))+SUM($B$81:N81))*0.18-SUM($A$79:M79),IF(SUM($B$79:M79)&lt;0,0-SUM($B$79:M79),0))</f>
        <v>-342512.29211166501</v>
      </c>
      <c r="O79" s="191">
        <f>IF(((SUM($B$59:O59)+SUM($B$61:O64))+SUM($B$81:O81))&lt;0,((SUM($B$59:O59)+SUM($B$61:O64))+SUM($B$81:O81))*0.18-SUM($A$79:N79),IF(SUM($B$79:N79)&lt;0,0-SUM($B$79:N79),0))</f>
        <v>-361350.46817781031</v>
      </c>
      <c r="P79" s="191">
        <f>IF(((SUM($B$59:P59)+SUM($B$61:P64))+SUM($B$81:P81))&lt;0,((SUM($B$59:P59)+SUM($B$61:P64))+SUM($B$81:P81))*0.18-SUM($A$79:O79),IF(SUM($B$79:O79)&lt;0,0-SUM($B$79:O79),0))</f>
        <v>-381224.74392758682</v>
      </c>
      <c r="Q79" s="191">
        <f>IF(((SUM($B$59:Q59)+SUM($B$61:Q64))+SUM($B$81:Q81))&lt;0,((SUM($B$59:Q59)+SUM($B$61:Q64))+SUM($B$81:Q81))*0.18-SUM($A$79:P79),IF(SUM($B$79:P79)&lt;0,0-SUM($B$79:P79),0))</f>
        <v>-402192.10484360158</v>
      </c>
      <c r="R79" s="191">
        <f>IF(((SUM($B$59:R59)+SUM($B$61:R64))+SUM($B$81:R81))&lt;0,((SUM($B$59:R59)+SUM($B$61:R64))+SUM($B$81:R81))*0.18-SUM($A$79:Q79),IF(SUM($B$79:Q79)&lt;0,0-SUM($B$79:Q79),0))</f>
        <v>-424312.67061000317</v>
      </c>
      <c r="S79" s="191">
        <f>IF(((SUM($B$59:S59)+SUM($B$61:S64))+SUM($B$81:S81))&lt;0,((SUM($B$59:S59)+SUM($B$61:S64))+SUM($B$81:S81))*0.18-SUM($A$79:R79),IF(SUM($B$79:R79)&lt;0,0-SUM($B$79:R79),0))</f>
        <v>-447649.86749355122</v>
      </c>
      <c r="T79" s="191">
        <f>IF(((SUM($B$59:T59)+SUM($B$61:T64))+SUM($B$81:T81))&lt;0,((SUM($B$59:T59)+SUM($B$61:T64))+SUM($B$81:T81))*0.18-SUM($A$79:S79),IF(SUM($B$79:S79)&lt;0,0-SUM($B$79:S79),0))</f>
        <v>-472270.61020569876</v>
      </c>
      <c r="U79" s="191">
        <f>IF(((SUM($B$59:U59)+SUM($B$61:U64))+SUM($B$81:U81))&lt;0,((SUM($B$59:U59)+SUM($B$61:U64))+SUM($B$81:U81))*0.18-SUM($A$79:T79),IF(SUM($B$79:T79)&lt;0,0-SUM($B$79:T79),0))</f>
        <v>-498245.49376700819</v>
      </c>
      <c r="V79" s="191">
        <f>IF(((SUM($B$59:V59)+SUM($B$61:V64))+SUM($B$81:V81))&lt;0,((SUM($B$59:V59)+SUM($B$61:V64))+SUM($B$81:V81))*0.18-SUM($A$79:U79),IF(SUM($B$79:U79)&lt;0,0-SUM($B$79:U79),0))</f>
        <v>-525648.99592420086</v>
      </c>
      <c r="W79" s="191">
        <f>IF(((SUM($B$59:W59)+SUM($B$61:W64))+SUM($B$81:W81))&lt;0,((SUM($B$59:W59)+SUM($B$61:W64))+SUM($B$81:W81))*0.18-SUM($A$79:V79),IF(SUM($B$79:V79)&lt;0,0-SUM($B$79:V79),0))</f>
        <v>-554559.69070002064</v>
      </c>
      <c r="X79" s="191">
        <f>IF(((SUM($B$59:X59)+SUM($B$61:X64))+SUM($B$81:X81))&lt;0,((SUM($B$59:X59)+SUM($B$61:X64))+SUM($B$81:X81))*0.18-SUM($A$79:W79),IF(SUM($B$79:W79)&lt;0,0-SUM($B$79:W79),0))</f>
        <v>-585060.47368853167</v>
      </c>
      <c r="Y79" s="191">
        <f>IF(((SUM($B$59:Y59)+SUM($B$61:Y64))+SUM($B$81:Y81))&lt;0,((SUM($B$59:Y59)+SUM($B$61:Y64))+SUM($B$81:Y81))*0.18-SUM($A$79:X79),IF(SUM($B$79:X79)&lt;0,0-SUM($B$79:X79),0))</f>
        <v>-617238.79974139854</v>
      </c>
      <c r="Z79" s="191">
        <f>IF(((SUM($B$59:Z59)+SUM($B$61:Z64))+SUM($B$81:Z81))&lt;0,((SUM($B$59:Z59)+SUM($B$61:Z64))+SUM($B$81:Z81))*0.18-SUM($A$79:Y79),IF(SUM($B$79:Y79)&lt;0,0-SUM($B$79:Y79),0))</f>
        <v>-651186.933727175</v>
      </c>
      <c r="AA79" s="191">
        <f>IF(((SUM($B$59:AA59)+SUM($B$61:AA64))+SUM($B$81:AA81))&lt;0,((SUM($B$59:AA59)+SUM($B$61:AA64))+SUM($B$81:AA81))*0.18-SUM($A$79:Z79),IF(SUM($B$79:Z79)&lt;0,0-SUM($B$79:Z79),0))</f>
        <v>-687002.21508216858</v>
      </c>
      <c r="AB79" s="191">
        <f>IF(((SUM($B$59:AB59)+SUM($B$61:AB64))+SUM($B$81:AB81))&lt;0,((SUM($B$59:AB59)+SUM($B$61:AB64))+SUM($B$81:AB81))*0.18-SUM($A$79:AA79),IF(SUM($B$79:AA79)&lt;0,0-SUM($B$79:AA79),0))</f>
        <v>-724787.33691168576</v>
      </c>
      <c r="AC79" s="191">
        <f>IF(((SUM($B$59:AC59)+SUM($B$61:AC64))+SUM($B$81:AC81))&lt;0,((SUM($B$59:AC59)+SUM($B$61:AC64))+SUM($B$81:AC81))*0.18-SUM($A$79:AB79),IF(SUM($B$79:AB79)&lt;0,0-SUM($B$79:AB79),0))</f>
        <v>-764650.64044182748</v>
      </c>
      <c r="AD79" s="191">
        <f>IF(((SUM($B$59:AD59)+SUM($B$61:AD64))+SUM($B$81:AD81))&lt;0,((SUM($B$59:AD59)+SUM($B$61:AD64))+SUM($B$81:AD81))*0.18-SUM($A$79:AC79),IF(SUM($B$79:AC79)&lt;0,0-SUM($B$79:AC79),0))</f>
        <v>-806706.42566613108</v>
      </c>
      <c r="AE79" s="191">
        <f>IF(((SUM($B$59:AE59)+SUM($B$61:AE64))+SUM($B$81:AE81))&lt;0,((SUM($B$59:AE59)+SUM($B$61:AE64))+SUM($B$81:AE81))*0.18-SUM($A$79:AD79),IF(SUM($B$79:AD79)&lt;0,0-SUM($B$79:AD79),0))</f>
        <v>-851075.27907777205</v>
      </c>
      <c r="AF79" s="191">
        <f>IF(((SUM($B$59:AF59)+SUM($B$61:AF64))+SUM($B$81:AF81))&lt;0,((SUM($B$59:AF59)+SUM($B$61:AF64))+SUM($B$81:AF81))*0.18-SUM($A$79:AE79),IF(SUM($B$79:AE79)&lt;0,0-SUM($B$79:AE79),0))</f>
        <v>-897884.41942704469</v>
      </c>
      <c r="AG79" s="191">
        <f>IF(((SUM($B$59:AG59)+SUM($B$61:AG64))+SUM($B$81:AG81))&lt;0,((SUM($B$59:AG59)+SUM($B$61:AG64))+SUM($B$81:AG81))*0.18-SUM($A$79:AF79),IF(SUM($B$79:AF79)&lt;0,0-SUM($B$79:AF79),0))</f>
        <v>-947268.06249553338</v>
      </c>
      <c r="AH79" s="191">
        <f>IF(((SUM($B$59:AH59)+SUM($B$61:AH64))+SUM($B$81:AH81))&lt;0,((SUM($B$59:AH59)+SUM($B$61:AH64))+SUM($B$81:AH81))*0.18-SUM($A$79:AG79),IF(SUM($B$79:AG79)&lt;0,0-SUM($B$79:AG79),0))</f>
        <v>-999367.80593279004</v>
      </c>
      <c r="AI79" s="191">
        <f>IF(((SUM($B$59:AI59)+SUM($B$61:AI64))+SUM($B$81:AI81))&lt;0,((SUM($B$59:AI59)+SUM($B$61:AI64))+SUM($B$81:AI81))*0.18-SUM($A$79:AH79),IF(SUM($B$79:AH79)&lt;0,0-SUM($B$79:AH79),0))</f>
        <v>-1054333.0352590941</v>
      </c>
      <c r="AJ79" s="191">
        <f>IF(((SUM($B$59:AJ59)+SUM($B$61:AJ64))+SUM($B$81:AJ81))&lt;0,((SUM($B$59:AJ59)+SUM($B$61:AJ64))+SUM($B$81:AJ81))*0.18-SUM($A$79:AI79),IF(SUM($B$79:AI79)&lt;0,0-SUM($B$79:AI79),0))</f>
        <v>-1112321.3521983325</v>
      </c>
      <c r="AK79" s="191">
        <f>IF(((SUM($B$59:AK59)+SUM($B$61:AK64))+SUM($B$81:AK81))&lt;0,((SUM($B$59:AK59)+SUM($B$61:AK64))+SUM($B$81:AK81))*0.18-SUM($A$79:AJ79),IF(SUM($B$79:AJ79)&lt;0,0-SUM($B$79:AJ79),0))</f>
        <v>-1173499.0265692547</v>
      </c>
      <c r="AL79" s="191">
        <f>IF(((SUM($B$59:AL59)+SUM($B$61:AL64))+SUM($B$81:AL81))&lt;0,((SUM($B$59:AL59)+SUM($B$61:AL64))+SUM($B$81:AL81))*0.18-SUM($A$79:AK79),IF(SUM($B$79:AK79)&lt;0,0-SUM($B$79:AK79),0))</f>
        <v>-1238041.4730305523</v>
      </c>
      <c r="AM79" s="191">
        <f>IF(((SUM($B$59:AM59)+SUM($B$61:AM64))+SUM($B$81:AM81))&lt;0,((SUM($B$59:AM59)+SUM($B$61:AM64))+SUM($B$81:AM81))*0.18-SUM($A$79:AL79),IF(SUM($B$79:AL79)&lt;0,0-SUM($B$79:AL79),0))</f>
        <v>-1306133.7540472373</v>
      </c>
      <c r="AN79" s="191">
        <f>IF(((SUM($B$59:AN59)+SUM($B$61:AN64))+SUM($B$81:AN81))&lt;0,((SUM($B$59:AN59)+SUM($B$61:AN64))+SUM($B$81:AN81))*0.18-SUM($A$79:AM79),IF(SUM($B$79:AM79)&lt;0,0-SUM($B$79:AM79),0))</f>
        <v>-1377971.1105198413</v>
      </c>
      <c r="AO79" s="191">
        <f>IF(((SUM($B$59:AO59)+SUM($B$61:AO64))+SUM($B$81:AO81))&lt;0,((SUM($B$59:AO59)+SUM($B$61:AO64))+SUM($B$81:AO81))*0.18-SUM($A$79:AN79),IF(SUM($B$79:AN79)&lt;0,0-SUM($B$79:AN79),0))</f>
        <v>-1453759.5215984285</v>
      </c>
      <c r="AP79" s="191">
        <f>IF(((SUM($B$59:AP59)+SUM($B$61:AP64))+SUM($B$81:AP81))&lt;0,((SUM($B$59:AP59)+SUM($B$61:AP64))+SUM($B$81:AP81))*0.18-SUM($A$79:AO79),IF(SUM($B$79:AO79)&lt;0,0-SUM($B$79:AO79),0))</f>
        <v>-1533716.2952863425</v>
      </c>
    </row>
    <row r="80" spans="1:45" x14ac:dyDescent="0.2">
      <c r="A80" s="199" t="s">
        <v>288</v>
      </c>
      <c r="B80" s="191">
        <f>-B59*(B39)</f>
        <v>0</v>
      </c>
      <c r="C80" s="191">
        <f t="shared" ref="C80:AP80" si="26">-(C59-B59)*$B$39</f>
        <v>0</v>
      </c>
      <c r="D80" s="191">
        <f t="shared" si="26"/>
        <v>0</v>
      </c>
      <c r="E80" s="191">
        <f t="shared" si="26"/>
        <v>0</v>
      </c>
      <c r="F80" s="191">
        <f t="shared" si="26"/>
        <v>0</v>
      </c>
      <c r="G80" s="191">
        <f t="shared" si="26"/>
        <v>0</v>
      </c>
      <c r="H80" s="191">
        <f t="shared" si="26"/>
        <v>0</v>
      </c>
      <c r="I80" s="191">
        <f t="shared" si="26"/>
        <v>0</v>
      </c>
      <c r="J80" s="191">
        <f t="shared" si="26"/>
        <v>0</v>
      </c>
      <c r="K80" s="191">
        <f t="shared" si="26"/>
        <v>0</v>
      </c>
      <c r="L80" s="191">
        <f t="shared" si="26"/>
        <v>0</v>
      </c>
      <c r="M80" s="191">
        <f t="shared" si="26"/>
        <v>0</v>
      </c>
      <c r="N80" s="191">
        <f t="shared" si="26"/>
        <v>0</v>
      </c>
      <c r="O80" s="191">
        <f t="shared" si="26"/>
        <v>0</v>
      </c>
      <c r="P80" s="191">
        <f t="shared" si="26"/>
        <v>0</v>
      </c>
      <c r="Q80" s="191">
        <f t="shared" si="26"/>
        <v>0</v>
      </c>
      <c r="R80" s="191">
        <f t="shared" si="26"/>
        <v>0</v>
      </c>
      <c r="S80" s="191">
        <f t="shared" si="26"/>
        <v>0</v>
      </c>
      <c r="T80" s="191">
        <f t="shared" si="26"/>
        <v>0</v>
      </c>
      <c r="U80" s="191">
        <f t="shared" si="26"/>
        <v>0</v>
      </c>
      <c r="V80" s="191">
        <f t="shared" si="26"/>
        <v>0</v>
      </c>
      <c r="W80" s="191">
        <f t="shared" si="26"/>
        <v>0</v>
      </c>
      <c r="X80" s="191">
        <f t="shared" si="26"/>
        <v>0</v>
      </c>
      <c r="Y80" s="191">
        <f t="shared" si="26"/>
        <v>0</v>
      </c>
      <c r="Z80" s="191">
        <f t="shared" si="26"/>
        <v>0</v>
      </c>
      <c r="AA80" s="191">
        <f t="shared" si="26"/>
        <v>0</v>
      </c>
      <c r="AB80" s="191">
        <f t="shared" si="26"/>
        <v>0</v>
      </c>
      <c r="AC80" s="191">
        <f t="shared" si="26"/>
        <v>0</v>
      </c>
      <c r="AD80" s="191">
        <f t="shared" si="26"/>
        <v>0</v>
      </c>
      <c r="AE80" s="191">
        <f t="shared" si="26"/>
        <v>0</v>
      </c>
      <c r="AF80" s="191">
        <f t="shared" si="26"/>
        <v>0</v>
      </c>
      <c r="AG80" s="191">
        <f t="shared" si="26"/>
        <v>0</v>
      </c>
      <c r="AH80" s="191">
        <f t="shared" si="26"/>
        <v>0</v>
      </c>
      <c r="AI80" s="191">
        <f t="shared" si="26"/>
        <v>0</v>
      </c>
      <c r="AJ80" s="191">
        <f t="shared" si="26"/>
        <v>0</v>
      </c>
      <c r="AK80" s="191">
        <f t="shared" si="26"/>
        <v>0</v>
      </c>
      <c r="AL80" s="191">
        <f t="shared" si="26"/>
        <v>0</v>
      </c>
      <c r="AM80" s="191">
        <f t="shared" si="26"/>
        <v>0</v>
      </c>
      <c r="AN80" s="191">
        <f t="shared" si="26"/>
        <v>0</v>
      </c>
      <c r="AO80" s="191">
        <f t="shared" si="26"/>
        <v>0</v>
      </c>
      <c r="AP80" s="191">
        <f t="shared" si="26"/>
        <v>0</v>
      </c>
    </row>
    <row r="81" spans="1:45" x14ac:dyDescent="0.2">
      <c r="A81" s="199" t="s">
        <v>510</v>
      </c>
      <c r="B81" s="191">
        <f>-$B$126</f>
        <v>-94599420</v>
      </c>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-94599420</v>
      </c>
      <c r="AR81" s="203"/>
    </row>
    <row r="82" spans="1:45" x14ac:dyDescent="0.2">
      <c r="A82" s="199" t="s">
        <v>287</v>
      </c>
      <c r="B82" s="191">
        <f t="shared" ref="B82:AO82" si="27">B54-B55</f>
        <v>0</v>
      </c>
      <c r="C82" s="191">
        <f t="shared" si="27"/>
        <v>0</v>
      </c>
      <c r="D82" s="191">
        <f t="shared" si="27"/>
        <v>0</v>
      </c>
      <c r="E82" s="191">
        <f t="shared" si="27"/>
        <v>0</v>
      </c>
      <c r="F82" s="191">
        <f t="shared" si="27"/>
        <v>0</v>
      </c>
      <c r="G82" s="191">
        <f t="shared" si="27"/>
        <v>0</v>
      </c>
      <c r="H82" s="191">
        <f t="shared" si="27"/>
        <v>0</v>
      </c>
      <c r="I82" s="191">
        <f t="shared" si="27"/>
        <v>0</v>
      </c>
      <c r="J82" s="191">
        <f t="shared" si="27"/>
        <v>0</v>
      </c>
      <c r="K82" s="191">
        <f t="shared" si="27"/>
        <v>0</v>
      </c>
      <c r="L82" s="191">
        <f t="shared" si="27"/>
        <v>0</v>
      </c>
      <c r="M82" s="191">
        <f t="shared" si="27"/>
        <v>0</v>
      </c>
      <c r="N82" s="191">
        <f t="shared" si="27"/>
        <v>0</v>
      </c>
      <c r="O82" s="191">
        <f t="shared" si="27"/>
        <v>0</v>
      </c>
      <c r="P82" s="191">
        <f t="shared" si="27"/>
        <v>0</v>
      </c>
      <c r="Q82" s="191">
        <f t="shared" si="27"/>
        <v>0</v>
      </c>
      <c r="R82" s="191">
        <f t="shared" si="27"/>
        <v>0</v>
      </c>
      <c r="S82" s="191">
        <f t="shared" si="27"/>
        <v>0</v>
      </c>
      <c r="T82" s="191">
        <f t="shared" si="27"/>
        <v>0</v>
      </c>
      <c r="U82" s="191">
        <f t="shared" si="27"/>
        <v>0</v>
      </c>
      <c r="V82" s="191">
        <f t="shared" si="27"/>
        <v>0</v>
      </c>
      <c r="W82" s="191">
        <f t="shared" si="27"/>
        <v>0</v>
      </c>
      <c r="X82" s="191">
        <f t="shared" si="27"/>
        <v>0</v>
      </c>
      <c r="Y82" s="191">
        <f t="shared" si="27"/>
        <v>0</v>
      </c>
      <c r="Z82" s="191">
        <f t="shared" si="27"/>
        <v>0</v>
      </c>
      <c r="AA82" s="191">
        <f t="shared" si="27"/>
        <v>0</v>
      </c>
      <c r="AB82" s="191">
        <f t="shared" si="27"/>
        <v>0</v>
      </c>
      <c r="AC82" s="191">
        <f t="shared" si="27"/>
        <v>0</v>
      </c>
      <c r="AD82" s="191">
        <f t="shared" si="27"/>
        <v>0</v>
      </c>
      <c r="AE82" s="191">
        <f t="shared" si="27"/>
        <v>0</v>
      </c>
      <c r="AF82" s="191">
        <f t="shared" si="27"/>
        <v>0</v>
      </c>
      <c r="AG82" s="191">
        <f t="shared" si="27"/>
        <v>0</v>
      </c>
      <c r="AH82" s="191">
        <f t="shared" si="27"/>
        <v>0</v>
      </c>
      <c r="AI82" s="191">
        <f t="shared" si="27"/>
        <v>0</v>
      </c>
      <c r="AJ82" s="191">
        <f t="shared" si="27"/>
        <v>0</v>
      </c>
      <c r="AK82" s="191">
        <f t="shared" si="27"/>
        <v>0</v>
      </c>
      <c r="AL82" s="191">
        <f t="shared" si="27"/>
        <v>0</v>
      </c>
      <c r="AM82" s="191">
        <f t="shared" si="27"/>
        <v>0</v>
      </c>
      <c r="AN82" s="191">
        <f t="shared" si="27"/>
        <v>0</v>
      </c>
      <c r="AO82" s="191">
        <f t="shared" si="27"/>
        <v>0</v>
      </c>
      <c r="AP82" s="191">
        <f>AP54-AP55</f>
        <v>0</v>
      </c>
    </row>
    <row r="83" spans="1:45" ht="14.25" x14ac:dyDescent="0.2">
      <c r="A83" s="200" t="s">
        <v>286</v>
      </c>
      <c r="B83" s="198">
        <f>SUM(B75:B82)</f>
        <v>-111627315.59999999</v>
      </c>
      <c r="C83" s="198">
        <f t="shared" ref="C83:V83" si="28">SUM(C75:C82)</f>
        <v>-1245972.9339956418</v>
      </c>
      <c r="D83" s="198">
        <f t="shared" si="28"/>
        <v>-1314501.4453654001</v>
      </c>
      <c r="E83" s="198">
        <f t="shared" si="28"/>
        <v>-1386799.0248604976</v>
      </c>
      <c r="F83" s="198">
        <f t="shared" si="28"/>
        <v>-1463072.9712278228</v>
      </c>
      <c r="G83" s="198">
        <f t="shared" si="28"/>
        <v>-1543541.9846453564</v>
      </c>
      <c r="H83" s="198">
        <f t="shared" si="28"/>
        <v>-1628436.7938008495</v>
      </c>
      <c r="I83" s="198">
        <f t="shared" si="28"/>
        <v>-1718000.8174598953</v>
      </c>
      <c r="J83" s="198">
        <f t="shared" si="28"/>
        <v>-1812490.8624201911</v>
      </c>
      <c r="K83" s="198">
        <f t="shared" si="28"/>
        <v>-1912177.8598532984</v>
      </c>
      <c r="L83" s="198">
        <f t="shared" si="28"/>
        <v>-2017347.6421452332</v>
      </c>
      <c r="M83" s="198">
        <f t="shared" si="28"/>
        <v>-2128301.7624632167</v>
      </c>
      <c r="N83" s="198">
        <f t="shared" si="28"/>
        <v>-2245358.3593986956</v>
      </c>
      <c r="O83" s="198">
        <f t="shared" si="28"/>
        <v>-2368853.0691656275</v>
      </c>
      <c r="P83" s="198">
        <f t="shared" si="28"/>
        <v>-2499139.9879697347</v>
      </c>
      <c r="Q83" s="198">
        <f t="shared" si="28"/>
        <v>-2636592.6873080665</v>
      </c>
      <c r="R83" s="198">
        <f t="shared" si="28"/>
        <v>-2781605.2851100145</v>
      </c>
      <c r="S83" s="198">
        <f t="shared" si="28"/>
        <v>-2934593.5757910619</v>
      </c>
      <c r="T83" s="198">
        <f t="shared" si="28"/>
        <v>-3095996.2224595724</v>
      </c>
      <c r="U83" s="198">
        <f t="shared" si="28"/>
        <v>-3266276.0146948444</v>
      </c>
      <c r="V83" s="198">
        <f t="shared" si="28"/>
        <v>-3445921.1955030682</v>
      </c>
      <c r="W83" s="198">
        <f>SUM(W75:W82)</f>
        <v>-3635446.8612557258</v>
      </c>
      <c r="X83" s="198">
        <f>SUM(X75:X82)</f>
        <v>-3835396.4386248002</v>
      </c>
      <c r="Y83" s="198">
        <f>SUM(Y75:Y82)</f>
        <v>-4046343.2427491611</v>
      </c>
      <c r="Z83" s="198">
        <f>SUM(Z75:Z82)</f>
        <v>-4268892.1211003652</v>
      </c>
      <c r="AA83" s="198">
        <f t="shared" ref="AA83:AP83" si="29">SUM(AA75:AA82)</f>
        <v>-4503681.1877608839</v>
      </c>
      <c r="AB83" s="198">
        <f t="shared" si="29"/>
        <v>-4751383.6530877305</v>
      </c>
      <c r="AC83" s="198">
        <f t="shared" si="29"/>
        <v>-5012709.7540075537</v>
      </c>
      <c r="AD83" s="198">
        <f t="shared" si="29"/>
        <v>-5288408.7904779715</v>
      </c>
      <c r="AE83" s="198">
        <f t="shared" si="29"/>
        <v>-5579271.2739542639</v>
      </c>
      <c r="AF83" s="198">
        <f t="shared" si="29"/>
        <v>-5886131.1940217437</v>
      </c>
      <c r="AG83" s="198">
        <f t="shared" si="29"/>
        <v>-6209868.4096929403</v>
      </c>
      <c r="AH83" s="198">
        <f t="shared" si="29"/>
        <v>-6551411.1722260537</v>
      </c>
      <c r="AI83" s="198">
        <f t="shared" si="29"/>
        <v>-6911738.7866984876</v>
      </c>
      <c r="AJ83" s="198">
        <f t="shared" si="29"/>
        <v>-7291884.4199668923</v>
      </c>
      <c r="AK83" s="198">
        <f t="shared" si="29"/>
        <v>-7692938.0630650846</v>
      </c>
      <c r="AL83" s="198">
        <f t="shared" si="29"/>
        <v>-8116049.656533652</v>
      </c>
      <c r="AM83" s="198">
        <f t="shared" si="29"/>
        <v>-8562432.3876430057</v>
      </c>
      <c r="AN83" s="198">
        <f t="shared" si="29"/>
        <v>-9033366.1689633802</v>
      </c>
      <c r="AO83" s="198">
        <f t="shared" si="29"/>
        <v>-9530201.3082563616</v>
      </c>
      <c r="AP83" s="198">
        <f t="shared" si="29"/>
        <v>-10054362.380210459</v>
      </c>
    </row>
    <row r="84" spans="1:45" ht="14.25" x14ac:dyDescent="0.2">
      <c r="A84" s="200" t="s">
        <v>285</v>
      </c>
      <c r="B84" s="198">
        <f>SUM($B$83:B83)</f>
        <v>-111627315.59999999</v>
      </c>
      <c r="C84" s="198">
        <f>SUM($B$83:C83)</f>
        <v>-112873288.53399563</v>
      </c>
      <c r="D84" s="198">
        <f>SUM($B$83:D83)</f>
        <v>-114187789.97936103</v>
      </c>
      <c r="E84" s="198">
        <f>SUM($B$83:E83)</f>
        <v>-115574589.00422153</v>
      </c>
      <c r="F84" s="198">
        <f>SUM($B$83:F83)</f>
        <v>-117037661.97544935</v>
      </c>
      <c r="G84" s="198">
        <f>SUM($B$83:G83)</f>
        <v>-118581203.96009471</v>
      </c>
      <c r="H84" s="198">
        <f>SUM($B$83:H83)</f>
        <v>-120209640.75389555</v>
      </c>
      <c r="I84" s="198">
        <f>SUM($B$83:I83)</f>
        <v>-121927641.57135545</v>
      </c>
      <c r="J84" s="198">
        <f>SUM($B$83:J83)</f>
        <v>-123740132.43377563</v>
      </c>
      <c r="K84" s="198">
        <f>SUM($B$83:K83)</f>
        <v>-125652310.29362893</v>
      </c>
      <c r="L84" s="198">
        <f>SUM($B$83:L83)</f>
        <v>-127669657.93577416</v>
      </c>
      <c r="M84" s="198">
        <f>SUM($B$83:M83)</f>
        <v>-129797959.69823737</v>
      </c>
      <c r="N84" s="198">
        <f>SUM($B$83:N83)</f>
        <v>-132043318.05763607</v>
      </c>
      <c r="O84" s="198">
        <f>SUM($B$83:O83)</f>
        <v>-134412171.1268017</v>
      </c>
      <c r="P84" s="198">
        <f>SUM($B$83:P83)</f>
        <v>-136911311.11477143</v>
      </c>
      <c r="Q84" s="198">
        <f>SUM($B$83:Q83)</f>
        <v>-139547903.8020795</v>
      </c>
      <c r="R84" s="198">
        <f>SUM($B$83:R83)</f>
        <v>-142329509.08718953</v>
      </c>
      <c r="S84" s="198">
        <f>SUM($B$83:S83)</f>
        <v>-145264102.66298059</v>
      </c>
      <c r="T84" s="198">
        <f>SUM($B$83:T83)</f>
        <v>-148360098.88544017</v>
      </c>
      <c r="U84" s="198">
        <f>SUM($B$83:U83)</f>
        <v>-151626374.90013501</v>
      </c>
      <c r="V84" s="198">
        <f>SUM($B$83:V83)</f>
        <v>-155072296.09563807</v>
      </c>
      <c r="W84" s="198">
        <f>SUM($B$83:W83)</f>
        <v>-158707742.9568938</v>
      </c>
      <c r="X84" s="198">
        <f>SUM($B$83:X83)</f>
        <v>-162543139.3955186</v>
      </c>
      <c r="Y84" s="198">
        <f>SUM($B$83:Y83)</f>
        <v>-166589482.63826776</v>
      </c>
      <c r="Z84" s="198">
        <f>SUM($B$83:Z83)</f>
        <v>-170858374.75936812</v>
      </c>
      <c r="AA84" s="198">
        <f>SUM($B$83:AA83)</f>
        <v>-175362055.94712901</v>
      </c>
      <c r="AB84" s="198">
        <f>SUM($B$83:AB83)</f>
        <v>-180113439.60021675</v>
      </c>
      <c r="AC84" s="198">
        <f>SUM($B$83:AC83)</f>
        <v>-185126149.35422429</v>
      </c>
      <c r="AD84" s="198">
        <f>SUM($B$83:AD83)</f>
        <v>-190414558.14470226</v>
      </c>
      <c r="AE84" s="198">
        <f>SUM($B$83:AE83)</f>
        <v>-195993829.41865653</v>
      </c>
      <c r="AF84" s="198">
        <f>SUM($B$83:AF83)</f>
        <v>-201879960.61267826</v>
      </c>
      <c r="AG84" s="198">
        <f>SUM($B$83:AG83)</f>
        <v>-208089829.0223712</v>
      </c>
      <c r="AH84" s="198">
        <f>SUM($B$83:AH83)</f>
        <v>-214641240.19459724</v>
      </c>
      <c r="AI84" s="198">
        <f>SUM($B$83:AI83)</f>
        <v>-221552978.98129573</v>
      </c>
      <c r="AJ84" s="198">
        <f>SUM($B$83:AJ83)</f>
        <v>-228844863.40126264</v>
      </c>
      <c r="AK84" s="198">
        <f>SUM($B$83:AK83)</f>
        <v>-236537801.46432772</v>
      </c>
      <c r="AL84" s="198">
        <f>SUM($B$83:AL83)</f>
        <v>-244653851.12086138</v>
      </c>
      <c r="AM84" s="198">
        <f>SUM($B$83:AM83)</f>
        <v>-253216283.50850439</v>
      </c>
      <c r="AN84" s="198">
        <f>SUM($B$83:AN83)</f>
        <v>-262249649.67746776</v>
      </c>
      <c r="AO84" s="198">
        <f>SUM($B$83:AO83)</f>
        <v>-271779850.98572415</v>
      </c>
      <c r="AP84" s="198">
        <f>SUM($B$83:AP83)</f>
        <v>-281834213.36593461</v>
      </c>
    </row>
    <row r="85" spans="1:45" x14ac:dyDescent="0.2">
      <c r="A85" s="199" t="s">
        <v>511</v>
      </c>
      <c r="B85" s="208">
        <f t="shared" ref="B85:AP85" si="30">1/POWER((1+$B$44),B73)</f>
        <v>0.75599588161705711</v>
      </c>
      <c r="C85" s="208">
        <f t="shared" si="30"/>
        <v>0.6273824743710017</v>
      </c>
      <c r="D85" s="208">
        <f t="shared" si="30"/>
        <v>0.52064935632448273</v>
      </c>
      <c r="E85" s="208">
        <f t="shared" si="30"/>
        <v>0.43207415462612664</v>
      </c>
      <c r="F85" s="208">
        <f t="shared" si="30"/>
        <v>0.35856776317520883</v>
      </c>
      <c r="G85" s="208">
        <f t="shared" si="30"/>
        <v>0.29756660844415667</v>
      </c>
      <c r="H85" s="208">
        <f t="shared" si="30"/>
        <v>0.24694324352212174</v>
      </c>
      <c r="I85" s="208">
        <f t="shared" si="30"/>
        <v>0.20493215230051592</v>
      </c>
      <c r="J85" s="208">
        <f t="shared" si="30"/>
        <v>0.1700681761830008</v>
      </c>
      <c r="K85" s="208">
        <f t="shared" si="30"/>
        <v>0.14113541591950271</v>
      </c>
      <c r="L85" s="208">
        <f t="shared" si="30"/>
        <v>0.11712482648921385</v>
      </c>
      <c r="M85" s="208">
        <f t="shared" si="30"/>
        <v>9.719902613212765E-2</v>
      </c>
      <c r="N85" s="208">
        <f t="shared" si="30"/>
        <v>8.0663092225832109E-2</v>
      </c>
      <c r="O85" s="208">
        <f t="shared" si="30"/>
        <v>6.6940325498615838E-2</v>
      </c>
      <c r="P85" s="208">
        <f t="shared" si="30"/>
        <v>5.5552137343249659E-2</v>
      </c>
      <c r="Q85" s="208">
        <f t="shared" si="30"/>
        <v>4.6101358791078552E-2</v>
      </c>
      <c r="R85" s="208">
        <f t="shared" si="30"/>
        <v>3.825838903823945E-2</v>
      </c>
      <c r="S85" s="208">
        <f t="shared" si="30"/>
        <v>3.174970044667174E-2</v>
      </c>
      <c r="T85" s="208">
        <f t="shared" si="30"/>
        <v>2.6348299125868668E-2</v>
      </c>
      <c r="U85" s="208">
        <f t="shared" si="30"/>
        <v>2.1865808403210511E-2</v>
      </c>
      <c r="V85" s="208">
        <f t="shared" si="30"/>
        <v>1.814589908980126E-2</v>
      </c>
      <c r="W85" s="208">
        <f t="shared" si="30"/>
        <v>1.5058837418922204E-2</v>
      </c>
      <c r="X85" s="208">
        <f t="shared" si="30"/>
        <v>1.2496960513628384E-2</v>
      </c>
      <c r="Y85" s="208">
        <f t="shared" si="30"/>
        <v>1.0370921588073345E-2</v>
      </c>
      <c r="Z85" s="208">
        <f t="shared" si="30"/>
        <v>8.6065739320110735E-3</v>
      </c>
      <c r="AA85" s="208">
        <f t="shared" si="30"/>
        <v>7.1423850058183183E-3</v>
      </c>
      <c r="AB85" s="208">
        <f t="shared" si="30"/>
        <v>5.9272904612600145E-3</v>
      </c>
      <c r="AC85" s="208">
        <f t="shared" si="30"/>
        <v>4.9189132458589318E-3</v>
      </c>
      <c r="AD85" s="208">
        <f t="shared" si="30"/>
        <v>4.082085681210732E-3</v>
      </c>
      <c r="AE85" s="208">
        <f t="shared" si="30"/>
        <v>3.3876229719591129E-3</v>
      </c>
      <c r="AF85" s="208">
        <f t="shared" si="30"/>
        <v>2.8113053709204251E-3</v>
      </c>
      <c r="AG85" s="208">
        <f t="shared" si="30"/>
        <v>2.3330335028385286E-3</v>
      </c>
      <c r="AH85" s="208">
        <f t="shared" si="30"/>
        <v>1.9361273882477412E-3</v>
      </c>
      <c r="AI85" s="208">
        <f t="shared" si="30"/>
        <v>1.6067447205375444E-3</v>
      </c>
      <c r="AJ85" s="208">
        <f t="shared" si="30"/>
        <v>1.3333981083299121E-3</v>
      </c>
      <c r="AK85" s="208">
        <f t="shared" si="30"/>
        <v>1.1065544467468149E-3</v>
      </c>
      <c r="AL85" s="208">
        <f t="shared" si="30"/>
        <v>9.1830244543304122E-4</v>
      </c>
      <c r="AM85" s="208">
        <f t="shared" si="30"/>
        <v>7.6207671820169396E-4</v>
      </c>
      <c r="AN85" s="208">
        <f t="shared" si="30"/>
        <v>6.3242881178563804E-4</v>
      </c>
      <c r="AO85" s="208">
        <f t="shared" si="30"/>
        <v>5.2483718820384888E-4</v>
      </c>
      <c r="AP85" s="208">
        <f t="shared" si="30"/>
        <v>4.3554953377912764E-4</v>
      </c>
    </row>
    <row r="86" spans="1:45" ht="28.5" x14ac:dyDescent="0.2">
      <c r="A86" s="197" t="s">
        <v>284</v>
      </c>
      <c r="B86" s="198">
        <f>B83*B85</f>
        <v>-84389790.869567469</v>
      </c>
      <c r="C86" s="198">
        <f>C83*C85</f>
        <v>-781701.58232948254</v>
      </c>
      <c r="D86" s="198">
        <f t="shared" ref="D86:AO86" si="31">D83*D85</f>
        <v>-684394.33141709771</v>
      </c>
      <c r="E86" s="198">
        <f t="shared" si="31"/>
        <v>-599200.01630293624</v>
      </c>
      <c r="F86" s="198">
        <f t="shared" si="31"/>
        <v>-524610.80265526706</v>
      </c>
      <c r="G86" s="198">
        <f t="shared" si="31"/>
        <v>-459306.55336208123</v>
      </c>
      <c r="H86" s="198">
        <f t="shared" si="31"/>
        <v>-402131.46373194631</v>
      </c>
      <c r="I86" s="198">
        <f t="shared" si="31"/>
        <v>-352073.60517610214</v>
      </c>
      <c r="J86" s="198">
        <f t="shared" si="31"/>
        <v>-308247.01532015612</v>
      </c>
      <c r="K86" s="198">
        <f t="shared" si="31"/>
        <v>-269876.01756245981</v>
      </c>
      <c r="L86" s="198">
        <f t="shared" si="31"/>
        <v>-236281.49255468513</v>
      </c>
      <c r="M86" s="198">
        <f t="shared" si="31"/>
        <v>-206868.85862671552</v>
      </c>
      <c r="N86" s="198">
        <f t="shared" si="31"/>
        <v>-181117.54842422006</v>
      </c>
      <c r="O86" s="198">
        <f t="shared" si="31"/>
        <v>-158571.79550834224</v>
      </c>
      <c r="P86" s="198">
        <f t="shared" si="31"/>
        <v>-138832.56785170201</v>
      </c>
      <c r="Q86" s="198">
        <f t="shared" si="31"/>
        <v>-121550.50546352315</v>
      </c>
      <c r="R86" s="198">
        <f t="shared" si="31"/>
        <v>-106419.73714856189</v>
      </c>
      <c r="S86" s="198">
        <f t="shared" si="31"/>
        <v>-93172.466964093503</v>
      </c>
      <c r="T86" s="198">
        <f t="shared" si="31"/>
        <v>-81574.234561924255</v>
      </c>
      <c r="U86" s="198">
        <f t="shared" si="31"/>
        <v>-71419.765529319469</v>
      </c>
      <c r="V86" s="198">
        <f t="shared" si="31"/>
        <v>-62529.338285005993</v>
      </c>
      <c r="W86" s="198">
        <f t="shared" si="31"/>
        <v>-54745.603228781001</v>
      </c>
      <c r="X86" s="198">
        <f t="shared" si="31"/>
        <v>-47930.797847605056</v>
      </c>
      <c r="Y86" s="198">
        <f t="shared" si="31"/>
        <v>-41964.30848898198</v>
      </c>
      <c r="Z86" s="198">
        <f t="shared" si="31"/>
        <v>-36740.535648029865</v>
      </c>
      <c r="AA86" s="198">
        <f t="shared" si="31"/>
        <v>-32167.024986449371</v>
      </c>
      <c r="AB86" s="198">
        <f t="shared" si="31"/>
        <v>-28162.831004733667</v>
      </c>
      <c r="AC86" s="198">
        <f t="shared" si="31"/>
        <v>-24657.084406634021</v>
      </c>
      <c r="AD86" s="198">
        <f t="shared" si="31"/>
        <v>-21587.737799999093</v>
      </c>
      <c r="AE86" s="198">
        <f t="shared" si="31"/>
        <v>-18900.467534439049</v>
      </c>
      <c r="AF86" s="198">
        <f t="shared" si="31"/>
        <v>-16547.712239695582</v>
      </c>
      <c r="AG86" s="198">
        <f t="shared" si="31"/>
        <v>-14487.831048032243</v>
      </c>
      <c r="AH86" s="198">
        <f t="shared" si="31"/>
        <v>-12684.366602219101</v>
      </c>
      <c r="AI86" s="198">
        <f t="shared" si="31"/>
        <v>-11105.399805262366</v>
      </c>
      <c r="AJ86" s="198">
        <f t="shared" si="31"/>
        <v>-9722.9848917442123</v>
      </c>
      <c r="AK86" s="198">
        <f t="shared" si="31"/>
        <v>-8512.6548222324982</v>
      </c>
      <c r="AL86" s="198">
        <f t="shared" si="31"/>
        <v>-7452.9882468508467</v>
      </c>
      <c r="AM86" s="198">
        <f t="shared" si="31"/>
        <v>-6525.2303737988768</v>
      </c>
      <c r="AN86" s="198">
        <f t="shared" si="31"/>
        <v>-5712.9610326620914</v>
      </c>
      <c r="AO86" s="198">
        <f t="shared" si="31"/>
        <v>-5001.8040576419107</v>
      </c>
      <c r="AP86" s="198">
        <f>AP83*AP85</f>
        <v>-4379.172847147066</v>
      </c>
    </row>
    <row r="87" spans="1:45" ht="14.25" x14ac:dyDescent="0.2">
      <c r="A87" s="197" t="s">
        <v>283</v>
      </c>
      <c r="B87" s="198">
        <f>SUM($B$86:B86)</f>
        <v>-84389790.869567469</v>
      </c>
      <c r="C87" s="198">
        <f>SUM($B$86:C86)</f>
        <v>-85171492.451896951</v>
      </c>
      <c r="D87" s="198">
        <f>SUM($B$86:D86)</f>
        <v>-85855886.783314049</v>
      </c>
      <c r="E87" s="198">
        <f>SUM($B$86:E86)</f>
        <v>-86455086.799616992</v>
      </c>
      <c r="F87" s="198">
        <f>SUM($B$86:F86)</f>
        <v>-86979697.602272257</v>
      </c>
      <c r="G87" s="198">
        <f>SUM($B$86:G86)</f>
        <v>-87439004.155634344</v>
      </c>
      <c r="H87" s="198">
        <f>SUM($B$86:H86)</f>
        <v>-87841135.619366288</v>
      </c>
      <c r="I87" s="198">
        <f>SUM($B$86:I86)</f>
        <v>-88193209.224542394</v>
      </c>
      <c r="J87" s="198">
        <f>SUM($B$86:J86)</f>
        <v>-88501456.239862546</v>
      </c>
      <c r="K87" s="198">
        <f>SUM($B$86:K86)</f>
        <v>-88771332.25742501</v>
      </c>
      <c r="L87" s="198">
        <f>SUM($B$86:L86)</f>
        <v>-89007613.74997969</v>
      </c>
      <c r="M87" s="198">
        <f>SUM($B$86:M86)</f>
        <v>-89214482.608606398</v>
      </c>
      <c r="N87" s="198">
        <f>SUM($B$86:N86)</f>
        <v>-89395600.157030612</v>
      </c>
      <c r="O87" s="198">
        <f>SUM($B$86:O86)</f>
        <v>-89554171.952538952</v>
      </c>
      <c r="P87" s="198">
        <f>SUM($B$86:P86)</f>
        <v>-89693004.52039066</v>
      </c>
      <c r="Q87" s="198">
        <f>SUM($B$86:Q86)</f>
        <v>-89814555.025854185</v>
      </c>
      <c r="R87" s="198">
        <f>SUM($B$86:R86)</f>
        <v>-89920974.763002753</v>
      </c>
      <c r="S87" s="198">
        <f>SUM($B$86:S86)</f>
        <v>-90014147.229966849</v>
      </c>
      <c r="T87" s="198">
        <f>SUM($B$86:T86)</f>
        <v>-90095721.464528769</v>
      </c>
      <c r="U87" s="198">
        <f>SUM($B$86:U86)</f>
        <v>-90167141.230058089</v>
      </c>
      <c r="V87" s="198">
        <f>SUM($B$86:V86)</f>
        <v>-90229670.568343088</v>
      </c>
      <c r="W87" s="198">
        <f>SUM($B$86:W86)</f>
        <v>-90284416.171571866</v>
      </c>
      <c r="X87" s="198">
        <f>SUM($B$86:X86)</f>
        <v>-90332346.969419464</v>
      </c>
      <c r="Y87" s="198">
        <f>SUM($B$86:Y86)</f>
        <v>-90374311.277908444</v>
      </c>
      <c r="Z87" s="198">
        <f>SUM($B$86:Z86)</f>
        <v>-90411051.813556477</v>
      </c>
      <c r="AA87" s="198">
        <f>SUM($B$86:AA86)</f>
        <v>-90443218.838542923</v>
      </c>
      <c r="AB87" s="198">
        <f>SUM($B$86:AB86)</f>
        <v>-90471381.669547662</v>
      </c>
      <c r="AC87" s="198">
        <f>SUM($B$86:AC86)</f>
        <v>-90496038.753954291</v>
      </c>
      <c r="AD87" s="198">
        <f>SUM($B$86:AD86)</f>
        <v>-90517626.491754293</v>
      </c>
      <c r="AE87" s="198">
        <f>SUM($B$86:AE86)</f>
        <v>-90536526.959288731</v>
      </c>
      <c r="AF87" s="198">
        <f>SUM($B$86:AF86)</f>
        <v>-90553074.671528429</v>
      </c>
      <c r="AG87" s="198">
        <f>SUM($B$86:AG86)</f>
        <v>-90567562.502576455</v>
      </c>
      <c r="AH87" s="198">
        <f>SUM($B$86:AH86)</f>
        <v>-90580246.869178668</v>
      </c>
      <c r="AI87" s="198">
        <f>SUM($B$86:AI86)</f>
        <v>-90591352.26898393</v>
      </c>
      <c r="AJ87" s="198">
        <f>SUM($B$86:AJ86)</f>
        <v>-90601075.253875673</v>
      </c>
      <c r="AK87" s="198">
        <f>SUM($B$86:AK86)</f>
        <v>-90609587.908697903</v>
      </c>
      <c r="AL87" s="198">
        <f>SUM($B$86:AL86)</f>
        <v>-90617040.896944761</v>
      </c>
      <c r="AM87" s="198">
        <f>SUM($B$86:AM86)</f>
        <v>-90623566.127318561</v>
      </c>
      <c r="AN87" s="198">
        <f>SUM($B$86:AN86)</f>
        <v>-90629279.08835122</v>
      </c>
      <c r="AO87" s="198">
        <f>SUM($B$86:AO86)</f>
        <v>-90634280.892408863</v>
      </c>
      <c r="AP87" s="198">
        <f>SUM($B$86:AP86)</f>
        <v>-90638660.065256014</v>
      </c>
    </row>
    <row r="88" spans="1:45" ht="14.25" x14ac:dyDescent="0.2">
      <c r="A88" s="197" t="s">
        <v>282</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0</v>
      </c>
      <c r="AF88" s="209">
        <f>IF((ISERR(IRR($B$83:AF83))),0,IF(IRR($B$83:AF83)&lt;0,0,IRR($B$83:AF83)))</f>
        <v>0</v>
      </c>
      <c r="AG88" s="209">
        <f>IF((ISERR(IRR($B$83:AG83))),0,IF(IRR($B$83:AG83)&lt;0,0,IRR($B$83:AG83)))</f>
        <v>0</v>
      </c>
      <c r="AH88" s="209">
        <f>IF((ISERR(IRR($B$83:AH83))),0,IF(IRR($B$83:AH83)&lt;0,0,IRR($B$83:AH83)))</f>
        <v>0</v>
      </c>
      <c r="AI88" s="209">
        <f>IF((ISERR(IRR($B$83:AI83))),0,IF(IRR($B$83:AI83)&lt;0,0,IRR($B$83:AI83)))</f>
        <v>0</v>
      </c>
      <c r="AJ88" s="209">
        <f>IF((ISERR(IRR($B$83:AJ83))),0,IF(IRR($B$83:AJ83)&lt;0,0,IRR($B$83:AJ83)))</f>
        <v>0</v>
      </c>
      <c r="AK88" s="209">
        <f>IF((ISERR(IRR($B$83:AK83))),0,IF(IRR($B$83:AK83)&lt;0,0,IRR($B$83:AK83)))</f>
        <v>0</v>
      </c>
      <c r="AL88" s="209">
        <f>IF((ISERR(IRR($B$83:AL83))),0,IF(IRR($B$83:AL83)&lt;0,0,IRR($B$83:AL83)))</f>
        <v>0</v>
      </c>
      <c r="AM88" s="209">
        <f>IF((ISERR(IRR($B$83:AM83))),0,IF(IRR($B$83:AM83)&lt;0,0,IRR($B$83:AM83)))</f>
        <v>0</v>
      </c>
      <c r="AN88" s="209">
        <f>IF((ISERR(IRR($B$83:AN83))),0,IF(IRR($B$83:AN83)&lt;0,0,IRR($B$83:AN83)))</f>
        <v>0</v>
      </c>
      <c r="AO88" s="209">
        <f>IF((ISERR(IRR($B$83:AO83))),0,IF(IRR($B$83:AO83)&lt;0,0,IRR($B$83:AO83)))</f>
        <v>0</v>
      </c>
      <c r="AP88" s="209">
        <f>IF((ISERR(IRR($B$83:AP83))),0,IF(IRR($B$83:AP83)&lt;0,0,IRR($B$83:AP83)))</f>
        <v>0</v>
      </c>
    </row>
    <row r="89" spans="1:45" ht="14.25" x14ac:dyDescent="0.2">
      <c r="A89" s="197" t="s">
        <v>281</v>
      </c>
      <c r="B89" s="210">
        <f>IF(AND(B84&gt;0,A84&lt;0),(B74-(B84/(B84-A84))),0)</f>
        <v>0</v>
      </c>
      <c r="C89" s="210">
        <f t="shared" ref="C89:AP89" si="32">IF(AND(C84&gt;0,B84&lt;0),(C74-(C84/(C84-B84))),0)</f>
        <v>0</v>
      </c>
      <c r="D89" s="210">
        <f t="shared" si="32"/>
        <v>0</v>
      </c>
      <c r="E89" s="210">
        <f t="shared" si="32"/>
        <v>0</v>
      </c>
      <c r="F89" s="210">
        <f t="shared" si="32"/>
        <v>0</v>
      </c>
      <c r="G89" s="210">
        <f t="shared" si="32"/>
        <v>0</v>
      </c>
      <c r="H89" s="210">
        <f>IF(AND(H84&gt;0,G84&lt;0),(H74-(H84/(H84-G84))),0)</f>
        <v>0</v>
      </c>
      <c r="I89" s="210">
        <f t="shared" si="32"/>
        <v>0</v>
      </c>
      <c r="J89" s="210">
        <f t="shared" si="32"/>
        <v>0</v>
      </c>
      <c r="K89" s="210">
        <f t="shared" si="32"/>
        <v>0</v>
      </c>
      <c r="L89" s="210">
        <f t="shared" si="32"/>
        <v>0</v>
      </c>
      <c r="M89" s="210">
        <f t="shared" si="32"/>
        <v>0</v>
      </c>
      <c r="N89" s="210">
        <f t="shared" si="32"/>
        <v>0</v>
      </c>
      <c r="O89" s="210">
        <f t="shared" si="32"/>
        <v>0</v>
      </c>
      <c r="P89" s="210">
        <f t="shared" si="32"/>
        <v>0</v>
      </c>
      <c r="Q89" s="210">
        <f t="shared" si="32"/>
        <v>0</v>
      </c>
      <c r="R89" s="210">
        <f t="shared" si="32"/>
        <v>0</v>
      </c>
      <c r="S89" s="210">
        <f t="shared" si="32"/>
        <v>0</v>
      </c>
      <c r="T89" s="210">
        <f t="shared" si="32"/>
        <v>0</v>
      </c>
      <c r="U89" s="210">
        <f t="shared" si="32"/>
        <v>0</v>
      </c>
      <c r="V89" s="210">
        <f t="shared" si="32"/>
        <v>0</v>
      </c>
      <c r="W89" s="210">
        <f t="shared" si="32"/>
        <v>0</v>
      </c>
      <c r="X89" s="210">
        <f t="shared" si="32"/>
        <v>0</v>
      </c>
      <c r="Y89" s="210">
        <f t="shared" si="32"/>
        <v>0</v>
      </c>
      <c r="Z89" s="210">
        <f t="shared" si="32"/>
        <v>0</v>
      </c>
      <c r="AA89" s="210">
        <f t="shared" si="32"/>
        <v>0</v>
      </c>
      <c r="AB89" s="210">
        <f t="shared" si="32"/>
        <v>0</v>
      </c>
      <c r="AC89" s="210">
        <f t="shared" si="32"/>
        <v>0</v>
      </c>
      <c r="AD89" s="210">
        <f t="shared" si="32"/>
        <v>0</v>
      </c>
      <c r="AE89" s="210">
        <f t="shared" si="32"/>
        <v>0</v>
      </c>
      <c r="AF89" s="210">
        <f t="shared" si="32"/>
        <v>0</v>
      </c>
      <c r="AG89" s="210">
        <f t="shared" si="32"/>
        <v>0</v>
      </c>
      <c r="AH89" s="210">
        <f t="shared" si="32"/>
        <v>0</v>
      </c>
      <c r="AI89" s="210">
        <f t="shared" si="32"/>
        <v>0</v>
      </c>
      <c r="AJ89" s="210">
        <f t="shared" si="32"/>
        <v>0</v>
      </c>
      <c r="AK89" s="210">
        <f t="shared" si="32"/>
        <v>0</v>
      </c>
      <c r="AL89" s="210">
        <f t="shared" si="32"/>
        <v>0</v>
      </c>
      <c r="AM89" s="210">
        <f t="shared" si="32"/>
        <v>0</v>
      </c>
      <c r="AN89" s="210">
        <f t="shared" si="32"/>
        <v>0</v>
      </c>
      <c r="AO89" s="210">
        <f t="shared" si="32"/>
        <v>0</v>
      </c>
      <c r="AP89" s="210">
        <f t="shared" si="32"/>
        <v>0</v>
      </c>
    </row>
    <row r="90" spans="1:45" ht="15" thickBot="1" x14ac:dyDescent="0.25">
      <c r="A90" s="211" t="s">
        <v>280</v>
      </c>
      <c r="B90" s="212">
        <f t="shared" ref="B90:AP90" si="33">IF(AND(B87&gt;0,A87&lt;0),(B74-(B87/(B87-A87))),0)</f>
        <v>0</v>
      </c>
      <c r="C90" s="212">
        <f t="shared" si="33"/>
        <v>0</v>
      </c>
      <c r="D90" s="212">
        <f t="shared" si="33"/>
        <v>0</v>
      </c>
      <c r="E90" s="212">
        <f t="shared" si="33"/>
        <v>0</v>
      </c>
      <c r="F90" s="212">
        <f t="shared" si="33"/>
        <v>0</v>
      </c>
      <c r="G90" s="212">
        <f t="shared" si="33"/>
        <v>0</v>
      </c>
      <c r="H90" s="212">
        <f t="shared" si="33"/>
        <v>0</v>
      </c>
      <c r="I90" s="212">
        <f t="shared" si="33"/>
        <v>0</v>
      </c>
      <c r="J90" s="212">
        <f t="shared" si="33"/>
        <v>0</v>
      </c>
      <c r="K90" s="212">
        <f t="shared" si="33"/>
        <v>0</v>
      </c>
      <c r="L90" s="212">
        <f t="shared" si="33"/>
        <v>0</v>
      </c>
      <c r="M90" s="212">
        <f t="shared" si="33"/>
        <v>0</v>
      </c>
      <c r="N90" s="212">
        <f t="shared" si="33"/>
        <v>0</v>
      </c>
      <c r="O90" s="212">
        <f t="shared" si="33"/>
        <v>0</v>
      </c>
      <c r="P90" s="212">
        <f t="shared" si="33"/>
        <v>0</v>
      </c>
      <c r="Q90" s="212">
        <f t="shared" si="33"/>
        <v>0</v>
      </c>
      <c r="R90" s="212">
        <f t="shared" si="33"/>
        <v>0</v>
      </c>
      <c r="S90" s="212">
        <f t="shared" si="33"/>
        <v>0</v>
      </c>
      <c r="T90" s="212">
        <f t="shared" si="33"/>
        <v>0</v>
      </c>
      <c r="U90" s="212">
        <f t="shared" si="33"/>
        <v>0</v>
      </c>
      <c r="V90" s="212">
        <f t="shared" si="33"/>
        <v>0</v>
      </c>
      <c r="W90" s="212">
        <f t="shared" si="33"/>
        <v>0</v>
      </c>
      <c r="X90" s="212">
        <f t="shared" si="33"/>
        <v>0</v>
      </c>
      <c r="Y90" s="212">
        <f t="shared" si="33"/>
        <v>0</v>
      </c>
      <c r="Z90" s="212">
        <f t="shared" si="33"/>
        <v>0</v>
      </c>
      <c r="AA90" s="212">
        <f t="shared" si="33"/>
        <v>0</v>
      </c>
      <c r="AB90" s="212">
        <f t="shared" si="33"/>
        <v>0</v>
      </c>
      <c r="AC90" s="212">
        <f t="shared" si="33"/>
        <v>0</v>
      </c>
      <c r="AD90" s="212">
        <f t="shared" si="33"/>
        <v>0</v>
      </c>
      <c r="AE90" s="212">
        <f t="shared" si="33"/>
        <v>0</v>
      </c>
      <c r="AF90" s="212">
        <f t="shared" si="33"/>
        <v>0</v>
      </c>
      <c r="AG90" s="212">
        <f t="shared" si="33"/>
        <v>0</v>
      </c>
      <c r="AH90" s="212">
        <f t="shared" si="33"/>
        <v>0</v>
      </c>
      <c r="AI90" s="212">
        <f t="shared" si="33"/>
        <v>0</v>
      </c>
      <c r="AJ90" s="212">
        <f t="shared" si="33"/>
        <v>0</v>
      </c>
      <c r="AK90" s="212">
        <f t="shared" si="33"/>
        <v>0</v>
      </c>
      <c r="AL90" s="212">
        <f t="shared" si="33"/>
        <v>0</v>
      </c>
      <c r="AM90" s="212">
        <f t="shared" si="33"/>
        <v>0</v>
      </c>
      <c r="AN90" s="212">
        <f t="shared" si="33"/>
        <v>0</v>
      </c>
      <c r="AO90" s="212">
        <f t="shared" si="33"/>
        <v>0</v>
      </c>
      <c r="AP90" s="212">
        <f t="shared" si="33"/>
        <v>0</v>
      </c>
    </row>
    <row r="91" spans="1:45" s="183" customFormat="1" x14ac:dyDescent="0.2">
      <c r="A91" s="157"/>
      <c r="B91" s="213">
        <v>2017</v>
      </c>
      <c r="C91" s="213">
        <f>B91+1</f>
        <v>2018</v>
      </c>
      <c r="D91" s="142">
        <f t="shared" ref="D91:AP91" si="34">C91+1</f>
        <v>2019</v>
      </c>
      <c r="E91" s="142">
        <f t="shared" si="34"/>
        <v>2020</v>
      </c>
      <c r="F91" s="142">
        <f t="shared" si="34"/>
        <v>2021</v>
      </c>
      <c r="G91" s="142">
        <f t="shared" si="34"/>
        <v>2022</v>
      </c>
      <c r="H91" s="142">
        <f t="shared" si="34"/>
        <v>2023</v>
      </c>
      <c r="I91" s="142">
        <f t="shared" si="34"/>
        <v>2024</v>
      </c>
      <c r="J91" s="142">
        <f t="shared" si="34"/>
        <v>2025</v>
      </c>
      <c r="K91" s="142">
        <f t="shared" si="34"/>
        <v>2026</v>
      </c>
      <c r="L91" s="142">
        <f t="shared" si="34"/>
        <v>2027</v>
      </c>
      <c r="M91" s="142">
        <f t="shared" si="34"/>
        <v>2028</v>
      </c>
      <c r="N91" s="142">
        <f t="shared" si="34"/>
        <v>2029</v>
      </c>
      <c r="O91" s="142">
        <f t="shared" si="34"/>
        <v>2030</v>
      </c>
      <c r="P91" s="142">
        <f t="shared" si="34"/>
        <v>2031</v>
      </c>
      <c r="Q91" s="142">
        <f t="shared" si="34"/>
        <v>2032</v>
      </c>
      <c r="R91" s="142">
        <f t="shared" si="34"/>
        <v>2033</v>
      </c>
      <c r="S91" s="142">
        <f t="shared" si="34"/>
        <v>2034</v>
      </c>
      <c r="T91" s="142">
        <f t="shared" si="34"/>
        <v>2035</v>
      </c>
      <c r="U91" s="142">
        <f t="shared" si="34"/>
        <v>2036</v>
      </c>
      <c r="V91" s="142">
        <f t="shared" si="34"/>
        <v>2037</v>
      </c>
      <c r="W91" s="142">
        <f t="shared" si="34"/>
        <v>2038</v>
      </c>
      <c r="X91" s="142">
        <f t="shared" si="34"/>
        <v>2039</v>
      </c>
      <c r="Y91" s="142">
        <f t="shared" si="34"/>
        <v>2040</v>
      </c>
      <c r="Z91" s="142">
        <f t="shared" si="34"/>
        <v>2041</v>
      </c>
      <c r="AA91" s="142">
        <f t="shared" si="34"/>
        <v>2042</v>
      </c>
      <c r="AB91" s="142">
        <f t="shared" si="34"/>
        <v>2043</v>
      </c>
      <c r="AC91" s="142">
        <f t="shared" si="34"/>
        <v>2044</v>
      </c>
      <c r="AD91" s="142">
        <f t="shared" si="34"/>
        <v>2045</v>
      </c>
      <c r="AE91" s="142">
        <f t="shared" si="34"/>
        <v>2046</v>
      </c>
      <c r="AF91" s="142">
        <f t="shared" si="34"/>
        <v>2047</v>
      </c>
      <c r="AG91" s="142">
        <f t="shared" si="34"/>
        <v>2048</v>
      </c>
      <c r="AH91" s="142">
        <f t="shared" si="34"/>
        <v>2049</v>
      </c>
      <c r="AI91" s="142">
        <f t="shared" si="34"/>
        <v>2050</v>
      </c>
      <c r="AJ91" s="142">
        <f t="shared" si="34"/>
        <v>2051</v>
      </c>
      <c r="AK91" s="142">
        <f t="shared" si="34"/>
        <v>2052</v>
      </c>
      <c r="AL91" s="142">
        <f t="shared" si="34"/>
        <v>2053</v>
      </c>
      <c r="AM91" s="142">
        <f t="shared" si="34"/>
        <v>2054</v>
      </c>
      <c r="AN91" s="142">
        <f t="shared" si="34"/>
        <v>2055</v>
      </c>
      <c r="AO91" s="142">
        <f t="shared" si="34"/>
        <v>2056</v>
      </c>
      <c r="AP91" s="142">
        <f t="shared" si="34"/>
        <v>2057</v>
      </c>
      <c r="AQ91" s="143"/>
      <c r="AR91" s="143"/>
      <c r="AS91" s="143"/>
    </row>
    <row r="92" spans="1:45" ht="15.6" customHeight="1" x14ac:dyDescent="0.2">
      <c r="A92" s="214" t="s">
        <v>279</v>
      </c>
      <c r="B92" s="89"/>
      <c r="C92" s="89"/>
      <c r="D92" s="89"/>
      <c r="E92" s="89"/>
      <c r="F92" s="89"/>
      <c r="G92" s="89"/>
      <c r="H92" s="89"/>
      <c r="I92" s="89"/>
      <c r="J92" s="89"/>
      <c r="K92" s="89"/>
      <c r="L92" s="215">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2.75" x14ac:dyDescent="0.2">
      <c r="A93" s="90" t="s">
        <v>278</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2.75" x14ac:dyDescent="0.2">
      <c r="A94" s="90" t="s">
        <v>277</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2.75" x14ac:dyDescent="0.2">
      <c r="A95" s="90" t="s">
        <v>276</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2.75" x14ac:dyDescent="0.2">
      <c r="A96" s="91" t="s">
        <v>275</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
      <c r="A97" s="439" t="s">
        <v>512</v>
      </c>
      <c r="B97" s="439"/>
      <c r="C97" s="439"/>
      <c r="D97" s="439"/>
      <c r="E97" s="439"/>
      <c r="F97" s="439"/>
      <c r="G97" s="439"/>
      <c r="H97" s="439"/>
      <c r="I97" s="439"/>
      <c r="J97" s="439"/>
      <c r="K97" s="439"/>
      <c r="L97" s="439"/>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x14ac:dyDescent="0.2">
      <c r="C98" s="216"/>
    </row>
    <row r="99" spans="1:71" s="222" customFormat="1" ht="16.5" hidden="1" thickTop="1" x14ac:dyDescent="0.2">
      <c r="A99" s="217" t="s">
        <v>513</v>
      </c>
      <c r="B99" s="218">
        <f>B81*B85</f>
        <v>-71516771.92336227</v>
      </c>
      <c r="C99" s="219">
        <f>C81*C85</f>
        <v>0</v>
      </c>
      <c r="D99" s="219">
        <f t="shared" ref="D99:AP99" si="35">D81*D85</f>
        <v>0</v>
      </c>
      <c r="E99" s="219">
        <f t="shared" si="35"/>
        <v>0</v>
      </c>
      <c r="F99" s="219">
        <f t="shared" si="35"/>
        <v>0</v>
      </c>
      <c r="G99" s="219">
        <f t="shared" si="35"/>
        <v>0</v>
      </c>
      <c r="H99" s="219">
        <f t="shared" si="35"/>
        <v>0</v>
      </c>
      <c r="I99" s="219">
        <f t="shared" si="35"/>
        <v>0</v>
      </c>
      <c r="J99" s="219">
        <f>J81*J85</f>
        <v>0</v>
      </c>
      <c r="K99" s="219">
        <f t="shared" si="35"/>
        <v>0</v>
      </c>
      <c r="L99" s="219">
        <f>L81*L85</f>
        <v>0</v>
      </c>
      <c r="M99" s="219">
        <f t="shared" si="35"/>
        <v>0</v>
      </c>
      <c r="N99" s="219">
        <f t="shared" si="35"/>
        <v>0</v>
      </c>
      <c r="O99" s="219">
        <f t="shared" si="35"/>
        <v>0</v>
      </c>
      <c r="P99" s="219">
        <f t="shared" si="35"/>
        <v>0</v>
      </c>
      <c r="Q99" s="219">
        <f t="shared" si="35"/>
        <v>0</v>
      </c>
      <c r="R99" s="219">
        <f t="shared" si="35"/>
        <v>0</v>
      </c>
      <c r="S99" s="219">
        <f t="shared" si="35"/>
        <v>0</v>
      </c>
      <c r="T99" s="219">
        <f t="shared" si="35"/>
        <v>0</v>
      </c>
      <c r="U99" s="219">
        <f t="shared" si="35"/>
        <v>0</v>
      </c>
      <c r="V99" s="219">
        <f t="shared" si="35"/>
        <v>0</v>
      </c>
      <c r="W99" s="219">
        <f t="shared" si="35"/>
        <v>0</v>
      </c>
      <c r="X99" s="219">
        <f t="shared" si="35"/>
        <v>0</v>
      </c>
      <c r="Y99" s="219">
        <f t="shared" si="35"/>
        <v>0</v>
      </c>
      <c r="Z99" s="219">
        <f t="shared" si="35"/>
        <v>0</v>
      </c>
      <c r="AA99" s="219">
        <f t="shared" si="35"/>
        <v>0</v>
      </c>
      <c r="AB99" s="219">
        <f t="shared" si="35"/>
        <v>0</v>
      </c>
      <c r="AC99" s="219">
        <f t="shared" si="35"/>
        <v>0</v>
      </c>
      <c r="AD99" s="219">
        <f t="shared" si="35"/>
        <v>0</v>
      </c>
      <c r="AE99" s="219">
        <f t="shared" si="35"/>
        <v>0</v>
      </c>
      <c r="AF99" s="219">
        <f t="shared" si="35"/>
        <v>0</v>
      </c>
      <c r="AG99" s="219">
        <f t="shared" si="35"/>
        <v>0</v>
      </c>
      <c r="AH99" s="219">
        <f t="shared" si="35"/>
        <v>0</v>
      </c>
      <c r="AI99" s="219">
        <f t="shared" si="35"/>
        <v>0</v>
      </c>
      <c r="AJ99" s="219">
        <f t="shared" si="35"/>
        <v>0</v>
      </c>
      <c r="AK99" s="219">
        <f t="shared" si="35"/>
        <v>0</v>
      </c>
      <c r="AL99" s="219">
        <f t="shared" si="35"/>
        <v>0</v>
      </c>
      <c r="AM99" s="219">
        <f t="shared" si="35"/>
        <v>0</v>
      </c>
      <c r="AN99" s="219">
        <f t="shared" si="35"/>
        <v>0</v>
      </c>
      <c r="AO99" s="219">
        <f t="shared" si="35"/>
        <v>0</v>
      </c>
      <c r="AP99" s="219">
        <f t="shared" si="35"/>
        <v>0</v>
      </c>
      <c r="AQ99" s="220">
        <f>SUM(B99:AP99)</f>
        <v>-71516771.92336227</v>
      </c>
      <c r="AR99" s="221"/>
      <c r="AS99" s="221"/>
    </row>
    <row r="100" spans="1:71" s="225" customFormat="1" hidden="1" x14ac:dyDescent="0.2">
      <c r="A100" s="223">
        <f>AQ99</f>
        <v>-71516771.92336227</v>
      </c>
      <c r="B100" s="224"/>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5" customFormat="1" hidden="1" x14ac:dyDescent="0.2">
      <c r="A101" s="223">
        <f>AP87</f>
        <v>-90638660.065256014</v>
      </c>
      <c r="B101" s="224"/>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5" customFormat="1" hidden="1" x14ac:dyDescent="0.2">
      <c r="A102" s="226" t="s">
        <v>514</v>
      </c>
      <c r="B102" s="227">
        <f>(A101+-A100)/-A100</f>
        <v>-0.26737627590888546</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5" customFormat="1" hidden="1" x14ac:dyDescent="0.2">
      <c r="A103" s="228"/>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hidden="1" x14ac:dyDescent="0.2">
      <c r="A104" s="229" t="s">
        <v>515</v>
      </c>
      <c r="B104" s="229" t="s">
        <v>516</v>
      </c>
      <c r="C104" s="229" t="s">
        <v>517</v>
      </c>
      <c r="D104" s="229" t="s">
        <v>518</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hidden="1" x14ac:dyDescent="0.2">
      <c r="A105" s="232">
        <f>G30/1000/1000</f>
        <v>-89.007613749979683</v>
      </c>
      <c r="B105" s="233">
        <f>L88</f>
        <v>0</v>
      </c>
      <c r="C105" s="234" t="str">
        <f>G28</f>
        <v>не окупается</v>
      </c>
      <c r="D105" s="234" t="str">
        <f>G29</f>
        <v>не окупается</v>
      </c>
      <c r="E105" s="235" t="s">
        <v>519</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hidden="1" x14ac:dyDescent="0.2">
      <c r="A106" s="236"/>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hidden="1" x14ac:dyDescent="0.2">
      <c r="A107" s="237"/>
      <c r="B107" s="238">
        <v>2016</v>
      </c>
      <c r="C107" s="238">
        <v>2017</v>
      </c>
      <c r="D107" s="239">
        <f t="shared" ref="D107:AP107" si="36">C107+1</f>
        <v>2018</v>
      </c>
      <c r="E107" s="239">
        <f t="shared" si="36"/>
        <v>2019</v>
      </c>
      <c r="F107" s="239">
        <f t="shared" si="36"/>
        <v>2020</v>
      </c>
      <c r="G107" s="239">
        <f t="shared" si="36"/>
        <v>2021</v>
      </c>
      <c r="H107" s="239">
        <f t="shared" si="36"/>
        <v>2022</v>
      </c>
      <c r="I107" s="239">
        <f t="shared" si="36"/>
        <v>2023</v>
      </c>
      <c r="J107" s="239">
        <f t="shared" si="36"/>
        <v>2024</v>
      </c>
      <c r="K107" s="239">
        <f t="shared" si="36"/>
        <v>2025</v>
      </c>
      <c r="L107" s="239">
        <f t="shared" si="36"/>
        <v>2026</v>
      </c>
      <c r="M107" s="239">
        <f t="shared" si="36"/>
        <v>2027</v>
      </c>
      <c r="N107" s="239">
        <f t="shared" si="36"/>
        <v>2028</v>
      </c>
      <c r="O107" s="239">
        <f t="shared" si="36"/>
        <v>2029</v>
      </c>
      <c r="P107" s="239">
        <f t="shared" si="36"/>
        <v>2030</v>
      </c>
      <c r="Q107" s="239">
        <f t="shared" si="36"/>
        <v>2031</v>
      </c>
      <c r="R107" s="239">
        <f t="shared" si="36"/>
        <v>2032</v>
      </c>
      <c r="S107" s="239">
        <f t="shared" si="36"/>
        <v>2033</v>
      </c>
      <c r="T107" s="239">
        <f t="shared" si="36"/>
        <v>2034</v>
      </c>
      <c r="U107" s="239">
        <f t="shared" si="36"/>
        <v>2035</v>
      </c>
      <c r="V107" s="239">
        <f t="shared" si="36"/>
        <v>2036</v>
      </c>
      <c r="W107" s="239">
        <f t="shared" si="36"/>
        <v>2037</v>
      </c>
      <c r="X107" s="239">
        <f t="shared" si="36"/>
        <v>2038</v>
      </c>
      <c r="Y107" s="239">
        <f t="shared" si="36"/>
        <v>2039</v>
      </c>
      <c r="Z107" s="239">
        <f t="shared" si="36"/>
        <v>2040</v>
      </c>
      <c r="AA107" s="239">
        <f t="shared" si="36"/>
        <v>2041</v>
      </c>
      <c r="AB107" s="239">
        <f t="shared" si="36"/>
        <v>2042</v>
      </c>
      <c r="AC107" s="239">
        <f t="shared" si="36"/>
        <v>2043</v>
      </c>
      <c r="AD107" s="239">
        <f t="shared" si="36"/>
        <v>2044</v>
      </c>
      <c r="AE107" s="239">
        <f t="shared" si="36"/>
        <v>2045</v>
      </c>
      <c r="AF107" s="239">
        <f t="shared" si="36"/>
        <v>2046</v>
      </c>
      <c r="AG107" s="239">
        <f t="shared" si="36"/>
        <v>2047</v>
      </c>
      <c r="AH107" s="239">
        <f t="shared" si="36"/>
        <v>2048</v>
      </c>
      <c r="AI107" s="239">
        <f t="shared" si="36"/>
        <v>2049</v>
      </c>
      <c r="AJ107" s="239">
        <f t="shared" si="36"/>
        <v>2050</v>
      </c>
      <c r="AK107" s="239">
        <f t="shared" si="36"/>
        <v>2051</v>
      </c>
      <c r="AL107" s="239">
        <f t="shared" si="36"/>
        <v>2052</v>
      </c>
      <c r="AM107" s="239">
        <f t="shared" si="36"/>
        <v>2053</v>
      </c>
      <c r="AN107" s="239">
        <f t="shared" si="36"/>
        <v>2054</v>
      </c>
      <c r="AO107" s="239">
        <f t="shared" si="36"/>
        <v>2055</v>
      </c>
      <c r="AP107" s="239">
        <f t="shared" si="36"/>
        <v>2056</v>
      </c>
      <c r="AT107" s="225"/>
      <c r="AU107" s="225"/>
      <c r="AV107" s="225"/>
      <c r="AW107" s="225"/>
      <c r="AX107" s="225"/>
      <c r="AY107" s="225"/>
      <c r="AZ107" s="225"/>
      <c r="BA107" s="225"/>
      <c r="BB107" s="225"/>
      <c r="BC107" s="225"/>
      <c r="BD107" s="225"/>
      <c r="BE107" s="225"/>
      <c r="BF107" s="225"/>
      <c r="BG107" s="225"/>
    </row>
    <row r="108" spans="1:71" ht="12.75" hidden="1" x14ac:dyDescent="0.2">
      <c r="A108" s="240" t="s">
        <v>520</v>
      </c>
      <c r="B108" s="241"/>
      <c r="C108" s="241">
        <f>C109*$B$111*$B$112*1000</f>
        <v>0</v>
      </c>
      <c r="D108" s="241">
        <f t="shared" ref="D108:AP108" si="37">D109*$B$111*$B$112*1000</f>
        <v>0</v>
      </c>
      <c r="E108" s="241">
        <f>E109*$B$111*$B$112*1000</f>
        <v>0</v>
      </c>
      <c r="F108" s="241">
        <f t="shared" si="37"/>
        <v>0</v>
      </c>
      <c r="G108" s="241">
        <f t="shared" si="37"/>
        <v>0</v>
      </c>
      <c r="H108" s="241">
        <f t="shared" si="37"/>
        <v>0</v>
      </c>
      <c r="I108" s="241">
        <f t="shared" si="37"/>
        <v>0</v>
      </c>
      <c r="J108" s="241">
        <f t="shared" si="37"/>
        <v>0</v>
      </c>
      <c r="K108" s="241">
        <f t="shared" si="37"/>
        <v>0</v>
      </c>
      <c r="L108" s="241">
        <f t="shared" si="37"/>
        <v>0</v>
      </c>
      <c r="M108" s="241">
        <f t="shared" si="37"/>
        <v>0</v>
      </c>
      <c r="N108" s="241">
        <f t="shared" si="37"/>
        <v>0</v>
      </c>
      <c r="O108" s="241">
        <f t="shared" si="37"/>
        <v>0</v>
      </c>
      <c r="P108" s="241">
        <f t="shared" si="37"/>
        <v>0</v>
      </c>
      <c r="Q108" s="241">
        <f t="shared" si="37"/>
        <v>0</v>
      </c>
      <c r="R108" s="241">
        <f t="shared" si="37"/>
        <v>0</v>
      </c>
      <c r="S108" s="241">
        <f t="shared" si="37"/>
        <v>0</v>
      </c>
      <c r="T108" s="241">
        <f t="shared" si="37"/>
        <v>0</v>
      </c>
      <c r="U108" s="241">
        <f t="shared" si="37"/>
        <v>0</v>
      </c>
      <c r="V108" s="241">
        <f t="shared" si="37"/>
        <v>0</v>
      </c>
      <c r="W108" s="241">
        <f t="shared" si="37"/>
        <v>0</v>
      </c>
      <c r="X108" s="241">
        <f t="shared" si="37"/>
        <v>0</v>
      </c>
      <c r="Y108" s="241">
        <f t="shared" si="37"/>
        <v>0</v>
      </c>
      <c r="Z108" s="241">
        <f t="shared" si="37"/>
        <v>0</v>
      </c>
      <c r="AA108" s="241">
        <f t="shared" si="37"/>
        <v>0</v>
      </c>
      <c r="AB108" s="241">
        <f t="shared" si="37"/>
        <v>0</v>
      </c>
      <c r="AC108" s="241">
        <f t="shared" si="37"/>
        <v>0</v>
      </c>
      <c r="AD108" s="241">
        <f t="shared" si="37"/>
        <v>0</v>
      </c>
      <c r="AE108" s="241">
        <f t="shared" si="37"/>
        <v>0</v>
      </c>
      <c r="AF108" s="241">
        <f t="shared" si="37"/>
        <v>0</v>
      </c>
      <c r="AG108" s="241">
        <f t="shared" si="37"/>
        <v>0</v>
      </c>
      <c r="AH108" s="241">
        <f t="shared" si="37"/>
        <v>0</v>
      </c>
      <c r="AI108" s="241">
        <f t="shared" si="37"/>
        <v>0</v>
      </c>
      <c r="AJ108" s="241">
        <f t="shared" si="37"/>
        <v>0</v>
      </c>
      <c r="AK108" s="241">
        <f t="shared" si="37"/>
        <v>0</v>
      </c>
      <c r="AL108" s="241">
        <f t="shared" si="37"/>
        <v>0</v>
      </c>
      <c r="AM108" s="241">
        <f t="shared" si="37"/>
        <v>0</v>
      </c>
      <c r="AN108" s="241">
        <f t="shared" si="37"/>
        <v>0</v>
      </c>
      <c r="AO108" s="241">
        <f t="shared" si="37"/>
        <v>0</v>
      </c>
      <c r="AP108" s="241">
        <f t="shared" si="37"/>
        <v>0</v>
      </c>
      <c r="AT108" s="225"/>
      <c r="AU108" s="225"/>
      <c r="AV108" s="225"/>
      <c r="AW108" s="225"/>
      <c r="AX108" s="225"/>
      <c r="AY108" s="225"/>
      <c r="AZ108" s="225"/>
      <c r="BA108" s="225"/>
      <c r="BB108" s="225"/>
      <c r="BC108" s="225"/>
      <c r="BD108" s="225"/>
      <c r="BE108" s="225"/>
      <c r="BF108" s="225"/>
      <c r="BG108" s="225"/>
    </row>
    <row r="109" spans="1:71" ht="12.75" hidden="1" x14ac:dyDescent="0.2">
      <c r="A109" s="240" t="s">
        <v>521</v>
      </c>
      <c r="B109" s="239"/>
      <c r="C109" s="239">
        <f>B109+$I$120*C113</f>
        <v>0</v>
      </c>
      <c r="D109" s="239">
        <f>C109+$I$120*D113</f>
        <v>0</v>
      </c>
      <c r="E109" s="239">
        <f t="shared" ref="E109:AP109" si="38">D109+$I$120*E113</f>
        <v>0</v>
      </c>
      <c r="F109" s="239">
        <f t="shared" si="38"/>
        <v>0</v>
      </c>
      <c r="G109" s="239">
        <f t="shared" si="38"/>
        <v>0</v>
      </c>
      <c r="H109" s="239">
        <f t="shared" si="38"/>
        <v>0</v>
      </c>
      <c r="I109" s="239">
        <f t="shared" si="38"/>
        <v>0</v>
      </c>
      <c r="J109" s="239">
        <f t="shared" si="38"/>
        <v>0</v>
      </c>
      <c r="K109" s="239">
        <f t="shared" si="38"/>
        <v>0</v>
      </c>
      <c r="L109" s="239">
        <f t="shared" si="38"/>
        <v>0</v>
      </c>
      <c r="M109" s="239">
        <f t="shared" si="38"/>
        <v>0</v>
      </c>
      <c r="N109" s="239">
        <f t="shared" si="38"/>
        <v>0</v>
      </c>
      <c r="O109" s="239">
        <f t="shared" si="38"/>
        <v>0</v>
      </c>
      <c r="P109" s="239">
        <f t="shared" si="38"/>
        <v>0</v>
      </c>
      <c r="Q109" s="239">
        <f t="shared" si="38"/>
        <v>0</v>
      </c>
      <c r="R109" s="239">
        <f t="shared" si="38"/>
        <v>0</v>
      </c>
      <c r="S109" s="239">
        <f t="shared" si="38"/>
        <v>0</v>
      </c>
      <c r="T109" s="239">
        <f t="shared" si="38"/>
        <v>0</v>
      </c>
      <c r="U109" s="239">
        <f t="shared" si="38"/>
        <v>0</v>
      </c>
      <c r="V109" s="239">
        <f t="shared" si="38"/>
        <v>0</v>
      </c>
      <c r="W109" s="239">
        <f t="shared" si="38"/>
        <v>0</v>
      </c>
      <c r="X109" s="239">
        <f t="shared" si="38"/>
        <v>0</v>
      </c>
      <c r="Y109" s="239">
        <f t="shared" si="38"/>
        <v>0</v>
      </c>
      <c r="Z109" s="239">
        <f t="shared" si="38"/>
        <v>0</v>
      </c>
      <c r="AA109" s="239">
        <f t="shared" si="38"/>
        <v>0</v>
      </c>
      <c r="AB109" s="239">
        <f t="shared" si="38"/>
        <v>0</v>
      </c>
      <c r="AC109" s="239">
        <f t="shared" si="38"/>
        <v>0</v>
      </c>
      <c r="AD109" s="239">
        <f t="shared" si="38"/>
        <v>0</v>
      </c>
      <c r="AE109" s="239">
        <f t="shared" si="38"/>
        <v>0</v>
      </c>
      <c r="AF109" s="239">
        <f t="shared" si="38"/>
        <v>0</v>
      </c>
      <c r="AG109" s="239">
        <f t="shared" si="38"/>
        <v>0</v>
      </c>
      <c r="AH109" s="239">
        <f t="shared" si="38"/>
        <v>0</v>
      </c>
      <c r="AI109" s="239">
        <f t="shared" si="38"/>
        <v>0</v>
      </c>
      <c r="AJ109" s="239">
        <f t="shared" si="38"/>
        <v>0</v>
      </c>
      <c r="AK109" s="239">
        <f t="shared" si="38"/>
        <v>0</v>
      </c>
      <c r="AL109" s="239">
        <f t="shared" si="38"/>
        <v>0</v>
      </c>
      <c r="AM109" s="239">
        <f t="shared" si="38"/>
        <v>0</v>
      </c>
      <c r="AN109" s="239">
        <f t="shared" si="38"/>
        <v>0</v>
      </c>
      <c r="AO109" s="239">
        <f t="shared" si="38"/>
        <v>0</v>
      </c>
      <c r="AP109" s="239">
        <f t="shared" si="38"/>
        <v>0</v>
      </c>
      <c r="AT109" s="225"/>
      <c r="AU109" s="225"/>
      <c r="AV109" s="225"/>
      <c r="AW109" s="225"/>
      <c r="AX109" s="225"/>
      <c r="AY109" s="225"/>
      <c r="AZ109" s="225"/>
      <c r="BA109" s="225"/>
      <c r="BB109" s="225"/>
      <c r="BC109" s="225"/>
      <c r="BD109" s="225"/>
      <c r="BE109" s="225"/>
      <c r="BF109" s="225"/>
      <c r="BG109" s="225"/>
    </row>
    <row r="110" spans="1:71" ht="12.75" hidden="1" x14ac:dyDescent="0.2">
      <c r="A110" s="240" t="s">
        <v>522</v>
      </c>
      <c r="B110" s="242">
        <v>0.93</v>
      </c>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T110" s="225"/>
      <c r="AU110" s="225"/>
      <c r="AV110" s="225"/>
      <c r="AW110" s="225"/>
      <c r="AX110" s="225"/>
      <c r="AY110" s="225"/>
      <c r="AZ110" s="225"/>
      <c r="BA110" s="225"/>
      <c r="BB110" s="225"/>
      <c r="BC110" s="225"/>
      <c r="BD110" s="225"/>
      <c r="BE110" s="225"/>
      <c r="BF110" s="225"/>
      <c r="BG110" s="225"/>
    </row>
    <row r="111" spans="1:71" ht="12.75" hidden="1" x14ac:dyDescent="0.2">
      <c r="A111" s="240" t="s">
        <v>523</v>
      </c>
      <c r="B111" s="242">
        <v>4380</v>
      </c>
      <c r="C111" s="239"/>
      <c r="D111" s="239"/>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T111" s="225"/>
      <c r="AU111" s="225"/>
      <c r="AV111" s="225"/>
      <c r="AW111" s="225"/>
      <c r="AX111" s="225"/>
      <c r="AY111" s="225"/>
      <c r="AZ111" s="225"/>
      <c r="BA111" s="225"/>
      <c r="BB111" s="225"/>
      <c r="BC111" s="225"/>
      <c r="BD111" s="225"/>
      <c r="BE111" s="225"/>
      <c r="BF111" s="225"/>
      <c r="BG111" s="225"/>
    </row>
    <row r="112" spans="1:71" ht="12.75" hidden="1" x14ac:dyDescent="0.2">
      <c r="A112" s="240" t="s">
        <v>524</v>
      </c>
      <c r="B112" s="238">
        <f>$B$131</f>
        <v>1.23072</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T112" s="225"/>
      <c r="AU112" s="225"/>
      <c r="AV112" s="225"/>
      <c r="AW112" s="225"/>
      <c r="AX112" s="225"/>
      <c r="AY112" s="225"/>
      <c r="AZ112" s="225"/>
      <c r="BA112" s="225"/>
      <c r="BB112" s="225"/>
      <c r="BC112" s="225"/>
      <c r="BD112" s="225"/>
      <c r="BE112" s="225"/>
      <c r="BF112" s="225"/>
      <c r="BG112" s="225"/>
    </row>
    <row r="113" spans="1:71" ht="15" hidden="1" x14ac:dyDescent="0.2">
      <c r="A113" s="243" t="s">
        <v>525</v>
      </c>
      <c r="B113" s="244">
        <v>0</v>
      </c>
      <c r="C113" s="245">
        <v>0.33</v>
      </c>
      <c r="D113" s="245">
        <v>0.33</v>
      </c>
      <c r="E113" s="245">
        <v>0.34</v>
      </c>
      <c r="F113" s="244">
        <v>0</v>
      </c>
      <c r="G113" s="244">
        <v>0</v>
      </c>
      <c r="H113" s="244">
        <v>0</v>
      </c>
      <c r="I113" s="244">
        <v>0</v>
      </c>
      <c r="J113" s="244">
        <v>0</v>
      </c>
      <c r="K113" s="244">
        <v>0</v>
      </c>
      <c r="L113" s="244">
        <v>0</v>
      </c>
      <c r="M113" s="244">
        <v>0</v>
      </c>
      <c r="N113" s="244">
        <v>0</v>
      </c>
      <c r="O113" s="244">
        <v>0</v>
      </c>
      <c r="P113" s="244">
        <v>0</v>
      </c>
      <c r="Q113" s="244">
        <v>0</v>
      </c>
      <c r="R113" s="244">
        <v>0</v>
      </c>
      <c r="S113" s="244">
        <v>0</v>
      </c>
      <c r="T113" s="244">
        <v>0</v>
      </c>
      <c r="U113" s="244">
        <v>0</v>
      </c>
      <c r="V113" s="244">
        <v>0</v>
      </c>
      <c r="W113" s="244">
        <v>0</v>
      </c>
      <c r="X113" s="244">
        <v>0</v>
      </c>
      <c r="Y113" s="244">
        <v>0</v>
      </c>
      <c r="Z113" s="244">
        <v>0</v>
      </c>
      <c r="AA113" s="244">
        <v>0</v>
      </c>
      <c r="AB113" s="244">
        <v>0</v>
      </c>
      <c r="AC113" s="244">
        <v>0</v>
      </c>
      <c r="AD113" s="244">
        <v>0</v>
      </c>
      <c r="AE113" s="244">
        <v>0</v>
      </c>
      <c r="AF113" s="244">
        <v>0</v>
      </c>
      <c r="AG113" s="244">
        <v>0</v>
      </c>
      <c r="AH113" s="244">
        <v>0</v>
      </c>
      <c r="AI113" s="244">
        <v>0</v>
      </c>
      <c r="AJ113" s="244">
        <v>0</v>
      </c>
      <c r="AK113" s="244">
        <v>0</v>
      </c>
      <c r="AL113" s="244">
        <v>0</v>
      </c>
      <c r="AM113" s="244">
        <v>0</v>
      </c>
      <c r="AN113" s="244">
        <v>0</v>
      </c>
      <c r="AO113" s="244">
        <v>0</v>
      </c>
      <c r="AP113" s="244">
        <v>0</v>
      </c>
      <c r="AT113" s="225"/>
      <c r="AU113" s="225"/>
      <c r="AV113" s="225"/>
      <c r="AW113" s="225"/>
      <c r="AX113" s="225"/>
      <c r="AY113" s="225"/>
      <c r="AZ113" s="225"/>
      <c r="BA113" s="225"/>
      <c r="BB113" s="225"/>
      <c r="BC113" s="225"/>
      <c r="BD113" s="225"/>
      <c r="BE113" s="225"/>
      <c r="BF113" s="225"/>
      <c r="BG113" s="225"/>
    </row>
    <row r="114" spans="1:71" ht="12.75" hidden="1" x14ac:dyDescent="0.2">
      <c r="A114" s="236"/>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hidden="1" x14ac:dyDescent="0.2">
      <c r="A115" s="236"/>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hidden="1" customHeight="1" x14ac:dyDescent="0.2">
      <c r="A116" s="237"/>
      <c r="B116" s="427" t="s">
        <v>526</v>
      </c>
      <c r="C116" s="428"/>
      <c r="D116" s="427" t="s">
        <v>527</v>
      </c>
      <c r="E116" s="428"/>
      <c r="F116" s="237"/>
      <c r="G116" s="237"/>
      <c r="H116" s="237"/>
      <c r="I116" s="237"/>
      <c r="J116" s="237"/>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hidden="1" x14ac:dyDescent="0.2">
      <c r="A117" s="240" t="s">
        <v>528</v>
      </c>
      <c r="B117" s="246"/>
      <c r="C117" s="237" t="s">
        <v>529</v>
      </c>
      <c r="D117" s="246"/>
      <c r="E117" s="237" t="s">
        <v>529</v>
      </c>
      <c r="F117" s="237"/>
      <c r="G117" s="237"/>
      <c r="H117" s="237"/>
      <c r="I117" s="237"/>
      <c r="J117" s="237"/>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25.5" hidden="1" x14ac:dyDescent="0.2">
      <c r="A118" s="240" t="s">
        <v>528</v>
      </c>
      <c r="B118" s="237">
        <f>$B$110*B117</f>
        <v>0</v>
      </c>
      <c r="C118" s="237" t="s">
        <v>134</v>
      </c>
      <c r="D118" s="237">
        <f>$B$110*D117</f>
        <v>0</v>
      </c>
      <c r="E118" s="237" t="s">
        <v>134</v>
      </c>
      <c r="F118" s="240" t="s">
        <v>530</v>
      </c>
      <c r="G118" s="237">
        <f>D117-B117</f>
        <v>0</v>
      </c>
      <c r="H118" s="237" t="s">
        <v>529</v>
      </c>
      <c r="I118" s="247">
        <f>$B$110*G118</f>
        <v>0</v>
      </c>
      <c r="J118" s="237" t="s">
        <v>134</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hidden="1" x14ac:dyDescent="0.2">
      <c r="A119" s="237"/>
      <c r="B119" s="237"/>
      <c r="C119" s="237"/>
      <c r="D119" s="237"/>
      <c r="E119" s="237"/>
      <c r="F119" s="240" t="s">
        <v>531</v>
      </c>
      <c r="G119" s="237">
        <f>I119/$B$110</f>
        <v>0</v>
      </c>
      <c r="H119" s="237" t="s">
        <v>529</v>
      </c>
      <c r="I119" s="246"/>
      <c r="J119" s="237" t="s">
        <v>134</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38.25" hidden="1" x14ac:dyDescent="0.2">
      <c r="A120" s="248"/>
      <c r="B120" s="249"/>
      <c r="C120" s="249"/>
      <c r="D120" s="249"/>
      <c r="E120" s="249"/>
      <c r="F120" s="250" t="s">
        <v>532</v>
      </c>
      <c r="G120" s="247">
        <f>G118</f>
        <v>0</v>
      </c>
      <c r="H120" s="237" t="s">
        <v>529</v>
      </c>
      <c r="I120" s="242">
        <f>I118</f>
        <v>0</v>
      </c>
      <c r="J120" s="237" t="s">
        <v>134</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hidden="1" x14ac:dyDescent="0.2">
      <c r="A121" s="251"/>
      <c r="B121" s="235"/>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ht="12.75" hidden="1" x14ac:dyDescent="0.2">
      <c r="A122" s="252" t="s">
        <v>533</v>
      </c>
      <c r="B122" s="253">
        <f>'6.2. Паспорт фин осв ввод'!D24</f>
        <v>94.599419999999995</v>
      </c>
      <c r="C122" s="235"/>
      <c r="D122" s="235"/>
      <c r="E122" s="235"/>
      <c r="F122" s="235"/>
      <c r="G122" s="235"/>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ht="12.75" hidden="1" x14ac:dyDescent="0.2">
      <c r="A123" s="252" t="s">
        <v>325</v>
      </c>
      <c r="B123" s="254">
        <v>25</v>
      </c>
      <c r="C123" s="235"/>
      <c r="D123" s="235"/>
      <c r="E123" s="235"/>
      <c r="F123" s="235"/>
      <c r="G123" s="235"/>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ht="12.75" hidden="1" x14ac:dyDescent="0.2">
      <c r="A124" s="252" t="s">
        <v>534</v>
      </c>
      <c r="B124" s="254"/>
      <c r="C124" s="255" t="s">
        <v>535</v>
      </c>
      <c r="D124" s="235"/>
      <c r="E124" s="235"/>
      <c r="F124" s="235"/>
      <c r="G124" s="235"/>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83" customFormat="1" ht="12.75" hidden="1" x14ac:dyDescent="0.2">
      <c r="A125" s="256"/>
      <c r="B125" s="257"/>
      <c r="C125" s="258"/>
      <c r="D125" s="259"/>
      <c r="E125" s="259"/>
      <c r="F125" s="259"/>
      <c r="G125" s="2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hidden="1" x14ac:dyDescent="0.2">
      <c r="A126" s="252" t="s">
        <v>536</v>
      </c>
      <c r="B126" s="260">
        <f>$B$122*1000*1000</f>
        <v>94599420</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hidden="1" x14ac:dyDescent="0.2">
      <c r="A127" s="252" t="s">
        <v>537</v>
      </c>
      <c r="B127" s="261">
        <v>0.01</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hidden="1" x14ac:dyDescent="0.2">
      <c r="A128" s="251"/>
      <c r="B128" s="262"/>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hidden="1" x14ac:dyDescent="0.2">
      <c r="A129" s="252" t="s">
        <v>538</v>
      </c>
      <c r="B129" s="263">
        <v>0.20499999999999999</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hidden="1" x14ac:dyDescent="0.2">
      <c r="A130" s="264"/>
      <c r="B130" s="26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25.5" hidden="1" x14ac:dyDescent="0.2">
      <c r="A131" s="266" t="s">
        <v>539</v>
      </c>
      <c r="B131" s="267">
        <v>1.23072</v>
      </c>
      <c r="C131" s="235" t="s">
        <v>540</v>
      </c>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25.5" hidden="1" x14ac:dyDescent="0.2">
      <c r="A132" s="266" t="s">
        <v>541</v>
      </c>
      <c r="B132" s="267">
        <v>1.20268</v>
      </c>
      <c r="C132" s="235" t="s">
        <v>540</v>
      </c>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hidden="1" x14ac:dyDescent="0.2">
      <c r="A133" s="251"/>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83"/>
      <c r="AR133" s="183"/>
      <c r="AS133" s="183"/>
      <c r="BH133" s="235"/>
      <c r="BI133" s="235"/>
      <c r="BJ133" s="235"/>
      <c r="BK133" s="235"/>
      <c r="BL133" s="235"/>
      <c r="BM133" s="235"/>
      <c r="BN133" s="235"/>
      <c r="BO133" s="235"/>
      <c r="BP133" s="235"/>
      <c r="BQ133" s="235"/>
      <c r="BR133" s="235"/>
      <c r="BS133" s="235"/>
    </row>
    <row r="134" spans="1:71" hidden="1" x14ac:dyDescent="0.2">
      <c r="A134" s="252" t="s">
        <v>542</v>
      </c>
      <c r="C134" s="259" t="s">
        <v>543</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183"/>
      <c r="AR134" s="183"/>
      <c r="AS134" s="183"/>
      <c r="BH134" s="259"/>
      <c r="BI134" s="259"/>
      <c r="BJ134" s="259"/>
      <c r="BK134" s="259"/>
      <c r="BL134" s="259"/>
      <c r="BM134" s="259"/>
      <c r="BN134" s="259"/>
      <c r="BO134" s="259"/>
      <c r="BP134" s="259"/>
      <c r="BQ134" s="259"/>
      <c r="BR134" s="259"/>
      <c r="BS134" s="259"/>
    </row>
    <row r="135" spans="1:71" ht="12.75" hidden="1" x14ac:dyDescent="0.2">
      <c r="A135" s="252"/>
      <c r="B135" s="268">
        <v>2016</v>
      </c>
      <c r="C135" s="268">
        <f>B135+1</f>
        <v>2017</v>
      </c>
      <c r="D135" s="268">
        <f t="shared" ref="D135:AY135" si="39">C135+1</f>
        <v>2018</v>
      </c>
      <c r="E135" s="268">
        <f t="shared" si="39"/>
        <v>2019</v>
      </c>
      <c r="F135" s="268">
        <f t="shared" si="39"/>
        <v>2020</v>
      </c>
      <c r="G135" s="268">
        <f t="shared" si="39"/>
        <v>2021</v>
      </c>
      <c r="H135" s="268">
        <f t="shared" si="39"/>
        <v>2022</v>
      </c>
      <c r="I135" s="268">
        <f t="shared" si="39"/>
        <v>2023</v>
      </c>
      <c r="J135" s="268">
        <f t="shared" si="39"/>
        <v>2024</v>
      </c>
      <c r="K135" s="268">
        <f t="shared" si="39"/>
        <v>2025</v>
      </c>
      <c r="L135" s="268">
        <f t="shared" si="39"/>
        <v>2026</v>
      </c>
      <c r="M135" s="268">
        <f t="shared" si="39"/>
        <v>2027</v>
      </c>
      <c r="N135" s="268">
        <f t="shared" si="39"/>
        <v>2028</v>
      </c>
      <c r="O135" s="268">
        <f t="shared" si="39"/>
        <v>2029</v>
      </c>
      <c r="P135" s="268">
        <f t="shared" si="39"/>
        <v>2030</v>
      </c>
      <c r="Q135" s="268">
        <f t="shared" si="39"/>
        <v>2031</v>
      </c>
      <c r="R135" s="268">
        <f t="shared" si="39"/>
        <v>2032</v>
      </c>
      <c r="S135" s="268">
        <f t="shared" si="39"/>
        <v>2033</v>
      </c>
      <c r="T135" s="268">
        <f t="shared" si="39"/>
        <v>2034</v>
      </c>
      <c r="U135" s="268">
        <f t="shared" si="39"/>
        <v>2035</v>
      </c>
      <c r="V135" s="268">
        <f t="shared" si="39"/>
        <v>2036</v>
      </c>
      <c r="W135" s="268">
        <f t="shared" si="39"/>
        <v>2037</v>
      </c>
      <c r="X135" s="268">
        <f t="shared" si="39"/>
        <v>2038</v>
      </c>
      <c r="Y135" s="268">
        <f t="shared" si="39"/>
        <v>2039</v>
      </c>
      <c r="Z135" s="268">
        <f t="shared" si="39"/>
        <v>2040</v>
      </c>
      <c r="AA135" s="268">
        <f t="shared" si="39"/>
        <v>2041</v>
      </c>
      <c r="AB135" s="268">
        <f t="shared" si="39"/>
        <v>2042</v>
      </c>
      <c r="AC135" s="268">
        <f t="shared" si="39"/>
        <v>2043</v>
      </c>
      <c r="AD135" s="268">
        <f t="shared" si="39"/>
        <v>2044</v>
      </c>
      <c r="AE135" s="268">
        <f t="shared" si="39"/>
        <v>2045</v>
      </c>
      <c r="AF135" s="268">
        <f t="shared" si="39"/>
        <v>2046</v>
      </c>
      <c r="AG135" s="268">
        <f t="shared" si="39"/>
        <v>2047</v>
      </c>
      <c r="AH135" s="268">
        <f t="shared" si="39"/>
        <v>2048</v>
      </c>
      <c r="AI135" s="268">
        <f t="shared" si="39"/>
        <v>2049</v>
      </c>
      <c r="AJ135" s="268">
        <f t="shared" si="39"/>
        <v>2050</v>
      </c>
      <c r="AK135" s="268">
        <f t="shared" si="39"/>
        <v>2051</v>
      </c>
      <c r="AL135" s="268">
        <f t="shared" si="39"/>
        <v>2052</v>
      </c>
      <c r="AM135" s="268">
        <f t="shared" si="39"/>
        <v>2053</v>
      </c>
      <c r="AN135" s="268">
        <f t="shared" si="39"/>
        <v>2054</v>
      </c>
      <c r="AO135" s="268">
        <f t="shared" si="39"/>
        <v>2055</v>
      </c>
      <c r="AP135" s="268">
        <f t="shared" si="39"/>
        <v>2056</v>
      </c>
      <c r="AQ135" s="268">
        <f t="shared" si="39"/>
        <v>2057</v>
      </c>
      <c r="AR135" s="268">
        <f t="shared" si="39"/>
        <v>2058</v>
      </c>
      <c r="AS135" s="268">
        <f t="shared" si="39"/>
        <v>2059</v>
      </c>
      <c r="AT135" s="268">
        <f t="shared" si="39"/>
        <v>2060</v>
      </c>
      <c r="AU135" s="268">
        <f t="shared" si="39"/>
        <v>2061</v>
      </c>
      <c r="AV135" s="268">
        <f t="shared" si="39"/>
        <v>2062</v>
      </c>
      <c r="AW135" s="268">
        <f t="shared" si="39"/>
        <v>2063</v>
      </c>
      <c r="AX135" s="268">
        <f t="shared" si="39"/>
        <v>2064</v>
      </c>
      <c r="AY135" s="268">
        <f t="shared" si="39"/>
        <v>2065</v>
      </c>
    </row>
    <row r="136" spans="1:71" ht="12.75" hidden="1" x14ac:dyDescent="0.2">
      <c r="A136" s="252" t="s">
        <v>544</v>
      </c>
      <c r="B136" s="268"/>
      <c r="C136" s="269">
        <v>5.8000000000000003E-2</v>
      </c>
      <c r="D136" s="269">
        <v>5.5E-2</v>
      </c>
      <c r="E136" s="270">
        <f t="shared" ref="E136:AY136" si="40">D136</f>
        <v>5.5E-2</v>
      </c>
      <c r="F136" s="270">
        <f t="shared" si="40"/>
        <v>5.5E-2</v>
      </c>
      <c r="G136" s="270">
        <f t="shared" si="40"/>
        <v>5.5E-2</v>
      </c>
      <c r="H136" s="270">
        <f t="shared" si="40"/>
        <v>5.5E-2</v>
      </c>
      <c r="I136" s="270">
        <f t="shared" si="40"/>
        <v>5.5E-2</v>
      </c>
      <c r="J136" s="270">
        <f t="shared" si="40"/>
        <v>5.5E-2</v>
      </c>
      <c r="K136" s="270">
        <f t="shared" si="40"/>
        <v>5.5E-2</v>
      </c>
      <c r="L136" s="270">
        <f t="shared" si="40"/>
        <v>5.5E-2</v>
      </c>
      <c r="M136" s="270">
        <f t="shared" si="40"/>
        <v>5.5E-2</v>
      </c>
      <c r="N136" s="270">
        <f t="shared" si="40"/>
        <v>5.5E-2</v>
      </c>
      <c r="O136" s="270">
        <f t="shared" si="40"/>
        <v>5.5E-2</v>
      </c>
      <c r="P136" s="270">
        <f t="shared" si="40"/>
        <v>5.5E-2</v>
      </c>
      <c r="Q136" s="270">
        <f t="shared" si="40"/>
        <v>5.5E-2</v>
      </c>
      <c r="R136" s="270">
        <f t="shared" si="40"/>
        <v>5.5E-2</v>
      </c>
      <c r="S136" s="270">
        <f t="shared" si="40"/>
        <v>5.5E-2</v>
      </c>
      <c r="T136" s="270">
        <f t="shared" si="40"/>
        <v>5.5E-2</v>
      </c>
      <c r="U136" s="270">
        <f t="shared" si="40"/>
        <v>5.5E-2</v>
      </c>
      <c r="V136" s="270">
        <f t="shared" si="40"/>
        <v>5.5E-2</v>
      </c>
      <c r="W136" s="270">
        <f t="shared" si="40"/>
        <v>5.5E-2</v>
      </c>
      <c r="X136" s="270">
        <f t="shared" si="40"/>
        <v>5.5E-2</v>
      </c>
      <c r="Y136" s="270">
        <f t="shared" si="40"/>
        <v>5.5E-2</v>
      </c>
      <c r="Z136" s="270">
        <f t="shared" si="40"/>
        <v>5.5E-2</v>
      </c>
      <c r="AA136" s="270">
        <f t="shared" si="40"/>
        <v>5.5E-2</v>
      </c>
      <c r="AB136" s="270">
        <f t="shared" si="40"/>
        <v>5.5E-2</v>
      </c>
      <c r="AC136" s="270">
        <f t="shared" si="40"/>
        <v>5.5E-2</v>
      </c>
      <c r="AD136" s="270">
        <f t="shared" si="40"/>
        <v>5.5E-2</v>
      </c>
      <c r="AE136" s="270">
        <f t="shared" si="40"/>
        <v>5.5E-2</v>
      </c>
      <c r="AF136" s="270">
        <f t="shared" si="40"/>
        <v>5.5E-2</v>
      </c>
      <c r="AG136" s="270">
        <f t="shared" si="40"/>
        <v>5.5E-2</v>
      </c>
      <c r="AH136" s="270">
        <f t="shared" si="40"/>
        <v>5.5E-2</v>
      </c>
      <c r="AI136" s="270">
        <f t="shared" si="40"/>
        <v>5.5E-2</v>
      </c>
      <c r="AJ136" s="270">
        <f t="shared" si="40"/>
        <v>5.5E-2</v>
      </c>
      <c r="AK136" s="270">
        <f t="shared" si="40"/>
        <v>5.5E-2</v>
      </c>
      <c r="AL136" s="270">
        <f t="shared" si="40"/>
        <v>5.5E-2</v>
      </c>
      <c r="AM136" s="270">
        <f t="shared" si="40"/>
        <v>5.5E-2</v>
      </c>
      <c r="AN136" s="270">
        <f t="shared" si="40"/>
        <v>5.5E-2</v>
      </c>
      <c r="AO136" s="270">
        <f t="shared" si="40"/>
        <v>5.5E-2</v>
      </c>
      <c r="AP136" s="270">
        <f t="shared" si="40"/>
        <v>5.5E-2</v>
      </c>
      <c r="AQ136" s="270">
        <f t="shared" si="40"/>
        <v>5.5E-2</v>
      </c>
      <c r="AR136" s="270">
        <f t="shared" si="40"/>
        <v>5.5E-2</v>
      </c>
      <c r="AS136" s="270">
        <f t="shared" si="40"/>
        <v>5.5E-2</v>
      </c>
      <c r="AT136" s="270">
        <f t="shared" si="40"/>
        <v>5.5E-2</v>
      </c>
      <c r="AU136" s="270">
        <f t="shared" si="40"/>
        <v>5.5E-2</v>
      </c>
      <c r="AV136" s="270">
        <f t="shared" si="40"/>
        <v>5.5E-2</v>
      </c>
      <c r="AW136" s="270">
        <f t="shared" si="40"/>
        <v>5.5E-2</v>
      </c>
      <c r="AX136" s="270">
        <f t="shared" si="40"/>
        <v>5.5E-2</v>
      </c>
      <c r="AY136" s="270">
        <f t="shared" si="40"/>
        <v>5.5E-2</v>
      </c>
    </row>
    <row r="137" spans="1:71" s="183" customFormat="1" ht="15" hidden="1" x14ac:dyDescent="0.2">
      <c r="A137" s="252" t="s">
        <v>545</v>
      </c>
      <c r="B137" s="271"/>
      <c r="C137" s="185">
        <f>(1+B137)*(1+C136)-1</f>
        <v>5.8000000000000052E-2</v>
      </c>
      <c r="D137" s="185">
        <f t="shared" ref="D137:AY137" si="41">(1+C137)*(1+D136)-1</f>
        <v>0.11619000000000002</v>
      </c>
      <c r="E137" s="185">
        <f t="shared" si="41"/>
        <v>0.17758045</v>
      </c>
      <c r="F137" s="185">
        <f t="shared" si="41"/>
        <v>0.24234737475000001</v>
      </c>
      <c r="G137" s="185">
        <f t="shared" si="41"/>
        <v>0.31067648036124984</v>
      </c>
      <c r="H137" s="185">
        <f t="shared" si="41"/>
        <v>0.38276368678111861</v>
      </c>
      <c r="I137" s="185">
        <f t="shared" si="41"/>
        <v>0.45881568955408003</v>
      </c>
      <c r="J137" s="185">
        <f t="shared" si="41"/>
        <v>0.53905055247955436</v>
      </c>
      <c r="K137" s="185">
        <f t="shared" si="41"/>
        <v>0.62369833286592979</v>
      </c>
      <c r="L137" s="185">
        <f t="shared" si="41"/>
        <v>0.71300174117355586</v>
      </c>
      <c r="M137" s="185">
        <f t="shared" si="41"/>
        <v>0.80721683693810142</v>
      </c>
      <c r="N137" s="185">
        <f t="shared" si="41"/>
        <v>0.90661376296969687</v>
      </c>
      <c r="O137" s="185">
        <f t="shared" si="41"/>
        <v>1.0114775199330301</v>
      </c>
      <c r="P137" s="185">
        <f t="shared" si="41"/>
        <v>1.1221087835293466</v>
      </c>
      <c r="Q137" s="185">
        <f t="shared" si="41"/>
        <v>1.2388247666234604</v>
      </c>
      <c r="R137" s="185">
        <f t="shared" si="41"/>
        <v>1.3619601287877505</v>
      </c>
      <c r="S137" s="185">
        <f t="shared" si="41"/>
        <v>1.4918679358710767</v>
      </c>
      <c r="T137" s="185">
        <f t="shared" si="41"/>
        <v>1.6289206723439857</v>
      </c>
      <c r="U137" s="185">
        <f t="shared" si="41"/>
        <v>1.7735113093229047</v>
      </c>
      <c r="V137" s="185">
        <f t="shared" si="41"/>
        <v>1.9260544313356642</v>
      </c>
      <c r="W137" s="185">
        <f t="shared" si="41"/>
        <v>2.0869874250591254</v>
      </c>
      <c r="X137" s="185">
        <f t="shared" si="41"/>
        <v>2.2567717334373771</v>
      </c>
      <c r="Y137" s="185">
        <f t="shared" si="41"/>
        <v>2.4358941787764326</v>
      </c>
      <c r="Z137" s="185">
        <f t="shared" si="41"/>
        <v>2.6248683586091359</v>
      </c>
      <c r="AA137" s="185">
        <f t="shared" si="41"/>
        <v>2.8242361183326383</v>
      </c>
      <c r="AB137" s="185">
        <f t="shared" si="41"/>
        <v>3.0345691048409336</v>
      </c>
      <c r="AC137" s="185">
        <f t="shared" si="41"/>
        <v>3.2564704056071845</v>
      </c>
      <c r="AD137" s="185">
        <f t="shared" si="41"/>
        <v>3.4905762779155793</v>
      </c>
      <c r="AE137" s="185">
        <f t="shared" si="41"/>
        <v>3.7375579732009356</v>
      </c>
      <c r="AF137" s="185">
        <f t="shared" si="41"/>
        <v>3.9981236617269866</v>
      </c>
      <c r="AG137" s="185">
        <f t="shared" si="41"/>
        <v>4.2730204631219708</v>
      </c>
      <c r="AH137" s="185">
        <f t="shared" si="41"/>
        <v>4.563036588593679</v>
      </c>
      <c r="AI137" s="185">
        <f t="shared" si="41"/>
        <v>4.8690036009663311</v>
      </c>
      <c r="AJ137" s="185">
        <f t="shared" si="41"/>
        <v>5.1917987990194794</v>
      </c>
      <c r="AK137" s="185">
        <f t="shared" si="41"/>
        <v>5.5323477329655502</v>
      </c>
      <c r="AL137" s="185">
        <f t="shared" si="41"/>
        <v>5.8916268582786548</v>
      </c>
      <c r="AM137" s="185">
        <f t="shared" si="41"/>
        <v>6.2706663354839804</v>
      </c>
      <c r="AN137" s="185">
        <f t="shared" si="41"/>
        <v>6.6705529839355986</v>
      </c>
      <c r="AO137" s="185">
        <f t="shared" si="41"/>
        <v>7.0924333980520569</v>
      </c>
      <c r="AP137" s="185">
        <f t="shared" si="41"/>
        <v>7.5375172349449198</v>
      </c>
      <c r="AQ137" s="185">
        <f t="shared" si="41"/>
        <v>8.0070806828668903</v>
      </c>
      <c r="AR137" s="185">
        <f t="shared" si="41"/>
        <v>8.5024701204245687</v>
      </c>
      <c r="AS137" s="185">
        <f t="shared" si="41"/>
        <v>9.0251059770479198</v>
      </c>
      <c r="AT137" s="185">
        <f t="shared" si="41"/>
        <v>9.5764868057855548</v>
      </c>
      <c r="AU137" s="185">
        <f t="shared" si="41"/>
        <v>10.15819358010376</v>
      </c>
      <c r="AV137" s="185">
        <f t="shared" si="41"/>
        <v>10.771894227009465</v>
      </c>
      <c r="AW137" s="185">
        <f>(1+AV137)*(1+AW136)-1</f>
        <v>11.419348409494985</v>
      </c>
      <c r="AX137" s="185">
        <f t="shared" si="41"/>
        <v>12.102412572017208</v>
      </c>
      <c r="AY137" s="185">
        <f t="shared" si="41"/>
        <v>12.823045263478154</v>
      </c>
    </row>
    <row r="138" spans="1:71" s="183" customFormat="1" hidden="1" x14ac:dyDescent="0.2">
      <c r="A138" s="272"/>
      <c r="B138" s="271"/>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c r="AL138" s="273"/>
      <c r="AM138" s="273"/>
      <c r="AN138" s="273"/>
      <c r="AO138" s="273"/>
      <c r="AP138" s="273"/>
      <c r="AQ138" s="143"/>
    </row>
    <row r="139" spans="1:71" ht="12.75" hidden="1" x14ac:dyDescent="0.2">
      <c r="A139" s="251"/>
      <c r="B139" s="268">
        <v>2016</v>
      </c>
      <c r="C139" s="268">
        <f>B139+1</f>
        <v>2017</v>
      </c>
      <c r="D139" s="268">
        <f t="shared" ref="D139:AY140" si="42">C139+1</f>
        <v>2018</v>
      </c>
      <c r="E139" s="268">
        <f t="shared" si="42"/>
        <v>2019</v>
      </c>
      <c r="F139" s="268">
        <f t="shared" si="42"/>
        <v>2020</v>
      </c>
      <c r="G139" s="268">
        <f t="shared" si="42"/>
        <v>2021</v>
      </c>
      <c r="H139" s="268">
        <f t="shared" si="42"/>
        <v>2022</v>
      </c>
      <c r="I139" s="268">
        <f t="shared" si="42"/>
        <v>2023</v>
      </c>
      <c r="J139" s="268">
        <f t="shared" si="42"/>
        <v>2024</v>
      </c>
      <c r="K139" s="268">
        <f t="shared" si="42"/>
        <v>2025</v>
      </c>
      <c r="L139" s="268">
        <f t="shared" si="42"/>
        <v>2026</v>
      </c>
      <c r="M139" s="268">
        <f t="shared" si="42"/>
        <v>2027</v>
      </c>
      <c r="N139" s="268">
        <f t="shared" si="42"/>
        <v>2028</v>
      </c>
      <c r="O139" s="268">
        <f t="shared" si="42"/>
        <v>2029</v>
      </c>
      <c r="P139" s="268">
        <f t="shared" si="42"/>
        <v>2030</v>
      </c>
      <c r="Q139" s="268">
        <f t="shared" si="42"/>
        <v>2031</v>
      </c>
      <c r="R139" s="268">
        <f t="shared" si="42"/>
        <v>2032</v>
      </c>
      <c r="S139" s="268">
        <f t="shared" si="42"/>
        <v>2033</v>
      </c>
      <c r="T139" s="268">
        <f t="shared" si="42"/>
        <v>2034</v>
      </c>
      <c r="U139" s="268">
        <f t="shared" si="42"/>
        <v>2035</v>
      </c>
      <c r="V139" s="268">
        <f t="shared" si="42"/>
        <v>2036</v>
      </c>
      <c r="W139" s="268">
        <f t="shared" si="42"/>
        <v>2037</v>
      </c>
      <c r="X139" s="268">
        <f t="shared" si="42"/>
        <v>2038</v>
      </c>
      <c r="Y139" s="268">
        <f t="shared" si="42"/>
        <v>2039</v>
      </c>
      <c r="Z139" s="268">
        <f t="shared" si="42"/>
        <v>2040</v>
      </c>
      <c r="AA139" s="268">
        <f t="shared" si="42"/>
        <v>2041</v>
      </c>
      <c r="AB139" s="268">
        <f t="shared" si="42"/>
        <v>2042</v>
      </c>
      <c r="AC139" s="268">
        <f t="shared" si="42"/>
        <v>2043</v>
      </c>
      <c r="AD139" s="268">
        <f t="shared" si="42"/>
        <v>2044</v>
      </c>
      <c r="AE139" s="268">
        <f t="shared" si="42"/>
        <v>2045</v>
      </c>
      <c r="AF139" s="268">
        <f t="shared" si="42"/>
        <v>2046</v>
      </c>
      <c r="AG139" s="268">
        <f t="shared" si="42"/>
        <v>2047</v>
      </c>
      <c r="AH139" s="268">
        <f t="shared" si="42"/>
        <v>2048</v>
      </c>
      <c r="AI139" s="268">
        <f t="shared" si="42"/>
        <v>2049</v>
      </c>
      <c r="AJ139" s="268">
        <f t="shared" si="42"/>
        <v>2050</v>
      </c>
      <c r="AK139" s="268">
        <f t="shared" si="42"/>
        <v>2051</v>
      </c>
      <c r="AL139" s="268">
        <f t="shared" si="42"/>
        <v>2052</v>
      </c>
      <c r="AM139" s="268">
        <f t="shared" si="42"/>
        <v>2053</v>
      </c>
      <c r="AN139" s="268">
        <f t="shared" si="42"/>
        <v>2054</v>
      </c>
      <c r="AO139" s="268">
        <f t="shared" si="42"/>
        <v>2055</v>
      </c>
      <c r="AP139" s="268">
        <f t="shared" si="42"/>
        <v>2056</v>
      </c>
      <c r="AQ139" s="268">
        <f t="shared" si="42"/>
        <v>2057</v>
      </c>
      <c r="AR139" s="268">
        <f t="shared" si="42"/>
        <v>2058</v>
      </c>
      <c r="AS139" s="268">
        <f t="shared" si="42"/>
        <v>2059</v>
      </c>
      <c r="AT139" s="268">
        <f t="shared" si="42"/>
        <v>2060</v>
      </c>
      <c r="AU139" s="268">
        <f t="shared" si="42"/>
        <v>2061</v>
      </c>
      <c r="AV139" s="268">
        <f t="shared" si="42"/>
        <v>2062</v>
      </c>
      <c r="AW139" s="268">
        <f t="shared" si="42"/>
        <v>2063</v>
      </c>
      <c r="AX139" s="268">
        <f t="shared" si="42"/>
        <v>2064</v>
      </c>
      <c r="AY139" s="268">
        <f t="shared" si="42"/>
        <v>2065</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hidden="1" x14ac:dyDescent="0.2">
      <c r="A140" s="251"/>
      <c r="B140" s="274">
        <f>1</f>
        <v>1</v>
      </c>
      <c r="C140" s="274">
        <f t="shared" ref="C140" si="43">B140+1</f>
        <v>2</v>
      </c>
      <c r="D140" s="274">
        <f t="shared" si="42"/>
        <v>3</v>
      </c>
      <c r="E140" s="274">
        <f>D140+1</f>
        <v>4</v>
      </c>
      <c r="F140" s="274">
        <f t="shared" si="42"/>
        <v>5</v>
      </c>
      <c r="G140" s="274">
        <f t="shared" si="42"/>
        <v>6</v>
      </c>
      <c r="H140" s="274">
        <f t="shared" si="42"/>
        <v>7</v>
      </c>
      <c r="I140" s="274">
        <f t="shared" si="42"/>
        <v>8</v>
      </c>
      <c r="J140" s="274">
        <f t="shared" si="42"/>
        <v>9</v>
      </c>
      <c r="K140" s="274">
        <f t="shared" si="42"/>
        <v>10</v>
      </c>
      <c r="L140" s="274">
        <f t="shared" si="42"/>
        <v>11</v>
      </c>
      <c r="M140" s="274">
        <f t="shared" si="42"/>
        <v>12</v>
      </c>
      <c r="N140" s="274">
        <f t="shared" si="42"/>
        <v>13</v>
      </c>
      <c r="O140" s="274">
        <f t="shared" si="42"/>
        <v>14</v>
      </c>
      <c r="P140" s="274">
        <f t="shared" si="42"/>
        <v>15</v>
      </c>
      <c r="Q140" s="274">
        <f t="shared" si="42"/>
        <v>16</v>
      </c>
      <c r="R140" s="274">
        <f t="shared" si="42"/>
        <v>17</v>
      </c>
      <c r="S140" s="274">
        <f t="shared" si="42"/>
        <v>18</v>
      </c>
      <c r="T140" s="274">
        <f t="shared" si="42"/>
        <v>19</v>
      </c>
      <c r="U140" s="274">
        <f t="shared" si="42"/>
        <v>20</v>
      </c>
      <c r="V140" s="274">
        <f t="shared" si="42"/>
        <v>21</v>
      </c>
      <c r="W140" s="274">
        <f t="shared" si="42"/>
        <v>22</v>
      </c>
      <c r="X140" s="274">
        <f t="shared" si="42"/>
        <v>23</v>
      </c>
      <c r="Y140" s="274">
        <f t="shared" si="42"/>
        <v>24</v>
      </c>
      <c r="Z140" s="274">
        <f t="shared" si="42"/>
        <v>25</v>
      </c>
      <c r="AA140" s="274">
        <f t="shared" si="42"/>
        <v>26</v>
      </c>
      <c r="AB140" s="274">
        <f t="shared" si="42"/>
        <v>27</v>
      </c>
      <c r="AC140" s="274">
        <f t="shared" si="42"/>
        <v>28</v>
      </c>
      <c r="AD140" s="274">
        <f t="shared" si="42"/>
        <v>29</v>
      </c>
      <c r="AE140" s="274">
        <f t="shared" si="42"/>
        <v>30</v>
      </c>
      <c r="AF140" s="274">
        <f t="shared" si="42"/>
        <v>31</v>
      </c>
      <c r="AG140" s="274">
        <f t="shared" si="42"/>
        <v>32</v>
      </c>
      <c r="AH140" s="274">
        <f t="shared" si="42"/>
        <v>33</v>
      </c>
      <c r="AI140" s="274">
        <f t="shared" si="42"/>
        <v>34</v>
      </c>
      <c r="AJ140" s="274">
        <f t="shared" si="42"/>
        <v>35</v>
      </c>
      <c r="AK140" s="274">
        <f t="shared" si="42"/>
        <v>36</v>
      </c>
      <c r="AL140" s="274">
        <f t="shared" si="42"/>
        <v>37</v>
      </c>
      <c r="AM140" s="274">
        <f t="shared" si="42"/>
        <v>38</v>
      </c>
      <c r="AN140" s="274">
        <f t="shared" si="42"/>
        <v>39</v>
      </c>
      <c r="AO140" s="274">
        <f t="shared" si="42"/>
        <v>40</v>
      </c>
      <c r="AP140" s="274">
        <f>AO140+1</f>
        <v>41</v>
      </c>
      <c r="AQ140" s="274">
        <f t="shared" si="42"/>
        <v>42</v>
      </c>
      <c r="AR140" s="274">
        <f t="shared" si="42"/>
        <v>43</v>
      </c>
      <c r="AS140" s="274">
        <f t="shared" si="42"/>
        <v>44</v>
      </c>
      <c r="AT140" s="274">
        <f t="shared" si="42"/>
        <v>45</v>
      </c>
      <c r="AU140" s="274">
        <f t="shared" si="42"/>
        <v>46</v>
      </c>
      <c r="AV140" s="274">
        <f t="shared" si="42"/>
        <v>47</v>
      </c>
      <c r="AW140" s="274">
        <f t="shared" si="42"/>
        <v>48</v>
      </c>
      <c r="AX140" s="274">
        <f t="shared" si="42"/>
        <v>49</v>
      </c>
      <c r="AY140" s="274">
        <f t="shared" si="42"/>
        <v>50</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hidden="1" x14ac:dyDescent="0.2">
      <c r="A141" s="251"/>
      <c r="B141" s="275">
        <v>0.5</v>
      </c>
      <c r="C141" s="275">
        <f>AVERAGE(B140:C140)</f>
        <v>1.5</v>
      </c>
      <c r="D141" s="275">
        <f>AVERAGE(C140:D140)</f>
        <v>2.5</v>
      </c>
      <c r="E141" s="275">
        <f>AVERAGE(D140:E140)</f>
        <v>3.5</v>
      </c>
      <c r="F141" s="275">
        <f t="shared" ref="F141:AO141" si="44">AVERAGE(E140:F140)</f>
        <v>4.5</v>
      </c>
      <c r="G141" s="275">
        <f t="shared" si="44"/>
        <v>5.5</v>
      </c>
      <c r="H141" s="275">
        <f t="shared" si="44"/>
        <v>6.5</v>
      </c>
      <c r="I141" s="275">
        <f t="shared" si="44"/>
        <v>7.5</v>
      </c>
      <c r="J141" s="275">
        <f t="shared" si="44"/>
        <v>8.5</v>
      </c>
      <c r="K141" s="275">
        <f t="shared" si="44"/>
        <v>9.5</v>
      </c>
      <c r="L141" s="275">
        <f t="shared" si="44"/>
        <v>10.5</v>
      </c>
      <c r="M141" s="275">
        <f t="shared" si="44"/>
        <v>11.5</v>
      </c>
      <c r="N141" s="275">
        <f t="shared" si="44"/>
        <v>12.5</v>
      </c>
      <c r="O141" s="275">
        <f t="shared" si="44"/>
        <v>13.5</v>
      </c>
      <c r="P141" s="275">
        <f t="shared" si="44"/>
        <v>14.5</v>
      </c>
      <c r="Q141" s="275">
        <f t="shared" si="44"/>
        <v>15.5</v>
      </c>
      <c r="R141" s="275">
        <f t="shared" si="44"/>
        <v>16.5</v>
      </c>
      <c r="S141" s="275">
        <f t="shared" si="44"/>
        <v>17.5</v>
      </c>
      <c r="T141" s="275">
        <f t="shared" si="44"/>
        <v>18.5</v>
      </c>
      <c r="U141" s="275">
        <f t="shared" si="44"/>
        <v>19.5</v>
      </c>
      <c r="V141" s="275">
        <f t="shared" si="44"/>
        <v>20.5</v>
      </c>
      <c r="W141" s="275">
        <f t="shared" si="44"/>
        <v>21.5</v>
      </c>
      <c r="X141" s="275">
        <f t="shared" si="44"/>
        <v>22.5</v>
      </c>
      <c r="Y141" s="275">
        <f t="shared" si="44"/>
        <v>23.5</v>
      </c>
      <c r="Z141" s="275">
        <f t="shared" si="44"/>
        <v>24.5</v>
      </c>
      <c r="AA141" s="275">
        <f t="shared" si="44"/>
        <v>25.5</v>
      </c>
      <c r="AB141" s="275">
        <f t="shared" si="44"/>
        <v>26.5</v>
      </c>
      <c r="AC141" s="275">
        <f t="shared" si="44"/>
        <v>27.5</v>
      </c>
      <c r="AD141" s="275">
        <f t="shared" si="44"/>
        <v>28.5</v>
      </c>
      <c r="AE141" s="275">
        <f t="shared" si="44"/>
        <v>29.5</v>
      </c>
      <c r="AF141" s="275">
        <f t="shared" si="44"/>
        <v>30.5</v>
      </c>
      <c r="AG141" s="275">
        <f t="shared" si="44"/>
        <v>31.5</v>
      </c>
      <c r="AH141" s="275">
        <f t="shared" si="44"/>
        <v>32.5</v>
      </c>
      <c r="AI141" s="275">
        <f t="shared" si="44"/>
        <v>33.5</v>
      </c>
      <c r="AJ141" s="275">
        <f t="shared" si="44"/>
        <v>34.5</v>
      </c>
      <c r="AK141" s="275">
        <f t="shared" si="44"/>
        <v>35.5</v>
      </c>
      <c r="AL141" s="275">
        <f t="shared" si="44"/>
        <v>36.5</v>
      </c>
      <c r="AM141" s="275">
        <f t="shared" si="44"/>
        <v>37.5</v>
      </c>
      <c r="AN141" s="275">
        <f t="shared" si="44"/>
        <v>38.5</v>
      </c>
      <c r="AO141" s="275">
        <f t="shared" si="44"/>
        <v>39.5</v>
      </c>
      <c r="AP141" s="275">
        <f>AVERAGE(AO140:AP140)</f>
        <v>40.5</v>
      </c>
      <c r="AQ141" s="275">
        <f t="shared" ref="AQ141:AY141" si="45">AVERAGE(AP140:AQ140)</f>
        <v>41.5</v>
      </c>
      <c r="AR141" s="275">
        <f t="shared" si="45"/>
        <v>42.5</v>
      </c>
      <c r="AS141" s="275">
        <f t="shared" si="45"/>
        <v>43.5</v>
      </c>
      <c r="AT141" s="275">
        <f t="shared" si="45"/>
        <v>44.5</v>
      </c>
      <c r="AU141" s="275">
        <f t="shared" si="45"/>
        <v>45.5</v>
      </c>
      <c r="AV141" s="275">
        <f t="shared" si="45"/>
        <v>46.5</v>
      </c>
      <c r="AW141" s="275">
        <f t="shared" si="45"/>
        <v>47.5</v>
      </c>
      <c r="AX141" s="275">
        <f t="shared" si="45"/>
        <v>48.5</v>
      </c>
      <c r="AY141" s="275">
        <f t="shared" si="45"/>
        <v>49.5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x14ac:dyDescent="0.2">
      <c r="A142" s="251"/>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x14ac:dyDescent="0.2">
      <c r="A143" s="251"/>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x14ac:dyDescent="0.2">
      <c r="A144" s="251"/>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x14ac:dyDescent="0.2">
      <c r="A145" s="251"/>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x14ac:dyDescent="0.2">
      <c r="A146" s="251"/>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x14ac:dyDescent="0.2">
      <c r="A147" s="251"/>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x14ac:dyDescent="0.2">
      <c r="A148" s="251"/>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x14ac:dyDescent="0.2">
      <c r="A149" s="251"/>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x14ac:dyDescent="0.2">
      <c r="A150" s="251"/>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x14ac:dyDescent="0.2">
      <c r="A151" s="251"/>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x14ac:dyDescent="0.2">
      <c r="A152" s="251"/>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x14ac:dyDescent="0.2">
      <c r="A153" s="251"/>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x14ac:dyDescent="0.2">
      <c r="A154" s="251"/>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x14ac:dyDescent="0.2">
      <c r="A155" s="251"/>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x14ac:dyDescent="0.2">
      <c r="A156" s="236"/>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6"/>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6"/>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6"/>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6"/>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6"/>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6"/>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6"/>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6"/>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6"/>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6"/>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6"/>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6"/>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6"/>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6"/>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6"/>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6"/>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6"/>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6"/>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6"/>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6"/>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6"/>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6"/>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6"/>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6"/>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6"/>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6"/>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6"/>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6"/>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6"/>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6"/>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6"/>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6"/>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6"/>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6"/>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6"/>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6"/>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6"/>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6"/>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6"/>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6"/>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6"/>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6"/>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6"/>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6"/>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6"/>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6"/>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6"/>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6"/>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6"/>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6"/>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6"/>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6"/>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0" zoomScaleSheetLayoutView="80" workbookViewId="0">
      <selection activeCell="H17" sqref="G1:H1048576"/>
    </sheetView>
  </sheetViews>
  <sheetFormatPr defaultRowHeight="15.75" x14ac:dyDescent="0.25"/>
  <cols>
    <col min="1" max="1" width="9.140625" style="52"/>
    <col min="2" max="2" width="37.7109375" style="52" customWidth="1"/>
    <col min="3" max="6" width="16" style="52" customWidth="1"/>
    <col min="7" max="8" width="16"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3" t="s">
        <v>67</v>
      </c>
    </row>
    <row r="2" spans="1:44" ht="18.75" x14ac:dyDescent="0.3">
      <c r="L2" s="13" t="s">
        <v>8</v>
      </c>
    </row>
    <row r="3" spans="1:44" ht="18.75" x14ac:dyDescent="0.3">
      <c r="L3" s="13" t="s">
        <v>66</v>
      </c>
    </row>
    <row r="4" spans="1:44" ht="18.75" x14ac:dyDescent="0.3">
      <c r="K4" s="13"/>
    </row>
    <row r="5" spans="1:44" x14ac:dyDescent="0.25">
      <c r="A5" s="374" t="str">
        <f>'1. паспорт местоположение'!A5:C5</f>
        <v>Год раскрытия информации: 2017 год</v>
      </c>
      <c r="B5" s="374"/>
      <c r="C5" s="374"/>
      <c r="D5" s="374"/>
      <c r="E5" s="374"/>
      <c r="F5" s="374"/>
      <c r="G5" s="374"/>
      <c r="H5" s="374"/>
      <c r="I5" s="374"/>
      <c r="J5" s="374"/>
      <c r="K5" s="374"/>
      <c r="L5" s="374"/>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row>
    <row r="6" spans="1:44" ht="18.75" x14ac:dyDescent="0.3">
      <c r="K6" s="13"/>
    </row>
    <row r="7" spans="1:44" ht="18.75" x14ac:dyDescent="0.25">
      <c r="A7" s="382" t="s">
        <v>7</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row>
    <row r="10" spans="1:44" x14ac:dyDescent="0.25">
      <c r="A10" s="387" t="s">
        <v>6</v>
      </c>
      <c r="B10" s="387"/>
      <c r="C10" s="387"/>
      <c r="D10" s="387"/>
      <c r="E10" s="387"/>
      <c r="F10" s="387"/>
      <c r="G10" s="387"/>
      <c r="H10" s="387"/>
      <c r="I10" s="387"/>
      <c r="J10" s="387"/>
      <c r="K10" s="387"/>
      <c r="L10" s="387"/>
    </row>
    <row r="11" spans="1:44" ht="18.75" x14ac:dyDescent="0.25">
      <c r="A11" s="382"/>
      <c r="B11" s="382"/>
      <c r="C11" s="382"/>
      <c r="D11" s="382"/>
      <c r="E11" s="382"/>
      <c r="F11" s="382"/>
      <c r="G11" s="382"/>
      <c r="H11" s="382"/>
      <c r="I11" s="382"/>
      <c r="J11" s="382"/>
      <c r="K11" s="382"/>
      <c r="L11" s="382"/>
    </row>
    <row r="12" spans="1:44" x14ac:dyDescent="0.25">
      <c r="A12" s="383" t="str">
        <f>'1. паспорт местоположение'!A12:C12</f>
        <v>F_472-smart</v>
      </c>
      <c r="B12" s="383"/>
      <c r="C12" s="383"/>
      <c r="D12" s="383"/>
      <c r="E12" s="383"/>
      <c r="F12" s="383"/>
      <c r="G12" s="383"/>
      <c r="H12" s="383"/>
      <c r="I12" s="383"/>
      <c r="J12" s="383"/>
      <c r="K12" s="383"/>
      <c r="L12" s="383"/>
    </row>
    <row r="13" spans="1:44" x14ac:dyDescent="0.25">
      <c r="A13" s="387" t="s">
        <v>5</v>
      </c>
      <c r="B13" s="387"/>
      <c r="C13" s="387"/>
      <c r="D13" s="387"/>
      <c r="E13" s="387"/>
      <c r="F13" s="387"/>
      <c r="G13" s="387"/>
      <c r="H13" s="387"/>
      <c r="I13" s="387"/>
      <c r="J13" s="387"/>
      <c r="K13" s="387"/>
      <c r="L13" s="387"/>
    </row>
    <row r="14" spans="1:44" ht="18.75" x14ac:dyDescent="0.25">
      <c r="A14" s="388"/>
      <c r="B14" s="388"/>
      <c r="C14" s="388"/>
      <c r="D14" s="388"/>
      <c r="E14" s="388"/>
      <c r="F14" s="388"/>
      <c r="G14" s="388"/>
      <c r="H14" s="388"/>
      <c r="I14" s="388"/>
      <c r="J14" s="388"/>
      <c r="K14" s="388"/>
      <c r="L14" s="388"/>
    </row>
    <row r="15" spans="1:44" x14ac:dyDescent="0.25">
      <c r="A15" s="383" t="str">
        <f>'1. паспорт местоположение'!A15:C15</f>
        <v>Система распределенной автоматизации сетей 15 кВ АО "Янтарьэнерго" (Smart Grid)</v>
      </c>
      <c r="B15" s="383"/>
      <c r="C15" s="383"/>
      <c r="D15" s="383"/>
      <c r="E15" s="383"/>
      <c r="F15" s="383"/>
      <c r="G15" s="383"/>
      <c r="H15" s="383"/>
      <c r="I15" s="383"/>
      <c r="J15" s="383"/>
      <c r="K15" s="383"/>
      <c r="L15" s="383"/>
    </row>
    <row r="16" spans="1:44" x14ac:dyDescent="0.25">
      <c r="A16" s="387" t="s">
        <v>4</v>
      </c>
      <c r="B16" s="387"/>
      <c r="C16" s="387"/>
      <c r="D16" s="387"/>
      <c r="E16" s="387"/>
      <c r="F16" s="387"/>
      <c r="G16" s="387"/>
      <c r="H16" s="387"/>
      <c r="I16" s="387"/>
      <c r="J16" s="387"/>
      <c r="K16" s="387"/>
      <c r="L16" s="387"/>
    </row>
    <row r="17" spans="1:12" ht="15.75" customHeight="1" x14ac:dyDescent="0.25">
      <c r="L17" s="286"/>
    </row>
    <row r="18" spans="1:12" x14ac:dyDescent="0.25">
      <c r="K18" s="77"/>
    </row>
    <row r="19" spans="1:12" ht="15.75" customHeight="1" x14ac:dyDescent="0.25">
      <c r="A19" s="452" t="s">
        <v>468</v>
      </c>
      <c r="B19" s="452"/>
      <c r="C19" s="452"/>
      <c r="D19" s="452"/>
      <c r="E19" s="452"/>
      <c r="F19" s="452"/>
      <c r="G19" s="452"/>
      <c r="H19" s="452"/>
      <c r="I19" s="452"/>
      <c r="J19" s="452"/>
      <c r="K19" s="452"/>
      <c r="L19" s="452"/>
    </row>
    <row r="20" spans="1:12" x14ac:dyDescent="0.25">
      <c r="A20" s="288"/>
      <c r="B20" s="288"/>
      <c r="C20" s="76"/>
      <c r="D20" s="76"/>
      <c r="E20" s="76"/>
      <c r="F20" s="76"/>
      <c r="G20" s="76"/>
      <c r="H20" s="76"/>
      <c r="I20" s="76"/>
      <c r="J20" s="76"/>
      <c r="K20" s="76"/>
      <c r="L20" s="76"/>
    </row>
    <row r="21" spans="1:12" ht="28.5" customHeight="1" x14ac:dyDescent="0.25">
      <c r="A21" s="440" t="s">
        <v>225</v>
      </c>
      <c r="B21" s="440" t="s">
        <v>224</v>
      </c>
      <c r="C21" s="446" t="s">
        <v>398</v>
      </c>
      <c r="D21" s="446"/>
      <c r="E21" s="446"/>
      <c r="F21" s="446"/>
      <c r="G21" s="446"/>
      <c r="H21" s="446"/>
      <c r="I21" s="441" t="s">
        <v>223</v>
      </c>
      <c r="J21" s="443" t="s">
        <v>400</v>
      </c>
      <c r="K21" s="440" t="s">
        <v>222</v>
      </c>
      <c r="L21" s="442" t="s">
        <v>399</v>
      </c>
    </row>
    <row r="22" spans="1:12" ht="58.5" customHeight="1" x14ac:dyDescent="0.25">
      <c r="A22" s="440"/>
      <c r="B22" s="440"/>
      <c r="C22" s="447" t="s">
        <v>2</v>
      </c>
      <c r="D22" s="447"/>
      <c r="E22" s="450" t="s">
        <v>9</v>
      </c>
      <c r="F22" s="451"/>
      <c r="G22" s="448" t="s">
        <v>612</v>
      </c>
      <c r="H22" s="449"/>
      <c r="I22" s="441"/>
      <c r="J22" s="444"/>
      <c r="K22" s="440"/>
      <c r="L22" s="442"/>
    </row>
    <row r="23" spans="1:12" ht="31.5" x14ac:dyDescent="0.25">
      <c r="A23" s="440"/>
      <c r="B23" s="440"/>
      <c r="C23" s="75" t="s">
        <v>221</v>
      </c>
      <c r="D23" s="75" t="s">
        <v>220</v>
      </c>
      <c r="E23" s="75" t="s">
        <v>221</v>
      </c>
      <c r="F23" s="75" t="s">
        <v>220</v>
      </c>
      <c r="G23" s="75" t="s">
        <v>221</v>
      </c>
      <c r="H23" s="75" t="s">
        <v>220</v>
      </c>
      <c r="I23" s="441"/>
      <c r="J23" s="445"/>
      <c r="K23" s="440"/>
      <c r="L23" s="442"/>
    </row>
    <row r="24" spans="1:12" x14ac:dyDescent="0.25">
      <c r="A24" s="285">
        <v>1</v>
      </c>
      <c r="B24" s="285">
        <v>2</v>
      </c>
      <c r="C24" s="75">
        <v>3</v>
      </c>
      <c r="D24" s="75">
        <v>4</v>
      </c>
      <c r="E24" s="75">
        <v>5</v>
      </c>
      <c r="F24" s="75">
        <v>6</v>
      </c>
      <c r="G24" s="75">
        <v>7</v>
      </c>
      <c r="H24" s="75">
        <v>8</v>
      </c>
      <c r="I24" s="75">
        <v>9</v>
      </c>
      <c r="J24" s="75">
        <v>10</v>
      </c>
      <c r="K24" s="75">
        <v>11</v>
      </c>
      <c r="L24" s="75">
        <v>12</v>
      </c>
    </row>
    <row r="25" spans="1:12" x14ac:dyDescent="0.25">
      <c r="A25" s="70">
        <v>1</v>
      </c>
      <c r="B25" s="71" t="s">
        <v>219</v>
      </c>
      <c r="C25" s="68"/>
      <c r="D25" s="68"/>
      <c r="E25" s="73"/>
      <c r="F25" s="73"/>
      <c r="G25" s="73"/>
      <c r="H25" s="73"/>
      <c r="I25" s="73"/>
      <c r="J25" s="73"/>
      <c r="K25" s="67"/>
      <c r="L25" s="334"/>
    </row>
    <row r="26" spans="1:12" ht="21.75" customHeight="1" x14ac:dyDescent="0.25">
      <c r="A26" s="70" t="s">
        <v>218</v>
      </c>
      <c r="B26" s="74" t="s">
        <v>405</v>
      </c>
      <c r="C26" s="68" t="s">
        <v>567</v>
      </c>
      <c r="D26" s="68" t="s">
        <v>567</v>
      </c>
      <c r="E26" s="344" t="s">
        <v>557</v>
      </c>
      <c r="F26" s="344" t="s">
        <v>557</v>
      </c>
      <c r="G26" s="344" t="s">
        <v>557</v>
      </c>
      <c r="H26" s="344" t="s">
        <v>557</v>
      </c>
      <c r="I26" s="344" t="s">
        <v>557</v>
      </c>
      <c r="J26" s="344" t="s">
        <v>557</v>
      </c>
      <c r="K26" s="67"/>
      <c r="L26" s="67"/>
    </row>
    <row r="27" spans="1:12" s="55" customFormat="1" ht="39" customHeight="1" x14ac:dyDescent="0.25">
      <c r="A27" s="70" t="s">
        <v>217</v>
      </c>
      <c r="B27" s="74" t="s">
        <v>407</v>
      </c>
      <c r="C27" s="68" t="s">
        <v>567</v>
      </c>
      <c r="D27" s="68" t="s">
        <v>567</v>
      </c>
      <c r="E27" s="344" t="s">
        <v>557</v>
      </c>
      <c r="F27" s="344" t="s">
        <v>557</v>
      </c>
      <c r="G27" s="344" t="s">
        <v>557</v>
      </c>
      <c r="H27" s="344" t="s">
        <v>557</v>
      </c>
      <c r="I27" s="344" t="s">
        <v>557</v>
      </c>
      <c r="J27" s="344" t="s">
        <v>557</v>
      </c>
      <c r="K27" s="67"/>
      <c r="L27" s="67"/>
    </row>
    <row r="28" spans="1:12" s="55" customFormat="1" ht="70.5" customHeight="1" x14ac:dyDescent="0.25">
      <c r="A28" s="70" t="s">
        <v>406</v>
      </c>
      <c r="B28" s="74" t="s">
        <v>411</v>
      </c>
      <c r="C28" s="68" t="s">
        <v>567</v>
      </c>
      <c r="D28" s="68" t="s">
        <v>567</v>
      </c>
      <c r="E28" s="344" t="s">
        <v>557</v>
      </c>
      <c r="F28" s="344" t="s">
        <v>557</v>
      </c>
      <c r="G28" s="344" t="s">
        <v>557</v>
      </c>
      <c r="H28" s="344" t="s">
        <v>557</v>
      </c>
      <c r="I28" s="344" t="s">
        <v>557</v>
      </c>
      <c r="J28" s="344" t="s">
        <v>557</v>
      </c>
      <c r="K28" s="67"/>
      <c r="L28" s="67"/>
    </row>
    <row r="29" spans="1:12" s="55" customFormat="1" ht="54" customHeight="1" x14ac:dyDescent="0.25">
      <c r="A29" s="70" t="s">
        <v>216</v>
      </c>
      <c r="B29" s="74" t="s">
        <v>410</v>
      </c>
      <c r="C29" s="68" t="s">
        <v>567</v>
      </c>
      <c r="D29" s="68" t="s">
        <v>567</v>
      </c>
      <c r="E29" s="344" t="s">
        <v>557</v>
      </c>
      <c r="F29" s="344" t="s">
        <v>557</v>
      </c>
      <c r="G29" s="344" t="s">
        <v>557</v>
      </c>
      <c r="H29" s="344" t="s">
        <v>557</v>
      </c>
      <c r="I29" s="344" t="s">
        <v>557</v>
      </c>
      <c r="J29" s="344" t="s">
        <v>557</v>
      </c>
      <c r="K29" s="67"/>
      <c r="L29" s="67"/>
    </row>
    <row r="30" spans="1:12" s="55" customFormat="1" ht="42" customHeight="1" x14ac:dyDescent="0.25">
      <c r="A30" s="70" t="s">
        <v>215</v>
      </c>
      <c r="B30" s="74" t="s">
        <v>412</v>
      </c>
      <c r="C30" s="68" t="s">
        <v>567</v>
      </c>
      <c r="D30" s="68" t="s">
        <v>567</v>
      </c>
      <c r="E30" s="344" t="s">
        <v>557</v>
      </c>
      <c r="F30" s="344" t="s">
        <v>557</v>
      </c>
      <c r="G30" s="344" t="s">
        <v>557</v>
      </c>
      <c r="H30" s="344" t="s">
        <v>557</v>
      </c>
      <c r="I30" s="344" t="s">
        <v>557</v>
      </c>
      <c r="J30" s="344" t="s">
        <v>557</v>
      </c>
      <c r="K30" s="67"/>
      <c r="L30" s="67"/>
    </row>
    <row r="31" spans="1:12" s="55" customFormat="1" ht="37.5" customHeight="1" x14ac:dyDescent="0.25">
      <c r="A31" s="70" t="s">
        <v>214</v>
      </c>
      <c r="B31" s="69" t="s">
        <v>408</v>
      </c>
      <c r="C31" s="68" t="s">
        <v>567</v>
      </c>
      <c r="D31" s="68" t="s">
        <v>567</v>
      </c>
      <c r="E31" s="345">
        <v>41913</v>
      </c>
      <c r="F31" s="345">
        <v>41942</v>
      </c>
      <c r="G31" s="345">
        <v>41913</v>
      </c>
      <c r="H31" s="345">
        <v>41942</v>
      </c>
      <c r="I31" s="344">
        <v>100</v>
      </c>
      <c r="J31" s="344">
        <v>100</v>
      </c>
      <c r="K31" s="67"/>
      <c r="L31" s="67"/>
    </row>
    <row r="32" spans="1:12" s="55" customFormat="1" ht="47.25" x14ac:dyDescent="0.25">
      <c r="A32" s="70" t="s">
        <v>212</v>
      </c>
      <c r="B32" s="69" t="s">
        <v>413</v>
      </c>
      <c r="C32" s="68" t="s">
        <v>567</v>
      </c>
      <c r="D32" s="68" t="s">
        <v>567</v>
      </c>
      <c r="E32" s="345" t="s">
        <v>614</v>
      </c>
      <c r="F32" s="345" t="s">
        <v>613</v>
      </c>
      <c r="G32" s="345" t="s">
        <v>614</v>
      </c>
      <c r="H32" s="345" t="s">
        <v>613</v>
      </c>
      <c r="I32" s="344">
        <v>100</v>
      </c>
      <c r="J32" s="344">
        <v>100</v>
      </c>
      <c r="K32" s="67"/>
      <c r="L32" s="67"/>
    </row>
    <row r="33" spans="1:12" s="55" customFormat="1" ht="37.5" customHeight="1" x14ac:dyDescent="0.25">
      <c r="A33" s="70" t="s">
        <v>424</v>
      </c>
      <c r="B33" s="69" t="s">
        <v>337</v>
      </c>
      <c r="C33" s="68" t="s">
        <v>567</v>
      </c>
      <c r="D33" s="68" t="s">
        <v>567</v>
      </c>
      <c r="E33" s="344" t="s">
        <v>557</v>
      </c>
      <c r="F33" s="344" t="s">
        <v>557</v>
      </c>
      <c r="G33" s="344" t="s">
        <v>557</v>
      </c>
      <c r="H33" s="344" t="s">
        <v>557</v>
      </c>
      <c r="I33" s="344" t="s">
        <v>557</v>
      </c>
      <c r="J33" s="344" t="s">
        <v>557</v>
      </c>
      <c r="K33" s="67"/>
      <c r="L33" s="67"/>
    </row>
    <row r="34" spans="1:12" s="55" customFormat="1" ht="47.25" customHeight="1" x14ac:dyDescent="0.25">
      <c r="A34" s="70" t="s">
        <v>425</v>
      </c>
      <c r="B34" s="69" t="s">
        <v>417</v>
      </c>
      <c r="C34" s="68" t="s">
        <v>567</v>
      </c>
      <c r="D34" s="68" t="s">
        <v>567</v>
      </c>
      <c r="E34" s="344" t="s">
        <v>557</v>
      </c>
      <c r="F34" s="344" t="s">
        <v>557</v>
      </c>
      <c r="G34" s="344" t="s">
        <v>557</v>
      </c>
      <c r="H34" s="344" t="s">
        <v>557</v>
      </c>
      <c r="I34" s="344" t="s">
        <v>557</v>
      </c>
      <c r="J34" s="344" t="s">
        <v>557</v>
      </c>
      <c r="K34" s="72"/>
      <c r="L34" s="67"/>
    </row>
    <row r="35" spans="1:12" s="55" customFormat="1" ht="49.5" customHeight="1" x14ac:dyDescent="0.25">
      <c r="A35" s="70" t="s">
        <v>426</v>
      </c>
      <c r="B35" s="69" t="s">
        <v>213</v>
      </c>
      <c r="C35" s="68" t="s">
        <v>567</v>
      </c>
      <c r="D35" s="68" t="s">
        <v>567</v>
      </c>
      <c r="E35" s="345" t="s">
        <v>614</v>
      </c>
      <c r="F35" s="345" t="s">
        <v>613</v>
      </c>
      <c r="G35" s="345" t="s">
        <v>614</v>
      </c>
      <c r="H35" s="345" t="s">
        <v>613</v>
      </c>
      <c r="I35" s="344">
        <v>100</v>
      </c>
      <c r="J35" s="344">
        <v>100</v>
      </c>
      <c r="K35" s="72"/>
      <c r="L35" s="67"/>
    </row>
    <row r="36" spans="1:12" ht="37.5" customHeight="1" x14ac:dyDescent="0.25">
      <c r="A36" s="70" t="s">
        <v>427</v>
      </c>
      <c r="B36" s="69" t="s">
        <v>409</v>
      </c>
      <c r="C36" s="68" t="s">
        <v>567</v>
      </c>
      <c r="D36" s="68" t="s">
        <v>567</v>
      </c>
      <c r="E36" s="344" t="s">
        <v>557</v>
      </c>
      <c r="F36" s="344" t="s">
        <v>557</v>
      </c>
      <c r="G36" s="344" t="s">
        <v>557</v>
      </c>
      <c r="H36" s="344" t="s">
        <v>557</v>
      </c>
      <c r="I36" s="344" t="s">
        <v>557</v>
      </c>
      <c r="J36" s="344" t="s">
        <v>557</v>
      </c>
      <c r="K36" s="67"/>
      <c r="L36" s="67"/>
    </row>
    <row r="37" spans="1:12" x14ac:dyDescent="0.25">
      <c r="A37" s="70" t="s">
        <v>428</v>
      </c>
      <c r="B37" s="69" t="s">
        <v>211</v>
      </c>
      <c r="C37" s="68" t="s">
        <v>567</v>
      </c>
      <c r="D37" s="68" t="s">
        <v>567</v>
      </c>
      <c r="E37" s="344" t="s">
        <v>557</v>
      </c>
      <c r="F37" s="344" t="s">
        <v>557</v>
      </c>
      <c r="G37" s="344" t="s">
        <v>557</v>
      </c>
      <c r="H37" s="344" t="s">
        <v>557</v>
      </c>
      <c r="I37" s="344" t="s">
        <v>557</v>
      </c>
      <c r="J37" s="344" t="s">
        <v>557</v>
      </c>
      <c r="K37" s="67"/>
      <c r="L37" s="67"/>
    </row>
    <row r="38" spans="1:12" x14ac:dyDescent="0.25">
      <c r="A38" s="70" t="s">
        <v>429</v>
      </c>
      <c r="B38" s="71" t="s">
        <v>210</v>
      </c>
      <c r="C38" s="68"/>
      <c r="D38" s="68"/>
      <c r="E38" s="344"/>
      <c r="F38" s="344"/>
      <c r="G38" s="344"/>
      <c r="H38" s="344"/>
      <c r="I38" s="344"/>
      <c r="J38" s="344"/>
      <c r="K38" s="67"/>
      <c r="L38" s="67"/>
    </row>
    <row r="39" spans="1:12" ht="63" x14ac:dyDescent="0.25">
      <c r="A39" s="70">
        <v>2</v>
      </c>
      <c r="B39" s="69" t="s">
        <v>414</v>
      </c>
      <c r="C39" s="68" t="s">
        <v>567</v>
      </c>
      <c r="D39" s="68" t="s">
        <v>567</v>
      </c>
      <c r="E39" s="345">
        <v>41913</v>
      </c>
      <c r="F39" s="345">
        <v>41942</v>
      </c>
      <c r="G39" s="345">
        <v>41913</v>
      </c>
      <c r="H39" s="345">
        <v>41942</v>
      </c>
      <c r="I39" s="344">
        <v>100</v>
      </c>
      <c r="J39" s="344">
        <v>100</v>
      </c>
      <c r="K39" s="67"/>
      <c r="L39" s="67"/>
    </row>
    <row r="40" spans="1:12" ht="33.75" customHeight="1" x14ac:dyDescent="0.25">
      <c r="A40" s="70" t="s">
        <v>209</v>
      </c>
      <c r="B40" s="69" t="s">
        <v>416</v>
      </c>
      <c r="C40" s="68" t="s">
        <v>567</v>
      </c>
      <c r="D40" s="68" t="s">
        <v>567</v>
      </c>
      <c r="E40" s="345">
        <v>41913</v>
      </c>
      <c r="F40" s="345">
        <v>41942</v>
      </c>
      <c r="G40" s="345">
        <v>41913</v>
      </c>
      <c r="H40" s="345">
        <v>41942</v>
      </c>
      <c r="I40" s="344">
        <v>100</v>
      </c>
      <c r="J40" s="344">
        <v>100</v>
      </c>
      <c r="K40" s="67"/>
      <c r="L40" s="67"/>
    </row>
    <row r="41" spans="1:12" ht="63" customHeight="1" x14ac:dyDescent="0.25">
      <c r="A41" s="70" t="s">
        <v>208</v>
      </c>
      <c r="B41" s="71" t="s">
        <v>498</v>
      </c>
      <c r="C41" s="68"/>
      <c r="D41" s="68"/>
      <c r="E41" s="345"/>
      <c r="F41" s="345"/>
      <c r="G41" s="345"/>
      <c r="H41" s="345"/>
      <c r="I41" s="344"/>
      <c r="J41" s="344"/>
      <c r="K41" s="67"/>
      <c r="L41" s="67"/>
    </row>
    <row r="42" spans="1:12" ht="58.5" customHeight="1" x14ac:dyDescent="0.25">
      <c r="A42" s="70">
        <v>3</v>
      </c>
      <c r="B42" s="69" t="s">
        <v>415</v>
      </c>
      <c r="C42" s="68" t="s">
        <v>567</v>
      </c>
      <c r="D42" s="68" t="s">
        <v>567</v>
      </c>
      <c r="E42" s="344" t="s">
        <v>557</v>
      </c>
      <c r="F42" s="344" t="s">
        <v>557</v>
      </c>
      <c r="G42" s="344" t="s">
        <v>557</v>
      </c>
      <c r="H42" s="344" t="s">
        <v>557</v>
      </c>
      <c r="I42" s="344" t="s">
        <v>557</v>
      </c>
      <c r="J42" s="344" t="s">
        <v>557</v>
      </c>
      <c r="K42" s="67"/>
      <c r="L42" s="67"/>
    </row>
    <row r="43" spans="1:12" ht="34.5" customHeight="1" x14ac:dyDescent="0.25">
      <c r="A43" s="70" t="s">
        <v>207</v>
      </c>
      <c r="B43" s="69" t="s">
        <v>205</v>
      </c>
      <c r="C43" s="68" t="s">
        <v>567</v>
      </c>
      <c r="D43" s="68" t="s">
        <v>567</v>
      </c>
      <c r="E43" s="345">
        <v>41974</v>
      </c>
      <c r="F43" s="345">
        <v>42674</v>
      </c>
      <c r="G43" s="345">
        <v>41974</v>
      </c>
      <c r="H43" s="345">
        <v>42674</v>
      </c>
      <c r="I43" s="344">
        <v>100</v>
      </c>
      <c r="J43" s="344">
        <v>100</v>
      </c>
      <c r="K43" s="67"/>
      <c r="L43" s="67"/>
    </row>
    <row r="44" spans="1:12" ht="24.75" customHeight="1" x14ac:dyDescent="0.25">
      <c r="A44" s="70" t="s">
        <v>206</v>
      </c>
      <c r="B44" s="69" t="s">
        <v>203</v>
      </c>
      <c r="C44" s="68" t="s">
        <v>567</v>
      </c>
      <c r="D44" s="68" t="s">
        <v>567</v>
      </c>
      <c r="E44" s="345">
        <v>41974</v>
      </c>
      <c r="F44" s="345">
        <v>42674</v>
      </c>
      <c r="G44" s="345">
        <v>41974</v>
      </c>
      <c r="H44" s="345">
        <v>42674</v>
      </c>
      <c r="I44" s="344">
        <v>100</v>
      </c>
      <c r="J44" s="344">
        <v>100</v>
      </c>
      <c r="K44" s="67"/>
      <c r="L44" s="67"/>
    </row>
    <row r="45" spans="1:12" ht="90.75" customHeight="1" x14ac:dyDescent="0.25">
      <c r="A45" s="70" t="s">
        <v>204</v>
      </c>
      <c r="B45" s="69" t="s">
        <v>420</v>
      </c>
      <c r="C45" s="68" t="s">
        <v>567</v>
      </c>
      <c r="D45" s="68" t="s">
        <v>567</v>
      </c>
      <c r="E45" s="67"/>
      <c r="F45" s="67"/>
      <c r="G45" s="345">
        <v>42705</v>
      </c>
      <c r="H45" s="345">
        <v>42916</v>
      </c>
      <c r="I45" s="67"/>
      <c r="J45" s="67"/>
      <c r="K45" s="67"/>
      <c r="L45" s="67"/>
    </row>
    <row r="46" spans="1:12" ht="167.25" customHeight="1" x14ac:dyDescent="0.25">
      <c r="A46" s="70" t="s">
        <v>202</v>
      </c>
      <c r="B46" s="69" t="s">
        <v>418</v>
      </c>
      <c r="C46" s="68" t="s">
        <v>567</v>
      </c>
      <c r="D46" s="68" t="s">
        <v>567</v>
      </c>
      <c r="E46" s="67"/>
      <c r="F46" s="67"/>
      <c r="G46" s="345">
        <v>42705</v>
      </c>
      <c r="H46" s="345">
        <v>42916</v>
      </c>
      <c r="I46" s="67"/>
      <c r="J46" s="67"/>
      <c r="K46" s="67"/>
      <c r="L46" s="67"/>
    </row>
    <row r="47" spans="1:12" ht="30.75" customHeight="1" x14ac:dyDescent="0.25">
      <c r="A47" s="70" t="s">
        <v>200</v>
      </c>
      <c r="B47" s="69" t="s">
        <v>201</v>
      </c>
      <c r="C47" s="68" t="s">
        <v>567</v>
      </c>
      <c r="D47" s="68" t="s">
        <v>567</v>
      </c>
      <c r="E47" s="345"/>
      <c r="F47" s="345"/>
      <c r="G47" s="345">
        <v>42675</v>
      </c>
      <c r="H47" s="345">
        <v>42916</v>
      </c>
      <c r="I47" s="344"/>
      <c r="J47" s="344"/>
      <c r="K47" s="67"/>
      <c r="L47" s="67"/>
    </row>
    <row r="48" spans="1:12" ht="37.5" customHeight="1" x14ac:dyDescent="0.25">
      <c r="A48" s="70" t="s">
        <v>430</v>
      </c>
      <c r="B48" s="71" t="s">
        <v>199</v>
      </c>
      <c r="C48" s="68"/>
      <c r="D48" s="68"/>
      <c r="E48" s="345"/>
      <c r="F48" s="345"/>
      <c r="G48" s="345"/>
      <c r="H48" s="345"/>
      <c r="I48" s="344"/>
      <c r="J48" s="344"/>
      <c r="K48" s="67"/>
      <c r="L48" s="67"/>
    </row>
    <row r="49" spans="1:12" ht="35.25" customHeight="1" x14ac:dyDescent="0.25">
      <c r="A49" s="70">
        <v>4</v>
      </c>
      <c r="B49" s="69" t="s">
        <v>197</v>
      </c>
      <c r="C49" s="68" t="s">
        <v>567</v>
      </c>
      <c r="D49" s="68" t="s">
        <v>567</v>
      </c>
      <c r="E49" s="345"/>
      <c r="F49" s="345"/>
      <c r="G49" s="345">
        <v>42675</v>
      </c>
      <c r="H49" s="345">
        <v>42916</v>
      </c>
      <c r="I49" s="344"/>
      <c r="J49" s="344"/>
      <c r="K49" s="67"/>
      <c r="L49" s="67"/>
    </row>
    <row r="50" spans="1:12" ht="86.25" customHeight="1" x14ac:dyDescent="0.25">
      <c r="A50" s="70" t="s">
        <v>198</v>
      </c>
      <c r="B50" s="69" t="s">
        <v>419</v>
      </c>
      <c r="C50" s="68" t="s">
        <v>567</v>
      </c>
      <c r="D50" s="68" t="s">
        <v>567</v>
      </c>
      <c r="E50" s="67"/>
      <c r="F50" s="67"/>
      <c r="G50" s="345">
        <v>42705</v>
      </c>
      <c r="H50" s="345">
        <v>42916</v>
      </c>
      <c r="I50" s="67"/>
      <c r="J50" s="67"/>
      <c r="K50" s="67"/>
      <c r="L50" s="67"/>
    </row>
    <row r="51" spans="1:12" ht="77.25" customHeight="1" x14ac:dyDescent="0.25">
      <c r="A51" s="70" t="s">
        <v>196</v>
      </c>
      <c r="B51" s="69" t="s">
        <v>421</v>
      </c>
      <c r="C51" s="68" t="s">
        <v>567</v>
      </c>
      <c r="D51" s="68" t="s">
        <v>567</v>
      </c>
      <c r="E51" s="67"/>
      <c r="F51" s="67"/>
      <c r="G51" s="345">
        <v>42705</v>
      </c>
      <c r="H51" s="345">
        <v>42916</v>
      </c>
      <c r="I51" s="67"/>
      <c r="J51" s="67"/>
      <c r="K51" s="67"/>
      <c r="L51" s="67"/>
    </row>
    <row r="52" spans="1:12" ht="71.25" customHeight="1" x14ac:dyDescent="0.25">
      <c r="A52" s="70" t="s">
        <v>194</v>
      </c>
      <c r="B52" s="69" t="s">
        <v>195</v>
      </c>
      <c r="C52" s="68" t="s">
        <v>567</v>
      </c>
      <c r="D52" s="68" t="s">
        <v>567</v>
      </c>
      <c r="E52" s="344" t="s">
        <v>557</v>
      </c>
      <c r="F52" s="344" t="s">
        <v>557</v>
      </c>
      <c r="G52" s="344" t="s">
        <v>557</v>
      </c>
      <c r="H52" s="344" t="s">
        <v>557</v>
      </c>
      <c r="I52" s="344" t="s">
        <v>557</v>
      </c>
      <c r="J52" s="344" t="s">
        <v>557</v>
      </c>
      <c r="K52" s="67"/>
      <c r="L52" s="67"/>
    </row>
    <row r="53" spans="1:12" ht="48" customHeight="1" x14ac:dyDescent="0.25">
      <c r="A53" s="70" t="s">
        <v>192</v>
      </c>
      <c r="B53" s="122" t="s">
        <v>422</v>
      </c>
      <c r="C53" s="68" t="s">
        <v>567</v>
      </c>
      <c r="D53" s="68" t="s">
        <v>567</v>
      </c>
      <c r="E53" s="67"/>
      <c r="F53" s="67"/>
      <c r="G53" s="345">
        <v>42705</v>
      </c>
      <c r="H53" s="345">
        <v>42916</v>
      </c>
      <c r="I53" s="67"/>
      <c r="J53" s="67"/>
      <c r="K53" s="67"/>
      <c r="L53" s="67"/>
    </row>
    <row r="54" spans="1:12" ht="46.5" customHeight="1" x14ac:dyDescent="0.25">
      <c r="A54" s="70" t="s">
        <v>423</v>
      </c>
      <c r="B54" s="69" t="s">
        <v>193</v>
      </c>
      <c r="C54" s="68" t="s">
        <v>567</v>
      </c>
      <c r="D54" s="68" t="s">
        <v>567</v>
      </c>
      <c r="E54" s="67"/>
      <c r="F54" s="67"/>
      <c r="G54" s="345">
        <v>42705</v>
      </c>
      <c r="H54" s="345">
        <v>42916</v>
      </c>
      <c r="I54" s="67"/>
      <c r="J54" s="67"/>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2016-10-28T12:29:53Z</cp:lastPrinted>
  <dcterms:created xsi:type="dcterms:W3CDTF">2015-08-16T15:31:05Z</dcterms:created>
  <dcterms:modified xsi:type="dcterms:W3CDTF">2017-05-02T11:43:59Z</dcterms:modified>
</cp:coreProperties>
</file>