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4" l="1"/>
  <c r="N30" i="54"/>
  <c r="AC64" i="54"/>
  <c r="AB64" i="54"/>
  <c r="F64" i="54"/>
  <c r="AC63" i="54"/>
  <c r="F63" i="54" s="1"/>
  <c r="AB63" i="54"/>
  <c r="AC62" i="54"/>
  <c r="F62" i="54" s="1"/>
  <c r="AB62" i="54"/>
  <c r="AC61" i="54"/>
  <c r="AB61" i="54"/>
  <c r="F61" i="54"/>
  <c r="AC60" i="54"/>
  <c r="AB60" i="54"/>
  <c r="F60" i="54"/>
  <c r="AC59" i="54"/>
  <c r="F59" i="54" s="1"/>
  <c r="AB59" i="54"/>
  <c r="AC58" i="54"/>
  <c r="F58" i="54" s="1"/>
  <c r="AB58" i="54"/>
  <c r="AC57" i="54"/>
  <c r="AB57" i="54"/>
  <c r="AC56" i="54"/>
  <c r="AB56" i="54"/>
  <c r="AC55" i="54"/>
  <c r="AB55" i="54"/>
  <c r="AC54" i="54"/>
  <c r="AB54" i="54"/>
  <c r="AC53" i="54"/>
  <c r="AB53" i="54"/>
  <c r="AC52" i="54"/>
  <c r="AB52" i="54"/>
  <c r="AC51" i="54"/>
  <c r="AB51" i="54"/>
  <c r="AC50" i="54"/>
  <c r="AB50" i="54"/>
  <c r="AC49" i="54"/>
  <c r="AB49" i="54"/>
  <c r="AC48" i="54"/>
  <c r="AB48" i="54"/>
  <c r="AC47" i="54"/>
  <c r="AB47" i="54"/>
  <c r="AC46" i="54"/>
  <c r="AB46" i="54"/>
  <c r="AC45" i="54"/>
  <c r="AB45" i="54"/>
  <c r="AC44" i="54"/>
  <c r="AB44" i="54"/>
  <c r="AC43" i="54"/>
  <c r="AB43" i="54"/>
  <c r="AC42" i="54"/>
  <c r="AB42" i="54"/>
  <c r="AC41" i="54"/>
  <c r="AB41" i="54"/>
  <c r="AC40" i="54"/>
  <c r="AB40" i="54"/>
  <c r="AC39" i="54"/>
  <c r="AB39" i="54"/>
  <c r="AC38" i="54"/>
  <c r="AB38" i="54"/>
  <c r="AC37" i="54"/>
  <c r="AB37" i="54"/>
  <c r="AC36" i="54"/>
  <c r="AB36" i="54"/>
  <c r="AC35" i="54"/>
  <c r="AB35" i="54"/>
  <c r="AC34" i="54"/>
  <c r="AB34" i="54"/>
  <c r="AC33" i="54"/>
  <c r="AB33" i="54"/>
  <c r="AC32" i="54"/>
  <c r="AB32" i="54"/>
  <c r="AC31" i="54"/>
  <c r="AB31" i="54"/>
  <c r="AC30" i="54"/>
  <c r="AB30" i="54"/>
  <c r="AC29" i="54"/>
  <c r="AB29" i="54"/>
  <c r="AC28" i="54"/>
  <c r="AB28" i="54"/>
  <c r="AC27" i="54"/>
  <c r="AB27" i="54"/>
  <c r="AC26" i="54"/>
  <c r="AB26" i="54"/>
  <c r="AC25" i="54"/>
  <c r="AB25" i="54"/>
  <c r="AA24" i="54"/>
  <c r="Z24" i="54"/>
  <c r="Y24" i="54"/>
  <c r="X24" i="54"/>
  <c r="W24" i="54"/>
  <c r="V24" i="54"/>
  <c r="U24" i="54"/>
  <c r="T24" i="54"/>
  <c r="S24" i="54"/>
  <c r="R24" i="54"/>
  <c r="Q24" i="54"/>
  <c r="P24" i="54"/>
  <c r="O24" i="54"/>
  <c r="N24" i="54"/>
  <c r="AC24" i="54" s="1"/>
  <c r="M24" i="54"/>
  <c r="L24" i="54"/>
  <c r="K24" i="54"/>
  <c r="J24" i="54"/>
  <c r="I24" i="54"/>
  <c r="H24" i="54"/>
  <c r="AB24" i="54" s="1"/>
  <c r="G24" i="54"/>
  <c r="C24" i="54"/>
  <c r="D23" i="54"/>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C23" i="54"/>
  <c r="A14" i="54"/>
  <c r="A11" i="54"/>
  <c r="A8" i="54"/>
  <c r="A4" i="54"/>
  <c r="C51" i="7"/>
  <c r="C50" i="7"/>
  <c r="N34" i="15" l="1"/>
  <c r="E28" i="15"/>
  <c r="AC64" i="15" l="1"/>
  <c r="AB64" i="15"/>
  <c r="AC63" i="15"/>
  <c r="AB63" i="15"/>
  <c r="AC62" i="15"/>
  <c r="AB62" i="15"/>
  <c r="AC61" i="15"/>
  <c r="F61" i="15" s="1"/>
  <c r="AB61" i="15"/>
  <c r="AC60" i="15"/>
  <c r="AB60" i="15"/>
  <c r="AC59" i="15"/>
  <c r="AB59" i="15"/>
  <c r="AC58" i="15"/>
  <c r="AB58" i="15"/>
  <c r="AC57" i="15"/>
  <c r="F57" i="15" s="1"/>
  <c r="AB57" i="15"/>
  <c r="AC56" i="15"/>
  <c r="AB56" i="15"/>
  <c r="AC55" i="15"/>
  <c r="E55" i="15" s="1"/>
  <c r="AB55" i="15"/>
  <c r="AC54" i="15"/>
  <c r="AB54" i="15"/>
  <c r="AC53" i="15"/>
  <c r="E53" i="15" s="1"/>
  <c r="AB53" i="15"/>
  <c r="AC52" i="15"/>
  <c r="AB52" i="15"/>
  <c r="AC51" i="15"/>
  <c r="AB51" i="15"/>
  <c r="AC50" i="15"/>
  <c r="AB50" i="15"/>
  <c r="AC49" i="15"/>
  <c r="AB49" i="15"/>
  <c r="AC48" i="15"/>
  <c r="AB48" i="15"/>
  <c r="AC47" i="15"/>
  <c r="F47" i="15" s="1"/>
  <c r="AB47" i="15"/>
  <c r="AC46" i="15"/>
  <c r="AB46" i="15"/>
  <c r="AC45" i="15"/>
  <c r="F45" i="15" s="1"/>
  <c r="AB45" i="15"/>
  <c r="AC44" i="15"/>
  <c r="AB44" i="15"/>
  <c r="AC43" i="15"/>
  <c r="AB43" i="15"/>
  <c r="AC42" i="15"/>
  <c r="AB42" i="15"/>
  <c r="AC41" i="15"/>
  <c r="AB41" i="15"/>
  <c r="AC40" i="15"/>
  <c r="AB40" i="15"/>
  <c r="AC39" i="15"/>
  <c r="F39" i="15" s="1"/>
  <c r="AB39" i="15"/>
  <c r="AC38" i="15"/>
  <c r="AB38" i="15"/>
  <c r="AC37" i="15"/>
  <c r="F37" i="15" s="1"/>
  <c r="AB37" i="15"/>
  <c r="AC36" i="15"/>
  <c r="AB36" i="15"/>
  <c r="AC35" i="15"/>
  <c r="F35" i="15" s="1"/>
  <c r="AB35" i="15"/>
  <c r="AC34" i="15"/>
  <c r="AB34" i="15"/>
  <c r="AC33" i="15"/>
  <c r="F33" i="15" s="1"/>
  <c r="AB33" i="15"/>
  <c r="AC32" i="15"/>
  <c r="F32" i="15" s="1"/>
  <c r="AB32" i="15"/>
  <c r="AC31" i="15"/>
  <c r="F31" i="15" s="1"/>
  <c r="AB31" i="15"/>
  <c r="AC30" i="15"/>
  <c r="AB30" i="15"/>
  <c r="AC29" i="15"/>
  <c r="F29" i="15" s="1"/>
  <c r="AB29" i="15"/>
  <c r="AC28" i="15"/>
  <c r="F28" i="15" s="1"/>
  <c r="AB28" i="15"/>
  <c r="AC27" i="15"/>
  <c r="AB27" i="15"/>
  <c r="AC26" i="15"/>
  <c r="F26" i="15" s="1"/>
  <c r="AB26" i="15"/>
  <c r="AC25" i="15"/>
  <c r="AB25" i="15"/>
  <c r="AB24" i="15"/>
  <c r="F64" i="15"/>
  <c r="F63" i="15"/>
  <c r="F62" i="15"/>
  <c r="F60" i="15"/>
  <c r="F59" i="15"/>
  <c r="F58" i="15"/>
  <c r="E57" i="15"/>
  <c r="F56" i="15"/>
  <c r="E56" i="15"/>
  <c r="F54" i="15"/>
  <c r="E54" i="15"/>
  <c r="D54" i="15"/>
  <c r="F52" i="15"/>
  <c r="D52" i="15"/>
  <c r="E52" i="15" s="1"/>
  <c r="F51" i="15"/>
  <c r="F50" i="15"/>
  <c r="E50" i="15"/>
  <c r="F48" i="15"/>
  <c r="E48" i="15"/>
  <c r="D48" i="15"/>
  <c r="D47" i="15"/>
  <c r="F46" i="15"/>
  <c r="E46" i="15"/>
  <c r="E45" i="15"/>
  <c r="D45" i="15"/>
  <c r="F44" i="15"/>
  <c r="E44" i="15"/>
  <c r="F43" i="15"/>
  <c r="F42" i="15"/>
  <c r="E42" i="15"/>
  <c r="F40" i="15"/>
  <c r="E40" i="15"/>
  <c r="E39" i="15"/>
  <c r="F38" i="15"/>
  <c r="E38" i="15"/>
  <c r="E37" i="15"/>
  <c r="F36" i="15"/>
  <c r="E36" i="15"/>
  <c r="F34" i="15"/>
  <c r="E34" i="15"/>
  <c r="E32" i="15"/>
  <c r="F30" i="15"/>
  <c r="E30" i="15"/>
  <c r="F27" i="15"/>
  <c r="E27" i="15"/>
  <c r="E26" i="15"/>
  <c r="F25" i="15"/>
  <c r="E25" i="15"/>
  <c r="D24" i="15"/>
  <c r="AA24" i="15"/>
  <c r="Z24" i="15"/>
  <c r="Y24" i="15"/>
  <c r="X24" i="15"/>
  <c r="W24" i="15"/>
  <c r="V24" i="15"/>
  <c r="U24" i="15"/>
  <c r="T24" i="15"/>
  <c r="S24" i="15"/>
  <c r="R24" i="15"/>
  <c r="Q24" i="15"/>
  <c r="P24" i="15"/>
  <c r="O24" i="15"/>
  <c r="N24" i="15"/>
  <c r="M24" i="15"/>
  <c r="L24" i="15"/>
  <c r="K24" i="15"/>
  <c r="J24" i="15"/>
  <c r="AC24" i="15" s="1"/>
  <c r="C48" i="7" s="1"/>
  <c r="I24" i="15"/>
  <c r="H24" i="15"/>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49" i="7"/>
  <c r="F55" i="15" l="1"/>
  <c r="F53" i="15"/>
  <c r="E31" i="15"/>
  <c r="E33" i="15"/>
  <c r="E47" i="15"/>
  <c r="F24" i="15"/>
  <c r="E24" i="15"/>
  <c r="A5" i="53"/>
  <c r="A5" i="52"/>
  <c r="B60" i="53" l="1"/>
  <c r="B22" i="53"/>
  <c r="A15" i="53"/>
  <c r="B21" i="53" s="1"/>
  <c r="A12" i="53"/>
  <c r="A9" i="53"/>
  <c r="B83" i="53"/>
  <c r="B82" i="53" s="1"/>
  <c r="B81" i="53"/>
  <c r="B80" i="53" s="1"/>
  <c r="B58" i="53"/>
  <c r="B41" i="53"/>
  <c r="B32" i="53"/>
  <c r="B30" i="53" s="1"/>
  <c r="B68" i="53"/>
  <c r="B38" i="53" l="1"/>
  <c r="B43" i="53"/>
  <c r="B51" i="53"/>
  <c r="B64" i="53"/>
  <c r="B72" i="53"/>
  <c r="B34" i="53"/>
  <c r="B47" i="53"/>
  <c r="B55" i="53"/>
  <c r="I120" i="52"/>
  <c r="S24" i="12"/>
  <c r="J24" i="12"/>
  <c r="H24" i="12"/>
  <c r="B118" i="52" l="1"/>
  <c r="D118" i="5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Q135" i="52" s="1"/>
  <c r="AR135" i="52" s="1"/>
  <c r="AS135" i="52" s="1"/>
  <c r="AT135" i="52" s="1"/>
  <c r="AU135" i="52" s="1"/>
  <c r="AV135" i="52" s="1"/>
  <c r="AW135" i="52" s="1"/>
  <c r="AX135" i="52" s="1"/>
  <c r="AY135" i="52" s="1"/>
  <c r="B126" i="52"/>
  <c r="B81" i="52" s="1"/>
  <c r="AQ81" i="52" s="1"/>
  <c r="G119" i="52"/>
  <c r="G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B76" i="52"/>
  <c r="B74" i="52"/>
  <c r="A62" i="52"/>
  <c r="B60" i="52"/>
  <c r="C58" i="52"/>
  <c r="C52" i="52" s="1"/>
  <c r="B52" i="52"/>
  <c r="D48" i="52"/>
  <c r="C48" i="52"/>
  <c r="B48" i="52"/>
  <c r="B47" i="52"/>
  <c r="B45" i="52"/>
  <c r="B44" i="52"/>
  <c r="B27" i="52"/>
  <c r="A9" i="52"/>
  <c r="A7" i="52"/>
  <c r="C109" i="52" l="1"/>
  <c r="G120" i="52"/>
  <c r="B50" i="52"/>
  <c r="B59" i="52" s="1"/>
  <c r="B79" i="52" s="1"/>
  <c r="B49"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O140" i="52"/>
  <c r="O141" i="52" s="1"/>
  <c r="N73" i="52" s="1"/>
  <c r="N85" i="52" s="1"/>
  <c r="N99" i="52" s="1"/>
  <c r="H77" i="52"/>
  <c r="H70" i="52"/>
  <c r="N80" i="52" l="1"/>
  <c r="N79" i="52"/>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s="1"/>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E48" i="52"/>
  <c r="T77" i="52"/>
  <c r="T70" i="52"/>
  <c r="AE109" i="52"/>
  <c r="AD108" i="52"/>
  <c r="AE74" i="52"/>
  <c r="AE47" i="52"/>
  <c r="AF58" i="52"/>
  <c r="AE52" i="52"/>
  <c r="AD50" i="52" l="1"/>
  <c r="AD59" i="52" s="1"/>
  <c r="AD80" i="52" s="1"/>
  <c r="AC79" i="52"/>
  <c r="AC66" i="52"/>
  <c r="AC68" i="52" s="1"/>
  <c r="AC75" i="52" s="1"/>
  <c r="S72" i="52"/>
  <c r="AF74"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E49" i="52"/>
  <c r="AE61" i="52" s="1"/>
  <c r="AE60" i="52" s="1"/>
  <c r="AF48" i="52"/>
  <c r="AF76" i="52"/>
  <c r="AR67" i="52"/>
  <c r="V82" i="52"/>
  <c r="V56" i="52"/>
  <c r="V69" i="52" s="1"/>
  <c r="AD66" i="52" l="1"/>
  <c r="AD68" i="52" s="1"/>
  <c r="AD75" i="52" s="1"/>
  <c r="AD79" i="52"/>
  <c r="T72" i="52"/>
  <c r="T86" i="52"/>
  <c r="T87" i="52" s="1"/>
  <c r="T90" i="52" s="1"/>
  <c r="T88" i="52"/>
  <c r="T84" i="52"/>
  <c r="T89" i="52" s="1"/>
  <c r="W82" i="52"/>
  <c r="W56" i="52"/>
  <c r="W69" i="52" s="1"/>
  <c r="V77" i="52"/>
  <c r="V70" i="52"/>
  <c r="X53" i="52"/>
  <c r="U71" i="52"/>
  <c r="U78" i="52" s="1"/>
  <c r="U83" i="52" s="1"/>
  <c r="AE50" i="52"/>
  <c r="AE59" i="52" s="1"/>
  <c r="AF49" i="52"/>
  <c r="AF61" i="52" s="1"/>
  <c r="AF60" i="52" s="1"/>
  <c r="AF140" i="52"/>
  <c r="AF108" i="52"/>
  <c r="AF50" i="52" l="1"/>
  <c r="AF59" i="52" s="1"/>
  <c r="AF66" i="52" s="1"/>
  <c r="AF68" i="52" s="1"/>
  <c r="U86" i="52"/>
  <c r="U87" i="52" s="1"/>
  <c r="U90" i="52" s="1"/>
  <c r="U88" i="52"/>
  <c r="U84" i="52"/>
  <c r="U89" i="52" s="1"/>
  <c r="AF73" i="52"/>
  <c r="AF85" i="52" s="1"/>
  <c r="AF99" i="52" s="1"/>
  <c r="AE80" i="52"/>
  <c r="AE66" i="52"/>
  <c r="AE68" i="52" s="1"/>
  <c r="AE79" i="52"/>
  <c r="AF141" i="52"/>
  <c r="AE73" i="52" s="1"/>
  <c r="AE85" i="52" s="1"/>
  <c r="AE99" i="52" s="1"/>
  <c r="U72" i="52"/>
  <c r="V71" i="52"/>
  <c r="V78" i="52" s="1"/>
  <c r="V83" i="52" s="1"/>
  <c r="X55" i="52"/>
  <c r="Y53" i="52" s="1"/>
  <c r="AF80" i="52"/>
  <c r="W77" i="52"/>
  <c r="W70" i="52"/>
  <c r="AF79" i="52" l="1"/>
  <c r="V86" i="52"/>
  <c r="V87" i="52" s="1"/>
  <c r="V90" i="52" s="1"/>
  <c r="V84" i="52"/>
  <c r="V89" i="52" s="1"/>
  <c r="V88" i="52"/>
  <c r="W71" i="52"/>
  <c r="W78" i="52" s="1"/>
  <c r="W83" i="52" s="1"/>
  <c r="Y55" i="52"/>
  <c r="AF75" i="52"/>
  <c r="X82" i="52"/>
  <c r="X56" i="52"/>
  <c r="X69" i="52" s="1"/>
  <c r="V72" i="52"/>
  <c r="AE75" i="52"/>
  <c r="W72" i="52" l="1"/>
  <c r="Y82" i="52"/>
  <c r="Y56" i="52"/>
  <c r="Y69" i="52" s="1"/>
  <c r="Z53" i="52"/>
  <c r="W86" i="52"/>
  <c r="W87" i="52" s="1"/>
  <c r="W90" i="52" s="1"/>
  <c r="W84" i="52"/>
  <c r="W89" i="52" s="1"/>
  <c r="W88" i="52"/>
  <c r="X77" i="52"/>
  <c r="X70" i="52"/>
  <c r="Y77" i="52" l="1"/>
  <c r="Y70" i="52"/>
  <c r="X71" i="52"/>
  <c r="X78" i="52" s="1"/>
  <c r="X83" i="52" s="1"/>
  <c r="Z55" i="52"/>
  <c r="X72" i="52" l="1"/>
  <c r="Z82" i="52"/>
  <c r="Z56" i="52"/>
  <c r="Z69" i="52" s="1"/>
  <c r="X86" i="52"/>
  <c r="X87" i="52" s="1"/>
  <c r="X90" i="52" s="1"/>
  <c r="X88" i="52"/>
  <c r="X84" i="52"/>
  <c r="X89" i="52" s="1"/>
  <c r="AA53" i="52"/>
  <c r="Y71" i="52"/>
  <c r="Y78" i="52" s="1"/>
  <c r="Y83" i="52" s="1"/>
  <c r="Y86" i="52" l="1"/>
  <c r="Y87" i="52" s="1"/>
  <c r="Y90" i="52" s="1"/>
  <c r="Y88" i="52"/>
  <c r="Y84" i="52"/>
  <c r="Y89" i="52" s="1"/>
  <c r="Z77" i="52"/>
  <c r="Z70" i="52"/>
  <c r="Y72" i="52"/>
  <c r="AA55" i="52"/>
  <c r="AA82" i="52" l="1"/>
  <c r="AA56" i="52"/>
  <c r="AA69" i="52" s="1"/>
  <c r="AB53" i="52"/>
  <c r="Z71" i="52"/>
  <c r="Z78" i="52" s="1"/>
  <c r="Z83" i="52" s="1"/>
  <c r="Z86" i="52" l="1"/>
  <c r="Z87" i="52" s="1"/>
  <c r="Z90" i="52" s="1"/>
  <c r="Z84" i="52"/>
  <c r="Z89" i="52" s="1"/>
  <c r="Z88" i="52"/>
  <c r="AQ136" i="52"/>
  <c r="AA77" i="52"/>
  <c r="AA70" i="52"/>
  <c r="AB55" i="52"/>
  <c r="AC53" i="52" s="1"/>
  <c r="Z72" i="52"/>
  <c r="AC55" i="52" l="1"/>
  <c r="AQ137" i="52"/>
  <c r="AB82" i="52"/>
  <c r="AB56" i="52"/>
  <c r="AB69" i="52" s="1"/>
  <c r="AR136" i="52"/>
  <c r="AS136" i="52" s="1"/>
  <c r="AT136" i="52" s="1"/>
  <c r="AU136" i="52" s="1"/>
  <c r="AV136" i="52" s="1"/>
  <c r="AW136" i="52" s="1"/>
  <c r="AX136" i="52" s="1"/>
  <c r="AY136" i="52" s="1"/>
  <c r="AA71" i="52"/>
  <c r="AA78" i="52" s="1"/>
  <c r="AA83" i="52" s="1"/>
  <c r="AS67" i="52"/>
  <c r="AA72" i="52" l="1"/>
  <c r="AC82" i="52"/>
  <c r="AC56" i="52"/>
  <c r="AC69" i="52" s="1"/>
  <c r="AA86" i="52"/>
  <c r="AA87" i="52" s="1"/>
  <c r="AA90" i="52" s="1"/>
  <c r="AA88" i="52"/>
  <c r="AA84" i="52"/>
  <c r="AA89" i="52" s="1"/>
  <c r="AR137" i="52"/>
  <c r="AS137" i="52" s="1"/>
  <c r="AT137" i="52" s="1"/>
  <c r="AU137" i="52" s="1"/>
  <c r="AV137" i="52" s="1"/>
  <c r="AW137" i="52" s="1"/>
  <c r="AX137" i="52" s="1"/>
  <c r="AY137" i="52" s="1"/>
  <c r="AD53" i="52"/>
  <c r="AB77" i="52"/>
  <c r="AB70" i="52"/>
  <c r="AC77" i="52" l="1"/>
  <c r="AC70" i="52"/>
  <c r="AD55" i="52"/>
  <c r="AE53" i="52" s="1"/>
  <c r="AQ140" i="52"/>
  <c r="AB71" i="52"/>
  <c r="AB78" i="52" s="1"/>
  <c r="AB83" i="52" s="1"/>
  <c r="AB72" i="52" l="1"/>
  <c r="AE55" i="52"/>
  <c r="AB86" i="52"/>
  <c r="AB87" i="52" s="1"/>
  <c r="AB90" i="52" s="1"/>
  <c r="AB88" i="52"/>
  <c r="AB84" i="52"/>
  <c r="AB89" i="52" s="1"/>
  <c r="AR140" i="52"/>
  <c r="AR141" i="52" s="1"/>
  <c r="AQ141" i="52"/>
  <c r="AQ99" i="52" s="1"/>
  <c r="A100" i="52" s="1"/>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D86" i="52" l="1"/>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W140" i="52" l="1"/>
  <c r="AW141" i="52" s="1"/>
  <c r="AF71" i="52"/>
  <c r="AF78" i="52" s="1"/>
  <c r="AF83" i="52" s="1"/>
  <c r="AF86" i="52" l="1"/>
  <c r="AF87" i="52" s="1"/>
  <c r="AF90" i="52" s="1"/>
  <c r="AF84" i="52"/>
  <c r="AF89" i="52" s="1"/>
  <c r="AF88" i="52"/>
  <c r="AX140" i="52"/>
  <c r="AX141" i="52" s="1"/>
  <c r="AF72" i="52"/>
  <c r="AY140" i="52" l="1"/>
  <c r="AY141" i="52" s="1"/>
  <c r="A101" i="52" l="1"/>
  <c r="B102" i="52" s="1"/>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<sst xmlns="http://schemas.openxmlformats.org/spreadsheetml/2006/main" count="1290" uniqueCount="715">
  <si>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</si>
  <si>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</si>
  <si>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</si>
  <si>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</si>
  <si>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</si>
  <si>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</si>
  <si>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</si>
  <si>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</si>
  <si>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</si>
  <si>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</si>
  <si>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</si>
  <si>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</si>
  <si>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</si>
  <si>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</si>
  <si>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</si>
  <si>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</si>
  <si>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</si>
  <si>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</si>
  <si>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</si>
  <si>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</si>
  <si>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</si>
  <si>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</si>
  <si>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</si>
  <si>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</si>
  <si>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</si>
  <si>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</si>
  <si>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</si>
  <si>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</si>
  <si>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</si>
  <si>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</si>
  <si>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</si>
  <si>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</si>
  <si>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</si>
  <si>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</si>
  <si>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</si>
  <si>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</si>
  <si>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</si>
  <si>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</si>
  <si>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</si>
  <si>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</si>
  <si>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</si>
  <si>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</si>
  <si>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</si>
  <si>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</si>
  <si>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</si>
  <si>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</si>
  <si>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</si>
  <si>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</si>
  <si>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</si>
  <si>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</si>
  <si>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</si>
  <si>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</si>
  <si>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</si>
  <si>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</si>
  <si>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</si>
  <si>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</si>
  <si>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</si>
  <si>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</si>
  <si>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</si>
  <si>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</si>
  <si>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</si>
  <si>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</si>
  <si>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</si>
  <si>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</si>
  <si>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</si>
  <si>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</si>
  <si>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</si>
  <si>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</si>
  <si>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</si>
  <si>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</si>
  <si>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</si>
  <si>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</si>
  <si>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</si>
  <si>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</si>
  <si>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</si>
  <si>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</si>
  <si>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</si>
  <si>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</si>
  <si>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</si>
  <si>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</si>
  <si>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</si>
  <si>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</si>
  <si>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</si>
  <si>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</si>
  <si>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</si>
  <si>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</si>
  <si>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</si>
  <si>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</si>
  <si>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</si>
  <si>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</si>
  <si>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</si>
  <si>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</si>
  <si>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</si>
  <si>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</si>
  <si>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</si>
  <si>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</si>
  <si>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</si>
  <si>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</si>
  <si>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</si>
  <si>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</si>
  <si>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</si>
  <si>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</si>
  <si>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</si>
  <si>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</si>
  <si>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</si>
  <si>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</si>
  <si>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</si>
  <si>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</si>
  <si>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</si>
  <si>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</si>
  <si>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</si>
  <si>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</si>
  <si>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</si>
  <si>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</si>
  <si>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</si>
  <si>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</si>
  <si>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</si>
  <si>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</si>
  <si>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</si>
  <si>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</si>
  <si>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</si>
  <si>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</si>
  <si>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</si>
  <si>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</si>
  <si>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</si>
  <si>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</si>
  <si>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</si>
  <si>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</si>
  <si>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</si>
  <si>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</si>
  <si>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</si>
  <si>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</si>
  <si>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</si>
  <si>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</si>
  <si>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</si>
  <si>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</si>
  <si>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</si>
  <si>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</si>
  <si>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</si>
  <si>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</si>
  <si>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</si>
  <si>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</si>
  <si>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</si>
  <si>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</si>
  <si>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</si>
  <si>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</si>
  <si>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</si>
  <si>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</si>
  <si>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</si>
  <si>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</si>
  <si>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</si>
  <si>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</si>
  <si>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</si>
  <si>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</si>
  <si>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</si>
  <si>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</si>
  <si>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</si>
  <si>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</si>
  <si>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</si>
  <si>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</si>
  <si>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</si>
  <si>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</si>
  <si>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</si>
  <si>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</si>
  <si>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</si>
  <si>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</si>
  <si>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</si>
  <si>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</si>
  <si>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</si>
  <si>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</si>
  <si>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</si>
  <si>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</si>
  <si>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</si>
  <si>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</si>
  <si>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</si>
  <si>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</si>
  <si>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</si>
  <si>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</si>
  <si>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</si>
  <si>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</si>
  <si>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</si>
  <si>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</si>
  <si>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</si>
  <si>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</si>
  <si>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</si>
  <si>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</si>
  <si>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</si>
  <si>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</si>
  <si>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</si>
  <si>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</si>
  <si>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</si>
  <si>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</si>
  <si>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</si>
  <si>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</si>
  <si>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</si>
  <si>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</si>
  <si>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</si>
  <si>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</si>
  <si>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</si>
  <si>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</si>
  <si>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</si>
  <si>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</si>
  <si>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</si>
  <si>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</si>
  <si>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</si>
  <si>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</si>
  <si>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</si>
  <si>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</si>
  <si>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</si>
  <si>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</si>
  <si>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</si>
  <si>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</si>
  <si>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</si>
  <si>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</si>
  <si>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</si>
  <si>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</si>
  <si>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</si>
  <si>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</si>
  <si>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</si>
  <si>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</si>
  <si>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</si>
  <si>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</si>
  <si>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</si>
  <si>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</si>
  <si>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</si>
  <si>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</si>
  <si>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</si>
  <si>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</si>
  <si>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</si>
  <si>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</si>
  <si>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</si>
  <si>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</si>
  <si>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</si>
  <si>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</si>
  <si>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</si>
  <si>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</si>
  <si>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</si>
  <si>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</si>
  <si>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</si>
  <si>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</si>
  <si>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</si>
  <si>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</si>
  <si>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</si>
  <si>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</si>
  <si>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</si>
  <si>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</si>
  <si>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</si>
  <si>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</si>
  <si>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</si>
  <si>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</si>
  <si>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</si>
  <si>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</si>
  <si>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</si>
  <si>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</si>
  <si>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</si>
  <si>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</si>
  <si>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</si>
  <si>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</si>
  <si>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</si>
  <si>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</si>
  <si>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</si>
  <si>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</si>
  <si>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</si>
  <si>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</si>
  <si>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</si>
  <si>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</si>
  <si>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</si>
  <si>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</si>
  <si>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</si>
  <si>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</si>
  <si>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</si>
  <si>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</si>
  <si>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</si>
  <si>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</si>
  <si>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</si>
  <si>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</si>
  <si>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</si>
  <si>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</si>
  <si>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</si>
  <si>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</si>
  <si>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</si>
  <si>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</si>
  <si>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</si>
  <si>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</si>
  <si>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</si>
  <si>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</si>
  <si>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</si>
  <si>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</si>
  <si>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</si>
  <si>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</si>
  <si>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</si>
  <si>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</si>
  <si>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</si>
  <si>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</si>
  <si>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</si>
  <si>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</si>
  <si>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</si>
  <si>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</si>
  <si>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</si>
  <si>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</si>
  <si>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</si>
  <si>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</si>
  <si>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</si>
  <si>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</si>
  <si>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</si>
  <si>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</si>
  <si>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</si>
  <si>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</si>
  <si>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</si>
  <si>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</si>
  <si>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</si>
  <si>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</si>
  <si>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</si>
  <si>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</si>
  <si>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</si>
  <si>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</si>
  <si>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</si>
  <si>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</si>
  <si>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</si>
  <si>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</si>
  <si>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</si>
  <si>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</si>
  <si>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</si>
  <si>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</si>
  <si>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</si>
  <si>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</si>
  <si>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</si>
  <si>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</si>
  <si>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</si>
  <si>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</si>
  <si>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</si>
  <si>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</si>
  <si>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</si>
  <si>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</si>
  <si>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</si>
  <si>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</si>
  <si>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</si>
  <si>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</si>
  <si>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</si>
  <si>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</si>
  <si>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</si>
  <si>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</si>
  <si>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</si>
  <si>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</si>
  <si>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</si>
  <si>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</si>
  <si>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</si>
  <si>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</si>
  <si>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</si>
  <si>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</si>
  <si>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</si>
  <si>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</si>
  <si>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</si>
  <si>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</si>
  <si>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</si>
  <si>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</si>
  <si>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</si>
  <si>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</si>
  <si>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</si>
  <si>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</si>
  <si>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</si>
  <si>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</si>
  <si>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</si>
  <si>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</si>
  <si>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</si>
  <si>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</si>
  <si>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</si>
  <si>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</si>
  <si>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</si>
  <si>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</si>
  <si>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</si>
  <si>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</si>
  <si>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</si>
  <si>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</si>
  <si>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</si>
  <si>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</si>
  <si>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</si>
  <si>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</si>
  <si>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</si>
  <si>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</si>
  <si>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</si>
  <si>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</si>
  <si>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</si>
  <si>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</si>
  <si>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</si>
  <si>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</si>
  <si>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</si>
  <si>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</si>
  <si>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</si>
  <si>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</si>
  <si>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</si>
  <si>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</si>
  <si>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</si>
  <si>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</si>
  <si>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</si>
  <si>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</si>
  <si>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</si>
  <si>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</si>
  <si>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</si>
  <si>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</si>
  <si>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</si>
  <si>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</si>
  <si>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</si>
  <si>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</si>
  <si>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</si>
  <si>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</si>
  <si>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</si>
  <si>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</si>
  <si>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</si>
  <si>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</si>
  <si>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</si>
  <si>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</si>
  <si>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</si>
  <si>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</si>
  <si>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</si>
  <si>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</si>
  <si>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</si>
  <si>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</si>
  <si>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</si>
  <si>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</si>
  <si>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</si>
  <si>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</si>
  <si>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</si>
  <si>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</si>
  <si>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</si>
  <si>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</si>
  <si>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</si>
  <si>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</si>
  <si>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</si>
  <si>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</si>
  <si>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</si>
  <si>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</si>
  <si>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</si>
  <si>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</si>
  <si>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</si>
  <si>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</si>
  <si>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</si>
  <si>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</si>
  <si>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</si>
  <si>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</si>
  <si>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</si>
  <si>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</si>
  <si>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</si>
  <si>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</si>
  <si>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</si>
  <si>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</si>
  <si>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</si>
  <si>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</si>
  <si>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</si>
  <si>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</si>
  <si>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</si>
  <si>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</si>
  <si>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</si>
  <si>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</si>
  <si>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</si>
  <si>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</si>
  <si>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</si>
  <si>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</si>
  <si>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</si>
  <si>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</si>
  <si>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</si>
  <si>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</si>
  <si>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</si>
  <si>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</si>
  <si>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</si>
  <si>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</si>
  <si>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</si>
  <si>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</si>
  <si>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</si>
  <si>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</si>
  <si>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</si>
  <si>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</si>
  <si>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</si>
  <si>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</si>
  <si>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</si>
  <si>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</si>
  <si>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</si>
  <si>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</si>
  <si>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</si>
  <si>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</si>
  <si>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</si>
  <si>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</si>
  <si>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</si>
  <si>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</si>
  <si>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</si>
  <si>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</si>
  <si>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</si>
  <si>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</si>
  <si>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</si>
  <si>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</si>
  <si>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</si>
  <si>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</si>
  <si>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</si>
  <si>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</si>
  <si>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</si>
  <si>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</si>
  <si>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</si>
  <si>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</si>
  <si>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</si>
  <si>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</si>
  <si>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</si>
  <si>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</si>
  <si>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</si>
  <si>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</si>
  <si>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</si>
  <si>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</si>
  <si>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</si>
  <si>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</si>
  <si>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</si>
  <si>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</si>
  <si>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</si>
  <si>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</si>
  <si>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</si>
  <si>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</si>
  <si>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</si>
  <si>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</si>
  <si>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</si>
  <si>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</si>
  <si>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</si>
  <si>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</si>
  <si>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</si>
  <si>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</si>
  <si>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</si>
  <si>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</si>
  <si>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</si>
  <si>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</si>
  <si>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</si>
  <si>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</si>
  <si>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</si>
  <si>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</si>
  <si>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</si>
  <si>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</si>
  <si>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</si>
  <si>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</si>
  <si>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</si>
  <si>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</si>
  <si>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</si>
  <si>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</si>
  <si>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</si>
  <si>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</si>
  <si>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</si>
  <si>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</si>
  <si>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</si>
  <si>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</si>
  <si>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</si>
  <si>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</si>
  <si>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</si>
  <si>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</si>
  <si>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</si>
  <si>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</si>
  <si>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</si>
  <si>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</si>
  <si>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</si>
  <si>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</si>
  <si>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</si>
  <si>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</si>
  <si>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</si>
  <si>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</si>
  <si>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</si>
  <si>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</si>
  <si>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</si>
  <si>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</si>
  <si>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</si>
  <si>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</si>
  <si>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</si>
  <si>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</si>
  <si>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</si>
  <si>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</si>
  <si>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</si>
  <si>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</si>
  <si>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</si>
  <si>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</si>
  <si>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</si>
  <si>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</si>
  <si>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</si>
  <si>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</si>
  <si>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</si>
  <si>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</si>
  <si>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</si>
  <si>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</si>
  <si>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</si>
  <si>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</si>
  <si>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</si>
  <si>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</si>
  <si>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</si>
  <si>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</si>
  <si>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</si>
  <si>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</si>
  <si>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</si>
  <si>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</si>
  <si>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</si>
  <si>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</si>
  <si>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</si>
  <si>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</si>
  <si>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</si>
  <si>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</si>
  <si>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</si>
  <si>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</si>
  <si>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</si>
  <si>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</si>
  <si>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</si>
  <si>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</si>
  <si>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</si>
  <si>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</si>
  <si>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</si>
  <si>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</si>
  <si>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</si>
  <si>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</si>
  <si>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</si>
  <si>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</si>
  <si>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</si>
  <si>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</si>
  <si>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</si>
  <si>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</si>
  <si>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</si>
  <si>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</si>
  <si>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</si>
  <si>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</si>
  <si>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</si>
  <si>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</si>
  <si>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</si>
  <si>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</si>
  <si>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</si>
  <si>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</si>
  <si>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</si>
  <si>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</si>
  <si>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</si>
  <si>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</si>
  <si>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</si>
  <si>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</si>
  <si>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</si>
  <si>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</si>
  <si>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</si>
  <si>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</si>
  <si>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</si>
  <si>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</si>
  <si>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</si>
  <si>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</si>
  <si>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</si>
  <si>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</si>
  <si>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</si>
  <si>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</si>
  <si>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</si>
  <si>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</si>
  <si>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</si>
  <si>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</si>
  <si>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</si>
  <si>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</si>
  <si>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</si>
  <si>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</si>
  <si>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</si>
  <si>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</si>
  <si>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</si>
  <si>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</si>
  <si>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</si>
  <si>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</si>
  <si>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</si>
  <si>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</si>
  <si>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</si>
  <si>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</si>
  <si>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</si>
  <si>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</si>
  <si>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</si>
  <si>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</si>
  <si>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</si>
  <si>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</si>
  <si>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</si>
  <si>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</si>
  <si>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</si>
  <si>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</si>
  <si>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</si>
  <si>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</si>
  <si>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</si>
  <si>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</si>
  <si>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ПСД</t>
  </si>
  <si>
    <t>0.4 кВ</t>
  </si>
  <si>
    <t>Всего:</t>
  </si>
  <si>
    <t>строительство</t>
  </si>
  <si>
    <t>G_3144</t>
  </si>
  <si>
    <t>Строительство двух КЛ 10 кВ от КТПн до ВТП-320 и до ТП-700 по ул.Б.Хмельницкого в г.Калининграде</t>
  </si>
  <si>
    <t>В КС...</t>
  </si>
  <si>
    <t>г. Калининград, ул. Б. Хмельницкого, к.н. 39:15:140422:6</t>
  </si>
  <si>
    <t>многоквартирный жилой дом со встроенными административными помещениями, пристроенным административны</t>
  </si>
  <si>
    <t>-КАБЕЛЬНЫЕ НАКОНЕЧНИКИ НА 2хКЛ-1 кВ (ТПновая - РЩновый (п.11.1)) В РЩновом (п.11.1)</t>
  </si>
  <si>
    <t>г. Калининград, ул. Ольштынская, к.н. 39:15:140422:7</t>
  </si>
  <si>
    <t>спортивно-гимнастический комплекс</t>
  </si>
  <si>
    <t>-КАБЕЛЬНЫЕ НАКОНЕЧНИКИ НА КЛ-1 кВ (ТПновая - РЩновый (п.11.1)) В РЩновом (п.11.1)</t>
  </si>
  <si>
    <r>
      <rPr>
        <b/>
        <sz val="11"/>
        <rFont val="Times New Roman"/>
        <family val="1"/>
        <charset val="204"/>
      </rPr>
      <t>ПИР:</t>
    </r>
    <r>
      <rPr>
        <sz val="11"/>
        <rFont val="Times New Roman"/>
        <family val="1"/>
        <charset val="204"/>
      </rPr>
      <t xml:space="preserve"> ООО "Вита-Строй" дог.233 от 11.03.15; </t>
    </r>
    <r>
      <rPr>
        <b/>
        <sz val="11"/>
        <rFont val="Times New Roman"/>
        <family val="1"/>
        <charset val="204"/>
      </rPr>
      <t>СМР:</t>
    </r>
    <r>
      <rPr>
        <sz val="11"/>
        <rFont val="Times New Roman"/>
        <family val="1"/>
        <charset val="204"/>
      </rPr>
      <t>ООО "Вита-Строй" дог.233 от 11.03.15</t>
    </r>
  </si>
  <si>
    <t>КЛ</t>
  </si>
  <si>
    <t>в траншее</t>
  </si>
  <si>
    <t>1.012 км (1.012 км)</t>
  </si>
  <si>
    <t>Вита-Строй  договор  № 233  от  11/03/15-   в ценах 2015 года с НДС, млн. руб.</t>
  </si>
  <si>
    <t>1, 2</t>
  </si>
  <si>
    <t>-</t>
  </si>
  <si>
    <t>Увеличение объема услуг по передаче электрической энергии.</t>
  </si>
  <si>
    <t>договоры на технологическое присоединение</t>
  </si>
  <si>
    <t>н/д</t>
  </si>
  <si>
    <t>н.д.</t>
  </si>
  <si>
    <t>651/06/14 от 22.07.2014</t>
  </si>
  <si>
    <t>650/06/14 от 22.07.2014</t>
  </si>
  <si>
    <t>10.1. Произвести проектирование, монтаж КЛ-10 кВ сечением 120мм2 с изоляцией из сшитого  полиэтилена от ТП-320 до ТПновой (п.10.1) (ориентировочно 600 м) и от ТП-700 до  ТПновой (п.10.1) (ориентировочно 500 м), смонтировать концевые муфты, выполнить  расчет емкостных токов. 
10.2. При необходимости в РУ-10 кВ II секции ТП-700 и в РУ-10 кВ ТП-320 произвести  доукомплектацию и регулировку линейных ячеек с ВН для присоединения  КЛ-10кВ (п.10.1).</t>
  </si>
  <si>
    <t>Сметная стоимость проекта в ценах 1 кв. 2016 года с НДС, млн. руб.</t>
  </si>
  <si>
    <t>Год раскрытия информации: 2017 год</t>
  </si>
  <si>
    <t>П</t>
  </si>
  <si>
    <t>Факт 2015 года</t>
  </si>
  <si>
    <t xml:space="preserve"> по состоянию на 01.01.2015</t>
  </si>
  <si>
    <t>по состоянию на 01.01.2017</t>
  </si>
  <si>
    <t>КЛ 10 кВ от КТПн до ВТП-320</t>
  </si>
  <si>
    <t>КЛ 10 кВ от КТПн до ТП-700</t>
  </si>
  <si>
    <t>Строительство двух КЛ 10 кВ от КТПн до ВТП-320 и до ТП-700 протяженностью 1,012 км кабелем 3XRUHAKXS-6/10-(1х120RM/50), из них 0.052 км - 2 кабеля в одной траншее Т-3</t>
  </si>
  <si>
    <t>6,137 млн.руб./км</t>
  </si>
  <si>
    <t>корр</t>
  </si>
  <si>
    <t>утв</t>
  </si>
  <si>
    <t>предложения по корректировке плана</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</si>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</sst>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9"/>
      <color indexed="81"/>
      <name val="Tahoma"/>
      <family val="2"/>
      <charset val="204"/>
    </font>
    <font>
      <b/>
      <sz val="9"/>
      <color indexed="81"/>
      <name val="Tahom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5" borderId="50" xfId="62" applyFont="1" applyFill="1" applyBorder="1" applyAlignment="1">
      <alignment horizontal="center" vertical="center" wrapText="1"/>
    </xf>
    <xf numFmtId="176" fontId="62" fillId="25" borderId="50" xfId="62" applyNumberFormat="1" applyFont="1" applyFill="1" applyBorder="1" applyAlignment="1">
      <alignment horizontal="center" vertical="center" wrapText="1"/>
    </xf>
    <xf numFmtId="9" fontId="62" fillId="25" borderId="50" xfId="62" applyNumberFormat="1" applyFont="1" applyFill="1" applyBorder="1" applyAlignment="1">
      <alignment horizontal="center" vertical="center" wrapText="1"/>
    </xf>
    <xf numFmtId="4" fontId="62" fillId="25"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6"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6"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6" borderId="50" xfId="68" applyFont="1" applyFill="1" applyBorder="1" applyAlignment="1">
      <alignment horizontal="center" vertical="center"/>
    </xf>
    <xf numFmtId="0" fontId="44" fillId="27"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7" borderId="50" xfId="62" applyNumberFormat="1" applyFont="1" applyFill="1" applyBorder="1" applyAlignment="1">
      <alignment horizontal="center"/>
    </xf>
    <xf numFmtId="3" fontId="62" fillId="27"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6" borderId="50" xfId="62" applyNumberFormat="1" applyFont="1" applyFill="1" applyBorder="1" applyAlignment="1">
      <alignment horizontal="center"/>
    </xf>
    <xf numFmtId="10" fontId="62" fillId="26"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6" borderId="50" xfId="62" applyFont="1" applyFill="1" applyBorder="1" applyAlignment="1">
      <alignment horizontal="center"/>
    </xf>
    <xf numFmtId="0" fontId="62" fillId="0" borderId="50" xfId="62" applyFont="1" applyBorder="1"/>
    <xf numFmtId="10" fontId="62" fillId="26"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0" xfId="1" applyFont="1" applyBorder="1" applyAlignment="1">
      <alignment horizontal="center" vertical="center"/>
    </xf>
    <xf numFmtId="0" fontId="7" fillId="0" borderId="0" xfId="1" applyFont="1" applyAlignment="1">
      <alignment horizontal="center" vertical="center"/>
    </xf>
    <xf numFmtId="0" fontId="11" fillId="0" borderId="50" xfId="0" applyFont="1" applyBorder="1" applyAlignment="1">
      <alignment horizontal="center" vertical="center" wrapText="1"/>
    </xf>
    <xf numFmtId="169" fontId="11" fillId="0" borderId="50" xfId="0" applyNumberFormat="1" applyFont="1" applyBorder="1" applyAlignment="1">
      <alignment horizontal="center" vertical="center"/>
    </xf>
    <xf numFmtId="0" fontId="11" fillId="0" borderId="50" xfId="0" applyFont="1" applyBorder="1" applyAlignment="1">
      <alignment horizontal="center" vertical="center"/>
    </xf>
    <xf numFmtId="1" fontId="11" fillId="0" borderId="50" xfId="0" applyNumberFormat="1" applyFont="1" applyBorder="1" applyAlignment="1">
      <alignment horizontal="center" vertical="center"/>
    </xf>
    <xf numFmtId="0" fontId="39" fillId="0" borderId="50" xfId="1" applyFont="1" applyBorder="1" applyAlignment="1">
      <alignment horizontal="center" vertical="center" wrapText="1"/>
    </xf>
    <xf numFmtId="2" fontId="11" fillId="0" borderId="50" xfId="0" applyNumberFormat="1" applyFont="1" applyBorder="1" applyAlignment="1">
      <alignment horizontal="center" vertical="center"/>
    </xf>
    <xf numFmtId="0" fontId="40" fillId="0" borderId="31" xfId="2" applyFont="1" applyFill="1" applyBorder="1" applyAlignment="1">
      <alignment horizontal="left" vertical="top" wrapText="1"/>
    </xf>
    <xf numFmtId="0" fontId="49" fillId="0" borderId="0" xfId="2" applyFont="1" applyFill="1" applyAlignment="1">
      <alignment horizontal="center"/>
    </xf>
    <xf numFmtId="176" fontId="40" fillId="0" borderId="30" xfId="2" applyNumberFormat="1" applyFont="1" applyFill="1" applyBorder="1" applyAlignment="1">
      <alignment horizontal="justify" vertical="top" wrapText="1"/>
    </xf>
    <xf numFmtId="0" fontId="40" fillId="29" borderId="30" xfId="2" applyFont="1" applyFill="1" applyBorder="1" applyAlignment="1">
      <alignment horizontal="justify" vertical="top" wrapText="1"/>
    </xf>
    <xf numFmtId="176" fontId="40" fillId="29" borderId="30" xfId="2" applyNumberFormat="1" applyFont="1" applyFill="1" applyBorder="1" applyAlignment="1">
      <alignment horizontal="justify" vertical="top" wrapText="1"/>
    </xf>
    <xf numFmtId="0" fontId="11" fillId="29"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11" fillId="0" borderId="50" xfId="2" applyFont="1" applyFill="1" applyBorder="1" applyAlignment="1">
      <alignment vertical="center" wrapText="1"/>
    </xf>
    <xf numFmtId="0" fontId="7" fillId="0" borderId="50" xfId="1" applyFont="1" applyBorder="1" applyAlignment="1">
      <alignment vertical="center" wrapText="1"/>
    </xf>
    <xf numFmtId="0" fontId="45" fillId="0" borderId="50" xfId="0" applyFont="1" applyBorder="1" applyAlignment="1">
      <alignment horizontal="center" vertical="center" wrapText="1"/>
    </xf>
    <xf numFmtId="0" fontId="39" fillId="0" borderId="50" xfId="1" applyFont="1" applyBorder="1"/>
    <xf numFmtId="0" fontId="3" fillId="0" borderId="50" xfId="1" applyBorder="1"/>
    <xf numFmtId="169" fontId="3" fillId="0" borderId="50" xfId="1" applyNumberFormat="1" applyBorder="1" applyAlignment="1">
      <alignment horizontal="center" vertical="center"/>
    </xf>
    <xf numFmtId="0" fontId="7" fillId="0" borderId="54" xfId="1" applyFont="1" applyFill="1" applyBorder="1" applyAlignment="1">
      <alignment horizontal="left" vertical="center" wrapText="1"/>
    </xf>
    <xf numFmtId="2" fontId="45" fillId="28" borderId="50" xfId="0" applyNumberFormat="1" applyFont="1" applyFill="1" applyBorder="1" applyAlignment="1">
      <alignment horizontal="left"/>
    </xf>
    <xf numFmtId="2" fontId="7"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2" fillId="0" borderId="55" xfId="2" applyFont="1" applyFill="1" applyBorder="1" applyAlignment="1">
      <alignment horizontal="center" vertical="center" wrapText="1"/>
    </xf>
    <xf numFmtId="0" fontId="7" fillId="0" borderId="55" xfId="2" applyFont="1" applyFill="1" applyBorder="1" applyAlignment="1">
      <alignment horizontal="center" vertical="center" wrapText="1"/>
    </xf>
    <xf numFmtId="0" fontId="11" fillId="0" borderId="55" xfId="2" applyFont="1" applyFill="1" applyBorder="1" applyAlignment="1">
      <alignment horizontal="center" vertical="center" wrapText="1"/>
    </xf>
    <xf numFmtId="0" fontId="39" fillId="0" borderId="54" xfId="2" applyFont="1" applyFill="1" applyBorder="1" applyAlignment="1">
      <alignment horizontal="center" vertical="center" textRotation="90" wrapText="1"/>
    </xf>
    <xf numFmtId="0" fontId="42" fillId="0" borderId="54" xfId="2" applyFont="1" applyFill="1" applyBorder="1" applyAlignment="1">
      <alignment horizontal="center" vertical="center" wrapText="1"/>
    </xf>
    <xf numFmtId="2" fontId="39" fillId="0" borderId="54" xfId="2" applyNumberFormat="1" applyFont="1" applyFill="1" applyBorder="1" applyAlignment="1">
      <alignment horizontal="center" vertical="center" wrapText="1"/>
    </xf>
    <xf numFmtId="177" fontId="39" fillId="0" borderId="54" xfId="2" applyNumberFormat="1" applyFont="1" applyFill="1" applyBorder="1" applyAlignment="1">
      <alignment horizontal="center" vertical="center" wrapText="1"/>
    </xf>
    <xf numFmtId="2" fontId="39" fillId="0" borderId="54" xfId="2" applyNumberFormat="1" applyFont="1" applyBorder="1" applyAlignment="1">
      <alignment horizontal="center" vertical="center"/>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2" fillId="0" borderId="1" xfId="0" applyNumberFormat="1" applyFont="1" applyFill="1" applyBorder="1" applyAlignment="1">
      <alignment horizontal="center" vertical="center"/>
    </xf>
    <xf numFmtId="177" fontId="43" fillId="0" borderId="2" xfId="45" applyNumberFormat="1" applyFont="1" applyFill="1" applyBorder="1" applyAlignment="1">
      <alignment horizontal="center" vertical="center" wrapText="1"/>
    </xf>
    <xf numFmtId="177" fontId="7" fillId="0" borderId="54"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6" xfId="52" applyFont="1" applyFill="1" applyBorder="1" applyAlignment="1">
      <alignment horizontal="center" vertical="center"/>
    </xf>
    <xf numFmtId="0" fontId="39" fillId="0" borderId="57" xfId="52" applyFont="1" applyFill="1" applyBorder="1" applyAlignment="1">
      <alignment horizontal="center" vertical="center"/>
    </xf>
    <xf numFmtId="0" fontId="39"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4"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4" xfId="2" applyFont="1" applyBorder="1" applyAlignment="1">
      <alignment horizontal="center" vertical="center"/>
    </xf>
    <xf numFmtId="0" fontId="42" fillId="0" borderId="0" xfId="2" applyFont="1" applyFill="1" applyAlignment="1">
      <alignment horizontal="center"/>
    </xf>
    <xf numFmtId="0" fontId="42" fillId="0" borderId="58" xfId="52" applyFont="1" applyFill="1" applyBorder="1" applyAlignment="1">
      <alignment horizontal="center" vertical="center" wrapText="1"/>
    </xf>
    <xf numFmtId="0" fontId="42" fillId="0" borderId="59"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46056688"/>
        <c:axId val="446068056"/>
      </c:lineChart>
      <c:catAx>
        <c:axId val="446056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46068056"/>
        <c:crosses val="autoZero"/>
        <c:auto val="1"/>
        <c:lblAlgn val="ctr"/>
        <c:lblOffset val="100"/>
        <c:noMultiLvlLbl val="0"/>
      </c:catAx>
      <c:valAx>
        <c:axId val="4460680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460566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8"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2" t="s">
        <v>702</v>
      </c>
      <c r="B5" s="382"/>
      <c r="C5" s="382"/>
      <c r="D5" s="169"/>
      <c r="E5" s="169"/>
      <c r="F5" s="169"/>
      <c r="G5" s="169"/>
      <c r="H5" s="169"/>
      <c r="I5" s="169"/>
      <c r="J5" s="169"/>
    </row>
    <row r="6" spans="1:22" s="12" customFormat="1" ht="18.75" x14ac:dyDescent="0.3">
      <c r="A6" s="17"/>
      <c r="F6" s="16"/>
      <c r="G6" s="16"/>
      <c r="H6" s="15"/>
    </row>
    <row r="7" spans="1:22" s="12" customFormat="1" ht="18.75" x14ac:dyDescent="0.2">
      <c r="A7" s="386" t="s">
        <v>9</v>
      </c>
      <c r="B7" s="386"/>
      <c r="C7" s="38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7" t="s">
        <v>584</v>
      </c>
      <c r="B9" s="387"/>
      <c r="C9" s="387"/>
      <c r="D9" s="8"/>
      <c r="E9" s="8"/>
      <c r="F9" s="8"/>
      <c r="G9" s="8"/>
      <c r="H9" s="8"/>
      <c r="I9" s="13"/>
      <c r="J9" s="13"/>
      <c r="K9" s="13"/>
      <c r="L9" s="13"/>
      <c r="M9" s="13"/>
      <c r="N9" s="13"/>
      <c r="O9" s="13"/>
      <c r="P9" s="13"/>
      <c r="Q9" s="13"/>
      <c r="R9" s="13"/>
      <c r="S9" s="13"/>
      <c r="T9" s="13"/>
      <c r="U9" s="13"/>
      <c r="V9" s="13"/>
    </row>
    <row r="10" spans="1:22" s="12" customFormat="1" ht="18.75" x14ac:dyDescent="0.2">
      <c r="A10" s="383" t="s">
        <v>8</v>
      </c>
      <c r="B10" s="383"/>
      <c r="C10" s="38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5" t="s">
        <v>678</v>
      </c>
      <c r="B12" s="385"/>
      <c r="C12" s="385"/>
      <c r="D12" s="8"/>
      <c r="E12" s="8"/>
      <c r="F12" s="8"/>
      <c r="G12" s="8"/>
      <c r="H12" s="8"/>
      <c r="I12" s="13"/>
      <c r="J12" s="13"/>
      <c r="K12" s="13"/>
      <c r="L12" s="13"/>
      <c r="M12" s="13"/>
      <c r="N12" s="13"/>
      <c r="O12" s="13"/>
      <c r="P12" s="13"/>
      <c r="Q12" s="13"/>
      <c r="R12" s="13"/>
      <c r="S12" s="13"/>
      <c r="T12" s="13"/>
      <c r="U12" s="13"/>
      <c r="V12" s="13"/>
    </row>
    <row r="13" spans="1:22" s="12" customFormat="1" ht="18.75" x14ac:dyDescent="0.2">
      <c r="A13" s="383" t="s">
        <v>7</v>
      </c>
      <c r="B13" s="383"/>
      <c r="C13" s="38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88" t="s">
        <v>679</v>
      </c>
      <c r="B15" s="389"/>
      <c r="C15" s="389"/>
      <c r="D15" s="8"/>
      <c r="E15" s="8"/>
      <c r="F15" s="8"/>
      <c r="G15" s="8"/>
      <c r="H15" s="8"/>
      <c r="I15" s="8"/>
      <c r="J15" s="8"/>
      <c r="K15" s="8"/>
      <c r="L15" s="8"/>
      <c r="M15" s="8"/>
      <c r="N15" s="8"/>
      <c r="O15" s="8"/>
      <c r="P15" s="8"/>
      <c r="Q15" s="8"/>
      <c r="R15" s="8"/>
      <c r="S15" s="8"/>
      <c r="T15" s="8"/>
      <c r="U15" s="8"/>
      <c r="V15" s="8"/>
    </row>
    <row r="16" spans="1:22" s="3" customFormat="1" ht="15" customHeight="1" x14ac:dyDescent="0.2">
      <c r="A16" s="383" t="s">
        <v>6</v>
      </c>
      <c r="B16" s="383"/>
      <c r="C16" s="38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4" t="s">
        <v>518</v>
      </c>
      <c r="B18" s="385"/>
      <c r="C18" s="38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50.25" customHeight="1" x14ac:dyDescent="0.2">
      <c r="A22" s="28" t="s">
        <v>64</v>
      </c>
      <c r="B22" s="45" t="s">
        <v>354</v>
      </c>
      <c r="C22" s="351" t="s">
        <v>608</v>
      </c>
      <c r="D22" s="33" t="s">
        <v>595</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636</v>
      </c>
      <c r="C23" s="41" t="s">
        <v>588</v>
      </c>
      <c r="D23" s="33" t="s">
        <v>585</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9"/>
      <c r="B24" s="380"/>
      <c r="C24" s="38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6" t="s">
        <v>467</v>
      </c>
      <c r="C25" s="39" t="s">
        <v>537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6" t="s">
        <v>74</v>
      </c>
      <c r="C26" s="39" t="s">
        <v>536</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6" t="s">
        <v>73</v>
      </c>
      <c r="C27" s="278" t="s">
        <v>637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6" t="s">
        <v>468</v>
      </c>
      <c r="C28" s="39" t="s">
        <v>538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6" t="s">
        <v>469</v>
      </c>
      <c r="C29" s="39" t="s">
        <v>538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6" t="s">
        <v>470</v>
      </c>
      <c r="C30" s="39" t="s">
        <v>538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471</v>
      </c>
      <c r="C31" s="39" t="s">
        <v>539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472</v>
      </c>
      <c r="C32" s="39" t="s">
        <v>539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473</v>
      </c>
      <c r="C33" s="44" t="s">
        <v>662</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487</v>
      </c>
      <c r="B34" s="44" t="s">
        <v>474</v>
      </c>
      <c r="C34" s="29" t="s">
        <v>662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477</v>
      </c>
      <c r="B35" s="44" t="s">
        <v>71</v>
      </c>
      <c r="C35" s="29" t="s">
        <v>659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488</v>
      </c>
      <c r="B36" s="44" t="s">
        <v>475</v>
      </c>
      <c r="C36" s="29" t="s">
        <v>538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478</v>
      </c>
      <c r="B37" s="44" t="s">
        <v>476</v>
      </c>
      <c r="C37" s="29" t="s">
        <v>539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489</v>
      </c>
      <c r="B38" s="44" t="s">
        <v>235</v>
      </c>
      <c r="C38" s="29" t="s">
        <v>659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9"/>
      <c r="B39" s="380"/>
      <c r="C39" s="381"/>
      <c r="D39" s="27"/>
      <c r="E39" s="27"/>
      <c r="F39" s="27"/>
      <c r="G39" s="27"/>
      <c r="H39" s="27"/>
      <c r="I39" s="27"/>
      <c r="J39" s="27"/>
      <c r="K39" s="27"/>
      <c r="L39" s="27"/>
      <c r="M39" s="27"/>
      <c r="N39" s="27"/>
      <c r="O39" s="27"/>
      <c r="P39" s="27"/>
      <c r="Q39" s="27"/>
      <c r="R39" s="27"/>
      <c r="S39" s="27"/>
      <c r="T39" s="27"/>
      <c r="U39" s="27"/>
      <c r="V39" s="27"/>
    </row>
    <row r="40" spans="1:22" ht="63" x14ac:dyDescent="0.25">
      <c r="A40" s="28" t="s">
        <v>479</v>
      </c>
      <c r="B40" s="44" t="s">
        <v>531</v>
      </c>
      <c r="C40" s="2" t="s">
        <v>697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490</v>
      </c>
      <c r="B41" s="44" t="s">
        <v>513</v>
      </c>
      <c r="C41" s="2" t="s">
        <v>697</v>
      </c>
      <c r="D41" s="27" t="s">
        <v>667</v>
      </c>
      <c r="E41" s="27"/>
      <c r="F41" s="27"/>
      <c r="G41" s="27"/>
      <c r="H41" s="27"/>
      <c r="I41" s="27"/>
      <c r="J41" s="27"/>
      <c r="K41" s="27"/>
      <c r="L41" s="27"/>
      <c r="M41" s="27"/>
      <c r="N41" s="27"/>
      <c r="O41" s="27"/>
      <c r="P41" s="27"/>
      <c r="Q41" s="27"/>
      <c r="R41" s="27"/>
      <c r="S41" s="27"/>
      <c r="T41" s="27"/>
      <c r="U41" s="27"/>
      <c r="V41" s="27"/>
    </row>
    <row r="42" spans="1:22" ht="83.25" customHeight="1" x14ac:dyDescent="0.25">
      <c r="A42" s="28" t="s">
        <v>480</v>
      </c>
      <c r="B42" s="44" t="s">
        <v>528</v>
      </c>
      <c r="C42" s="2" t="s">
        <v>697</v>
      </c>
      <c r="D42" s="27" t="s">
        <v>667</v>
      </c>
      <c r="E42" s="27"/>
      <c r="F42" s="27"/>
      <c r="G42" s="27"/>
      <c r="H42" s="27"/>
      <c r="I42" s="27"/>
      <c r="J42" s="27"/>
      <c r="K42" s="27"/>
      <c r="L42" s="27"/>
      <c r="M42" s="27"/>
      <c r="N42" s="27"/>
      <c r="O42" s="27"/>
      <c r="P42" s="27"/>
      <c r="Q42" s="27"/>
      <c r="R42" s="27"/>
      <c r="S42" s="27"/>
      <c r="T42" s="27"/>
      <c r="U42" s="27"/>
      <c r="V42" s="27"/>
    </row>
    <row r="43" spans="1:22" ht="186" customHeight="1" x14ac:dyDescent="0.25">
      <c r="A43" s="28" t="s">
        <v>493</v>
      </c>
      <c r="B43" s="44" t="s">
        <v>494</v>
      </c>
      <c r="C43" s="2" t="s">
        <v>697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481</v>
      </c>
      <c r="B44" s="44" t="s">
        <v>519</v>
      </c>
      <c r="C44" s="2" t="s">
        <v>697</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514</v>
      </c>
      <c r="B45" s="44" t="s">
        <v>520</v>
      </c>
      <c r="C45" s="2" t="s">
        <v>697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482</v>
      </c>
      <c r="B46" s="44" t="s">
        <v>521</v>
      </c>
      <c r="C46" s="2" t="s">
        <v>697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9"/>
      <c r="B47" s="380"/>
      <c r="C47" s="381"/>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515</v>
      </c>
      <c r="B48" s="44" t="s">
        <v>529</v>
      </c>
      <c r="C48" s="352">
        <f>'6.2. Паспорт фин осв ввод'!AC24</f>
        <v>6.1996653353012912</v>
      </c>
      <c r="D48" s="27"/>
      <c r="E48" s="27" t="s">
        <v>711</v>
      </c>
      <c r="F48" s="27"/>
      <c r="G48" s="27"/>
      <c r="H48" s="27"/>
      <c r="I48" s="27"/>
      <c r="J48" s="27"/>
      <c r="K48" s="27"/>
      <c r="L48" s="27"/>
      <c r="M48" s="27"/>
      <c r="N48" s="27"/>
      <c r="O48" s="27"/>
      <c r="P48" s="27"/>
      <c r="Q48" s="27"/>
      <c r="R48" s="27"/>
      <c r="S48" s="27"/>
      <c r="T48" s="27"/>
      <c r="U48" s="27"/>
      <c r="V48" s="27"/>
    </row>
    <row r="49" spans="1:22" ht="71.25" hidden="1" customHeight="1" x14ac:dyDescent="0.25">
      <c r="A49" s="28" t="s">
        <v>483</v>
      </c>
      <c r="B49" s="44" t="s">
        <v>530</v>
      </c>
      <c r="C49" s="352">
        <f>'6.2. Паспорт фин осв ввод'!AC30</f>
        <v>5.2630142378824498</v>
      </c>
      <c r="D49" s="27"/>
      <c r="E49" s="27" t="s">
        <v>711</v>
      </c>
      <c r="F49" s="27"/>
      <c r="G49" s="27"/>
      <c r="H49" s="27"/>
      <c r="I49" s="27"/>
      <c r="J49" s="27"/>
      <c r="K49" s="27"/>
      <c r="L49" s="27"/>
      <c r="M49" s="27"/>
      <c r="N49" s="27"/>
      <c r="O49" s="27"/>
      <c r="P49" s="27"/>
      <c r="Q49" s="27"/>
      <c r="R49" s="27"/>
      <c r="S49" s="27"/>
      <c r="T49" s="27"/>
      <c r="U49" s="27"/>
      <c r="V49" s="27"/>
    </row>
    <row r="50" spans="1:22" ht="75.75" customHeight="1" x14ac:dyDescent="0.25">
      <c r="A50" s="28" t="s">
        <v>515</v>
      </c>
      <c r="B50" s="44" t="s">
        <v>529</v>
      </c>
      <c r="C50" s="352">
        <f>'6.2. Паспорт фин осв ввод'!AB24</f>
        <v>0</v>
      </c>
      <c r="D50" s="27"/>
      <c r="E50" s="27" t="s">
        <v>712</v>
      </c>
      <c r="F50" s="27"/>
      <c r="G50" s="27"/>
      <c r="H50" s="27"/>
      <c r="I50" s="27"/>
      <c r="J50" s="27"/>
      <c r="K50" s="27"/>
      <c r="L50" s="27"/>
      <c r="M50" s="27"/>
      <c r="N50" s="27"/>
      <c r="O50" s="27"/>
      <c r="P50" s="27"/>
      <c r="Q50" s="27"/>
      <c r="R50" s="27"/>
      <c r="S50" s="27"/>
      <c r="T50" s="27"/>
      <c r="U50" s="27"/>
      <c r="V50" s="27"/>
    </row>
    <row r="51" spans="1:22" ht="71.25" customHeight="1" x14ac:dyDescent="0.25">
      <c r="A51" s="28" t="s">
        <v>483</v>
      </c>
      <c r="B51" s="44" t="s">
        <v>530</v>
      </c>
      <c r="C51" s="352">
        <f>'6.2. Паспорт фин осв ввод'!AB30</f>
        <v>0</v>
      </c>
      <c r="D51" s="27"/>
      <c r="E51" s="27" t="s">
        <v>712</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14" sqref="A14:AV14"/>
      <selection pane="topRight" activeCell="A14" sqref="A14:AV14"/>
      <selection pane="bottomLeft" activeCell="A14" sqref="A14:AV14"/>
      <selection pane="bottomRight" activeCell="A14" sqref="A14:AV1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6.7109375" style="71" customWidth="1"/>
    <col min="10" max="10" width="8.140625" style="71" customWidth="1"/>
    <col min="11" max="11" width="7.42578125" style="71" customWidth="1"/>
    <col min="12" max="12" width="6.7109375" style="70" customWidth="1"/>
    <col min="13" max="13" width="6.42578125" style="70" customWidth="1"/>
    <col min="14" max="14" width="7.85546875" style="70" customWidth="1"/>
    <col min="15" max="26" width="6.140625" style="70" customWidth="1"/>
    <col min="27" max="27" width="6.855468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1:29" ht="18.75" x14ac:dyDescent="0.3">
      <c r="A5" s="71"/>
      <c r="B5" s="71"/>
      <c r="C5" s="71"/>
      <c r="D5" s="71"/>
      <c r="E5" s="71"/>
      <c r="F5" s="71"/>
      <c r="L5" s="71"/>
      <c r="M5" s="71"/>
      <c r="AC5" s="15"/>
    </row>
    <row r="6" spans="1:29"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3"/>
      <c r="B7" s="13"/>
      <c r="C7" s="13"/>
      <c r="D7" s="13"/>
      <c r="E7" s="13"/>
      <c r="F7" s="13"/>
      <c r="G7" s="13"/>
      <c r="H7" s="13"/>
      <c r="I7" s="13"/>
      <c r="J7" s="91"/>
      <c r="K7" s="91"/>
      <c r="L7" s="91"/>
      <c r="M7" s="91"/>
      <c r="N7" s="91"/>
      <c r="O7" s="91"/>
      <c r="P7" s="91"/>
      <c r="Q7" s="91"/>
      <c r="R7" s="91"/>
      <c r="S7" s="91"/>
      <c r="T7" s="91"/>
      <c r="U7" s="91"/>
      <c r="V7" s="91"/>
      <c r="W7" s="91"/>
      <c r="X7" s="91"/>
      <c r="Y7" s="91"/>
      <c r="Z7" s="91"/>
      <c r="AA7" s="91"/>
      <c r="AB7" s="91"/>
      <c r="AC7" s="91"/>
    </row>
    <row r="8" spans="1:29" x14ac:dyDescent="0.25">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383" t="s">
        <v>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row>
    <row r="10" spans="1:29" ht="18.75" x14ac:dyDescent="0.25">
      <c r="A10" s="13"/>
      <c r="B10" s="13"/>
      <c r="C10" s="13"/>
      <c r="D10" s="13"/>
      <c r="E10" s="13"/>
      <c r="F10" s="13"/>
      <c r="G10" s="13"/>
      <c r="H10" s="13"/>
      <c r="I10" s="13"/>
      <c r="J10" s="91"/>
      <c r="K10" s="91"/>
      <c r="L10" s="91"/>
      <c r="M10" s="91"/>
      <c r="N10" s="91"/>
      <c r="O10" s="91"/>
      <c r="P10" s="91"/>
      <c r="Q10" s="91"/>
      <c r="R10" s="91"/>
      <c r="S10" s="91"/>
      <c r="T10" s="91"/>
      <c r="U10" s="91"/>
      <c r="V10" s="91"/>
      <c r="W10" s="91"/>
      <c r="X10" s="91"/>
      <c r="Y10" s="91"/>
      <c r="Z10" s="91"/>
      <c r="AA10" s="91"/>
      <c r="AB10" s="91"/>
      <c r="AC10" s="91"/>
    </row>
    <row r="11" spans="1:29" x14ac:dyDescent="0.25">
      <c r="A11" s="391" t="str">
        <f>'1. паспорт местоположение'!A12:C12</f>
        <v>G_3144</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383" t="s">
        <v>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row>
    <row r="13" spans="1:29" ht="16.5" customHeight="1" x14ac:dyDescent="0.3">
      <c r="A13" s="11"/>
      <c r="B13" s="11"/>
      <c r="C13" s="11"/>
      <c r="D13" s="11"/>
      <c r="E13" s="11"/>
      <c r="F13" s="11"/>
      <c r="G13" s="11"/>
      <c r="H13" s="11"/>
      <c r="I13" s="11"/>
      <c r="J13" s="90"/>
      <c r="K13" s="90"/>
      <c r="L13" s="90"/>
      <c r="M13" s="90"/>
      <c r="N13" s="90"/>
      <c r="O13" s="90"/>
      <c r="P13" s="90"/>
      <c r="Q13" s="90"/>
      <c r="R13" s="90"/>
      <c r="S13" s="90"/>
      <c r="T13" s="90"/>
      <c r="U13" s="90"/>
      <c r="V13" s="90"/>
      <c r="W13" s="90"/>
      <c r="X13" s="90"/>
      <c r="Y13" s="90"/>
      <c r="Z13" s="90"/>
      <c r="AA13" s="90"/>
      <c r="AB13" s="90"/>
      <c r="AC13" s="90"/>
    </row>
    <row r="14" spans="1:29" x14ac:dyDescent="0.25">
      <c r="A14" s="391" t="str">
        <f>'1. паспорт местоположение'!A15</f>
        <v>Строительство двух КЛ 10 кВ от КТПн до ВТП-320 и до ТП-700 по ул.Б.Хмельницкого в г.Калининграде</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83" t="s">
        <v>6</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70" t="s">
        <v>503</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7" t="s">
        <v>190</v>
      </c>
      <c r="B20" s="467" t="s">
        <v>189</v>
      </c>
      <c r="C20" s="465" t="s">
        <v>188</v>
      </c>
      <c r="D20" s="465"/>
      <c r="E20" s="469" t="s">
        <v>187</v>
      </c>
      <c r="F20" s="469"/>
      <c r="G20" s="475" t="s">
        <v>704</v>
      </c>
      <c r="H20" s="458" t="s">
        <v>669</v>
      </c>
      <c r="I20" s="459"/>
      <c r="J20" s="459"/>
      <c r="K20" s="459"/>
      <c r="L20" s="458" t="s">
        <v>670</v>
      </c>
      <c r="M20" s="459"/>
      <c r="N20" s="459"/>
      <c r="O20" s="459"/>
      <c r="P20" s="458" t="s">
        <v>671</v>
      </c>
      <c r="Q20" s="459"/>
      <c r="R20" s="459"/>
      <c r="S20" s="459"/>
      <c r="T20" s="458" t="s">
        <v>672</v>
      </c>
      <c r="U20" s="459"/>
      <c r="V20" s="459"/>
      <c r="W20" s="459"/>
      <c r="X20" s="458" t="s">
        <v>673</v>
      </c>
      <c r="Y20" s="459"/>
      <c r="Z20" s="459"/>
      <c r="AA20" s="459"/>
      <c r="AB20" s="471" t="s">
        <v>186</v>
      </c>
      <c r="AC20" s="472"/>
      <c r="AD20" s="89"/>
      <c r="AE20" s="89"/>
      <c r="AF20" s="89"/>
    </row>
    <row r="21" spans="1:32" ht="99.75" customHeight="1" x14ac:dyDescent="0.25">
      <c r="A21" s="468"/>
      <c r="B21" s="468"/>
      <c r="C21" s="465"/>
      <c r="D21" s="465"/>
      <c r="E21" s="469"/>
      <c r="F21" s="469"/>
      <c r="G21" s="476"/>
      <c r="H21" s="460" t="s">
        <v>2</v>
      </c>
      <c r="I21" s="460"/>
      <c r="J21" s="460" t="s">
        <v>668</v>
      </c>
      <c r="K21" s="460"/>
      <c r="L21" s="460" t="s">
        <v>2</v>
      </c>
      <c r="M21" s="460"/>
      <c r="N21" s="460" t="s">
        <v>184</v>
      </c>
      <c r="O21" s="460"/>
      <c r="P21" s="460" t="s">
        <v>2</v>
      </c>
      <c r="Q21" s="460"/>
      <c r="R21" s="460" t="s">
        <v>184</v>
      </c>
      <c r="S21" s="460"/>
      <c r="T21" s="460" t="s">
        <v>2</v>
      </c>
      <c r="U21" s="460"/>
      <c r="V21" s="460" t="s">
        <v>184</v>
      </c>
      <c r="W21" s="460"/>
      <c r="X21" s="460" t="s">
        <v>2</v>
      </c>
      <c r="Y21" s="460"/>
      <c r="Z21" s="460" t="s">
        <v>184</v>
      </c>
      <c r="AA21" s="460"/>
      <c r="AB21" s="473"/>
      <c r="AC21" s="474"/>
    </row>
    <row r="22" spans="1:32" ht="89.25" customHeight="1" x14ac:dyDescent="0.25">
      <c r="A22" s="454"/>
      <c r="B22" s="454"/>
      <c r="C22" s="358" t="s">
        <v>2</v>
      </c>
      <c r="D22" s="358" t="s">
        <v>184</v>
      </c>
      <c r="E22" s="359" t="s">
        <v>705</v>
      </c>
      <c r="F22" s="360" t="s">
        <v>706</v>
      </c>
      <c r="G22" s="477"/>
      <c r="H22" s="361" t="s">
        <v>484</v>
      </c>
      <c r="I22" s="361" t="s">
        <v>485</v>
      </c>
      <c r="J22" s="361" t="s">
        <v>484</v>
      </c>
      <c r="K22" s="361" t="s">
        <v>485</v>
      </c>
      <c r="L22" s="361" t="s">
        <v>484</v>
      </c>
      <c r="M22" s="361" t="s">
        <v>485</v>
      </c>
      <c r="N22" s="361" t="s">
        <v>484</v>
      </c>
      <c r="O22" s="361" t="s">
        <v>485</v>
      </c>
      <c r="P22" s="361" t="s">
        <v>484</v>
      </c>
      <c r="Q22" s="361" t="s">
        <v>485</v>
      </c>
      <c r="R22" s="361" t="s">
        <v>484</v>
      </c>
      <c r="S22" s="361" t="s">
        <v>485</v>
      </c>
      <c r="T22" s="361" t="s">
        <v>484</v>
      </c>
      <c r="U22" s="361" t="s">
        <v>485</v>
      </c>
      <c r="V22" s="361" t="s">
        <v>484</v>
      </c>
      <c r="W22" s="361" t="s">
        <v>485</v>
      </c>
      <c r="X22" s="361" t="s">
        <v>484</v>
      </c>
      <c r="Y22" s="361" t="s">
        <v>485</v>
      </c>
      <c r="Z22" s="361" t="s">
        <v>484</v>
      </c>
      <c r="AA22" s="361" t="s">
        <v>485</v>
      </c>
      <c r="AB22" s="358" t="s">
        <v>185</v>
      </c>
      <c r="AC22" s="358" t="s">
        <v>184</v>
      </c>
    </row>
    <row r="23" spans="1:32" ht="19.5" customHeight="1" x14ac:dyDescent="0.25">
      <c r="A23" s="82">
        <v>1</v>
      </c>
      <c r="B23" s="82">
        <v>2</v>
      </c>
      <c r="C23" s="362">
        <f t="shared" ref="C23:AC23" si="0">B23+1</f>
        <v>3</v>
      </c>
      <c r="D23" s="362">
        <f t="shared" si="0"/>
        <v>4</v>
      </c>
      <c r="E23" s="362">
        <f t="shared" si="0"/>
        <v>5</v>
      </c>
      <c r="F23" s="362">
        <f t="shared" si="0"/>
        <v>6</v>
      </c>
      <c r="G23" s="362">
        <f t="shared" si="0"/>
        <v>7</v>
      </c>
      <c r="H23" s="362">
        <f t="shared" si="0"/>
        <v>8</v>
      </c>
      <c r="I23" s="362">
        <f t="shared" si="0"/>
        <v>9</v>
      </c>
      <c r="J23" s="362">
        <f t="shared" si="0"/>
        <v>10</v>
      </c>
      <c r="K23" s="362">
        <f t="shared" si="0"/>
        <v>11</v>
      </c>
      <c r="L23" s="362">
        <f t="shared" si="0"/>
        <v>12</v>
      </c>
      <c r="M23" s="362">
        <f t="shared" si="0"/>
        <v>13</v>
      </c>
      <c r="N23" s="362">
        <f t="shared" si="0"/>
        <v>14</v>
      </c>
      <c r="O23" s="362">
        <f t="shared" si="0"/>
        <v>15</v>
      </c>
      <c r="P23" s="362">
        <f t="shared" si="0"/>
        <v>16</v>
      </c>
      <c r="Q23" s="362">
        <f t="shared" si="0"/>
        <v>17</v>
      </c>
      <c r="R23" s="362">
        <f t="shared" si="0"/>
        <v>18</v>
      </c>
      <c r="S23" s="362">
        <f t="shared" si="0"/>
        <v>19</v>
      </c>
      <c r="T23" s="362">
        <f t="shared" si="0"/>
        <v>20</v>
      </c>
      <c r="U23" s="362">
        <f t="shared" si="0"/>
        <v>21</v>
      </c>
      <c r="V23" s="362">
        <f t="shared" si="0"/>
        <v>22</v>
      </c>
      <c r="W23" s="362">
        <f t="shared" si="0"/>
        <v>23</v>
      </c>
      <c r="X23" s="362">
        <f t="shared" si="0"/>
        <v>24</v>
      </c>
      <c r="Y23" s="362">
        <f t="shared" si="0"/>
        <v>25</v>
      </c>
      <c r="Z23" s="362">
        <f t="shared" si="0"/>
        <v>26</v>
      </c>
      <c r="AA23" s="362">
        <f t="shared" si="0"/>
        <v>27</v>
      </c>
      <c r="AB23" s="362">
        <f>AA23+1</f>
        <v>28</v>
      </c>
      <c r="AC23" s="362">
        <f t="shared" si="0"/>
        <v>29</v>
      </c>
    </row>
    <row r="24" spans="1:32" ht="47.25" customHeight="1" x14ac:dyDescent="0.25">
      <c r="A24" s="87">
        <v>1</v>
      </c>
      <c r="B24" s="86" t="s">
        <v>183</v>
      </c>
      <c r="C24" s="363">
        <f t="shared" ref="C24:Z24" si="1">SUM(C25:C29)</f>
        <v>0</v>
      </c>
      <c r="D24" s="363">
        <f t="shared" si="1"/>
        <v>6.2103568007012866</v>
      </c>
      <c r="E24" s="363">
        <f t="shared" si="1"/>
        <v>6.1996653353012912</v>
      </c>
      <c r="F24" s="363">
        <f t="shared" si="1"/>
        <v>5.7007864031012909</v>
      </c>
      <c r="G24" s="363">
        <f t="shared" si="1"/>
        <v>0</v>
      </c>
      <c r="H24" s="363">
        <f t="shared" si="1"/>
        <v>0</v>
      </c>
      <c r="I24" s="363">
        <f t="shared" si="1"/>
        <v>0</v>
      </c>
      <c r="J24" s="363">
        <f t="shared" si="1"/>
        <v>0.49887893220000001</v>
      </c>
      <c r="K24" s="363">
        <f t="shared" si="1"/>
        <v>0</v>
      </c>
      <c r="L24" s="363">
        <f t="shared" si="1"/>
        <v>0</v>
      </c>
      <c r="M24" s="363">
        <f t="shared" si="1"/>
        <v>0</v>
      </c>
      <c r="N24" s="363">
        <f t="shared" si="1"/>
        <v>5.7007864031012909</v>
      </c>
      <c r="O24" s="363">
        <f t="shared" si="1"/>
        <v>0</v>
      </c>
      <c r="P24" s="363">
        <f t="shared" si="1"/>
        <v>0</v>
      </c>
      <c r="Q24" s="363">
        <f t="shared" si="1"/>
        <v>0</v>
      </c>
      <c r="R24" s="363">
        <f t="shared" si="1"/>
        <v>0</v>
      </c>
      <c r="S24" s="363">
        <f t="shared" si="1"/>
        <v>0</v>
      </c>
      <c r="T24" s="363">
        <f t="shared" si="1"/>
        <v>0</v>
      </c>
      <c r="U24" s="363">
        <f t="shared" si="1"/>
        <v>0</v>
      </c>
      <c r="V24" s="363">
        <f t="shared" si="1"/>
        <v>0</v>
      </c>
      <c r="W24" s="363">
        <f t="shared" si="1"/>
        <v>0</v>
      </c>
      <c r="X24" s="363">
        <f t="shared" si="1"/>
        <v>0</v>
      </c>
      <c r="Y24" s="363">
        <f t="shared" si="1"/>
        <v>0</v>
      </c>
      <c r="Z24" s="363">
        <f t="shared" si="1"/>
        <v>0</v>
      </c>
      <c r="AA24" s="363">
        <f>SUM(AA25:AA29)</f>
        <v>0</v>
      </c>
      <c r="AB24" s="364">
        <f>H24+L24+P24+T24+X24</f>
        <v>0</v>
      </c>
      <c r="AC24" s="363">
        <f>J24+N24+R24+V24+Z24</f>
        <v>6.1996653353012912</v>
      </c>
    </row>
    <row r="25" spans="1:32" ht="24" customHeight="1" x14ac:dyDescent="0.25">
      <c r="A25" s="84" t="s">
        <v>182</v>
      </c>
      <c r="B25" s="55" t="s">
        <v>181</v>
      </c>
      <c r="C25" s="366">
        <v>0</v>
      </c>
      <c r="D25" s="364">
        <v>0</v>
      </c>
      <c r="E25" s="365">
        <f>G25+J25+N25+R25+V25+Z25</f>
        <v>0</v>
      </c>
      <c r="F25" s="363">
        <f>AC25-J25</f>
        <v>0</v>
      </c>
      <c r="G25" s="367">
        <v>0</v>
      </c>
      <c r="H25" s="367">
        <v>0</v>
      </c>
      <c r="I25" s="367">
        <v>0</v>
      </c>
      <c r="J25" s="367">
        <v>0</v>
      </c>
      <c r="K25" s="367">
        <v>0</v>
      </c>
      <c r="L25" s="367">
        <v>0</v>
      </c>
      <c r="M25" s="367">
        <v>0</v>
      </c>
      <c r="N25" s="367">
        <v>0</v>
      </c>
      <c r="O25" s="367">
        <v>0</v>
      </c>
      <c r="P25" s="367">
        <v>0</v>
      </c>
      <c r="Q25" s="367">
        <v>0</v>
      </c>
      <c r="R25" s="367">
        <v>0</v>
      </c>
      <c r="S25" s="367">
        <v>0</v>
      </c>
      <c r="T25" s="367">
        <v>0</v>
      </c>
      <c r="U25" s="367">
        <v>0</v>
      </c>
      <c r="V25" s="367">
        <v>0</v>
      </c>
      <c r="W25" s="367">
        <v>0</v>
      </c>
      <c r="X25" s="367">
        <v>0</v>
      </c>
      <c r="Y25" s="367">
        <v>0</v>
      </c>
      <c r="Z25" s="367">
        <v>0</v>
      </c>
      <c r="AA25" s="367">
        <v>0</v>
      </c>
      <c r="AB25" s="364">
        <f t="shared" ref="AB25:AB64" si="2">H25+L25+P25+T25+X25</f>
        <v>0</v>
      </c>
      <c r="AC25" s="363">
        <f t="shared" ref="AC25:AC64" si="3">J25+N25+R25+V25+Z25</f>
        <v>0</v>
      </c>
    </row>
    <row r="26" spans="1:32" x14ac:dyDescent="0.25">
      <c r="A26" s="84" t="s">
        <v>180</v>
      </c>
      <c r="B26" s="55" t="s">
        <v>179</v>
      </c>
      <c r="C26" s="366">
        <v>0</v>
      </c>
      <c r="D26" s="364">
        <v>0</v>
      </c>
      <c r="E26" s="365">
        <f t="shared" ref="E26" si="4">G26+J26+N26+R26+V26+Z26</f>
        <v>0</v>
      </c>
      <c r="F26" s="363">
        <f t="shared" ref="F26:F64" si="5">AC26-J26</f>
        <v>0</v>
      </c>
      <c r="G26" s="367">
        <v>0</v>
      </c>
      <c r="H26" s="367">
        <v>0</v>
      </c>
      <c r="I26" s="367">
        <v>0</v>
      </c>
      <c r="J26" s="367">
        <v>0</v>
      </c>
      <c r="K26" s="367">
        <v>0</v>
      </c>
      <c r="L26" s="367">
        <v>0</v>
      </c>
      <c r="M26" s="367">
        <v>0</v>
      </c>
      <c r="N26" s="367">
        <v>0</v>
      </c>
      <c r="O26" s="367">
        <v>0</v>
      </c>
      <c r="P26" s="367">
        <v>0</v>
      </c>
      <c r="Q26" s="367">
        <v>0</v>
      </c>
      <c r="R26" s="367">
        <v>0</v>
      </c>
      <c r="S26" s="367">
        <v>0</v>
      </c>
      <c r="T26" s="367">
        <v>0</v>
      </c>
      <c r="U26" s="367">
        <v>0</v>
      </c>
      <c r="V26" s="367">
        <v>0</v>
      </c>
      <c r="W26" s="367">
        <v>0</v>
      </c>
      <c r="X26" s="367">
        <v>0</v>
      </c>
      <c r="Y26" s="367">
        <v>0</v>
      </c>
      <c r="Z26" s="367">
        <v>0</v>
      </c>
      <c r="AA26" s="367">
        <v>0</v>
      </c>
      <c r="AB26" s="364">
        <f t="shared" si="2"/>
        <v>0</v>
      </c>
      <c r="AC26" s="363">
        <f t="shared" si="3"/>
        <v>0</v>
      </c>
    </row>
    <row r="27" spans="1:32" ht="31.5" x14ac:dyDescent="0.25">
      <c r="A27" s="84" t="s">
        <v>178</v>
      </c>
      <c r="B27" s="55" t="s">
        <v>440</v>
      </c>
      <c r="C27" s="366">
        <v>0</v>
      </c>
      <c r="D27" s="364">
        <v>0</v>
      </c>
      <c r="E27" s="365">
        <f>G27+J27+N27+R27+V27+Z27</f>
        <v>0</v>
      </c>
      <c r="F27" s="363">
        <f t="shared" si="5"/>
        <v>0</v>
      </c>
      <c r="G27" s="367">
        <v>0</v>
      </c>
      <c r="H27" s="367">
        <v>0</v>
      </c>
      <c r="I27" s="367">
        <v>0</v>
      </c>
      <c r="J27" s="367">
        <v>0</v>
      </c>
      <c r="K27" s="367">
        <v>0</v>
      </c>
      <c r="L27" s="367">
        <v>0</v>
      </c>
      <c r="M27" s="367">
        <v>0</v>
      </c>
      <c r="N27" s="368">
        <v>0</v>
      </c>
      <c r="O27" s="367">
        <v>0</v>
      </c>
      <c r="P27" s="367">
        <v>0</v>
      </c>
      <c r="Q27" s="367">
        <v>0</v>
      </c>
      <c r="R27" s="367">
        <v>0</v>
      </c>
      <c r="S27" s="367">
        <v>0</v>
      </c>
      <c r="T27" s="367">
        <v>0</v>
      </c>
      <c r="U27" s="367">
        <v>0</v>
      </c>
      <c r="V27" s="367">
        <v>0</v>
      </c>
      <c r="W27" s="367">
        <v>0</v>
      </c>
      <c r="X27" s="367">
        <v>0</v>
      </c>
      <c r="Y27" s="367">
        <v>0</v>
      </c>
      <c r="Z27" s="367">
        <v>0</v>
      </c>
      <c r="AA27" s="367">
        <v>0</v>
      </c>
      <c r="AB27" s="364">
        <f t="shared" si="2"/>
        <v>0</v>
      </c>
      <c r="AC27" s="363">
        <f t="shared" si="3"/>
        <v>0</v>
      </c>
    </row>
    <row r="28" spans="1:32" x14ac:dyDescent="0.25">
      <c r="A28" s="84" t="s">
        <v>177</v>
      </c>
      <c r="B28" s="55" t="s">
        <v>176</v>
      </c>
      <c r="C28" s="366">
        <v>0</v>
      </c>
      <c r="D28" s="364">
        <v>6.2103568007012866</v>
      </c>
      <c r="E28" s="365">
        <f>G28+AC28</f>
        <v>6.1996653353012912</v>
      </c>
      <c r="F28" s="363">
        <f t="shared" si="5"/>
        <v>5.7007864031012909</v>
      </c>
      <c r="G28" s="367">
        <v>0</v>
      </c>
      <c r="H28" s="367">
        <v>0</v>
      </c>
      <c r="I28" s="367">
        <v>0</v>
      </c>
      <c r="J28" s="367">
        <v>0.49887893220000001</v>
      </c>
      <c r="K28" s="367">
        <v>0</v>
      </c>
      <c r="L28" s="367">
        <v>0</v>
      </c>
      <c r="M28" s="367">
        <v>0</v>
      </c>
      <c r="N28" s="367">
        <v>5.7007864031012909</v>
      </c>
      <c r="O28" s="367">
        <v>0</v>
      </c>
      <c r="P28" s="367">
        <v>0</v>
      </c>
      <c r="Q28" s="367">
        <v>0</v>
      </c>
      <c r="R28" s="367">
        <v>0</v>
      </c>
      <c r="S28" s="367">
        <v>0</v>
      </c>
      <c r="T28" s="367">
        <v>0</v>
      </c>
      <c r="U28" s="367">
        <v>0</v>
      </c>
      <c r="V28" s="367">
        <v>0</v>
      </c>
      <c r="W28" s="367">
        <v>0</v>
      </c>
      <c r="X28" s="367">
        <v>0</v>
      </c>
      <c r="Y28" s="367">
        <v>0</v>
      </c>
      <c r="Z28" s="367">
        <v>0</v>
      </c>
      <c r="AA28" s="367">
        <v>0</v>
      </c>
      <c r="AB28" s="364">
        <f t="shared" si="2"/>
        <v>0</v>
      </c>
      <c r="AC28" s="363">
        <f t="shared" si="3"/>
        <v>6.1996653353012912</v>
      </c>
    </row>
    <row r="29" spans="1:32" x14ac:dyDescent="0.25">
      <c r="A29" s="84" t="s">
        <v>175</v>
      </c>
      <c r="B29" s="88" t="s">
        <v>174</v>
      </c>
      <c r="C29" s="366">
        <v>0</v>
      </c>
      <c r="D29" s="364">
        <v>0</v>
      </c>
      <c r="E29" s="365">
        <v>0</v>
      </c>
      <c r="F29" s="363">
        <f t="shared" si="5"/>
        <v>0</v>
      </c>
      <c r="G29" s="367">
        <v>0</v>
      </c>
      <c r="H29" s="367">
        <v>0</v>
      </c>
      <c r="I29" s="367">
        <v>0</v>
      </c>
      <c r="J29" s="367">
        <v>0</v>
      </c>
      <c r="K29" s="367">
        <v>0</v>
      </c>
      <c r="L29" s="367">
        <v>0</v>
      </c>
      <c r="M29" s="367">
        <v>0</v>
      </c>
      <c r="N29" s="367">
        <v>0</v>
      </c>
      <c r="O29" s="367">
        <v>0</v>
      </c>
      <c r="P29" s="367">
        <v>0</v>
      </c>
      <c r="Q29" s="367">
        <v>0</v>
      </c>
      <c r="R29" s="367">
        <v>0</v>
      </c>
      <c r="S29" s="367">
        <v>0</v>
      </c>
      <c r="T29" s="367">
        <v>0</v>
      </c>
      <c r="U29" s="367">
        <v>0</v>
      </c>
      <c r="V29" s="367">
        <v>0</v>
      </c>
      <c r="W29" s="367">
        <v>0</v>
      </c>
      <c r="X29" s="367">
        <v>0</v>
      </c>
      <c r="Y29" s="367">
        <v>0</v>
      </c>
      <c r="Z29" s="367">
        <v>0</v>
      </c>
      <c r="AA29" s="367">
        <v>0</v>
      </c>
      <c r="AB29" s="364">
        <f t="shared" si="2"/>
        <v>0</v>
      </c>
      <c r="AC29" s="363">
        <f t="shared" si="3"/>
        <v>0</v>
      </c>
    </row>
    <row r="30" spans="1:32" ht="47.25" x14ac:dyDescent="0.25">
      <c r="A30" s="87" t="s">
        <v>63</v>
      </c>
      <c r="B30" s="86" t="s">
        <v>173</v>
      </c>
      <c r="C30" s="366">
        <v>0</v>
      </c>
      <c r="D30" s="364">
        <v>5.2630142378824498</v>
      </c>
      <c r="E30" s="363">
        <f>G30+AC30</f>
        <v>5.2630142378824498</v>
      </c>
      <c r="F30" s="363">
        <f t="shared" si="5"/>
        <v>4.8311749178824499</v>
      </c>
      <c r="G30" s="366">
        <v>0</v>
      </c>
      <c r="H30" s="366">
        <v>0</v>
      </c>
      <c r="I30" s="366">
        <v>0</v>
      </c>
      <c r="J30" s="366">
        <v>0.43183932000000003</v>
      </c>
      <c r="K30" s="366">
        <v>0</v>
      </c>
      <c r="L30" s="366">
        <v>0</v>
      </c>
      <c r="M30" s="366">
        <v>0</v>
      </c>
      <c r="N30" s="366">
        <v>4.8311749178824499</v>
      </c>
      <c r="O30" s="366">
        <v>0</v>
      </c>
      <c r="P30" s="366">
        <v>0</v>
      </c>
      <c r="Q30" s="366">
        <v>0</v>
      </c>
      <c r="R30" s="366">
        <v>0</v>
      </c>
      <c r="S30" s="366">
        <v>0</v>
      </c>
      <c r="T30" s="366">
        <v>0</v>
      </c>
      <c r="U30" s="366">
        <v>0</v>
      </c>
      <c r="V30" s="366">
        <v>0</v>
      </c>
      <c r="W30" s="366">
        <v>0</v>
      </c>
      <c r="X30" s="366">
        <v>0</v>
      </c>
      <c r="Y30" s="366">
        <v>0</v>
      </c>
      <c r="Z30" s="366">
        <v>0</v>
      </c>
      <c r="AA30" s="366">
        <v>0</v>
      </c>
      <c r="AB30" s="364">
        <f t="shared" si="2"/>
        <v>0</v>
      </c>
      <c r="AC30" s="363">
        <f t="shared" si="3"/>
        <v>5.2630142378824498</v>
      </c>
    </row>
    <row r="31" spans="1:32" x14ac:dyDescent="0.25">
      <c r="A31" s="87" t="s">
        <v>172</v>
      </c>
      <c r="B31" s="55" t="s">
        <v>171</v>
      </c>
      <c r="C31" s="366">
        <v>0</v>
      </c>
      <c r="D31" s="364">
        <v>0.36899999999999999</v>
      </c>
      <c r="E31" s="363">
        <f t="shared" ref="E31:E34" si="6">G31+AC31</f>
        <v>0.36899999999999999</v>
      </c>
      <c r="F31" s="363">
        <f t="shared" si="5"/>
        <v>0</v>
      </c>
      <c r="G31" s="367">
        <v>0</v>
      </c>
      <c r="H31" s="367">
        <v>0</v>
      </c>
      <c r="I31" s="367">
        <v>0</v>
      </c>
      <c r="J31" s="367">
        <v>0.36899999999999999</v>
      </c>
      <c r="K31" s="367">
        <v>0</v>
      </c>
      <c r="L31" s="367">
        <v>0</v>
      </c>
      <c r="M31" s="367">
        <v>0</v>
      </c>
      <c r="N31" s="367">
        <v>0</v>
      </c>
      <c r="O31" s="367">
        <v>0</v>
      </c>
      <c r="P31" s="367">
        <v>0</v>
      </c>
      <c r="Q31" s="367">
        <v>0</v>
      </c>
      <c r="R31" s="367">
        <v>0</v>
      </c>
      <c r="S31" s="367">
        <v>0</v>
      </c>
      <c r="T31" s="367">
        <v>0</v>
      </c>
      <c r="U31" s="367">
        <v>0</v>
      </c>
      <c r="V31" s="367">
        <v>0</v>
      </c>
      <c r="W31" s="367">
        <v>0</v>
      </c>
      <c r="X31" s="367">
        <v>0</v>
      </c>
      <c r="Y31" s="367">
        <v>0</v>
      </c>
      <c r="Z31" s="367">
        <v>0</v>
      </c>
      <c r="AA31" s="367">
        <v>0</v>
      </c>
      <c r="AB31" s="364">
        <f t="shared" si="2"/>
        <v>0</v>
      </c>
      <c r="AC31" s="363">
        <f t="shared" si="3"/>
        <v>0.36899999999999999</v>
      </c>
    </row>
    <row r="32" spans="1:32" ht="31.5" x14ac:dyDescent="0.25">
      <c r="A32" s="87" t="s">
        <v>170</v>
      </c>
      <c r="B32" s="55" t="s">
        <v>169</v>
      </c>
      <c r="C32" s="366">
        <v>0</v>
      </c>
      <c r="D32" s="364">
        <v>4.5363654905518107</v>
      </c>
      <c r="E32" s="363">
        <f t="shared" si="6"/>
        <v>4.5363654905518107</v>
      </c>
      <c r="F32" s="363">
        <f t="shared" si="5"/>
        <v>4.5363654905518107</v>
      </c>
      <c r="G32" s="367">
        <v>0</v>
      </c>
      <c r="H32" s="367">
        <v>0</v>
      </c>
      <c r="I32" s="367">
        <v>0</v>
      </c>
      <c r="J32" s="367">
        <v>0</v>
      </c>
      <c r="K32" s="367">
        <v>0</v>
      </c>
      <c r="L32" s="367">
        <v>0</v>
      </c>
      <c r="M32" s="367">
        <v>0</v>
      </c>
      <c r="N32" s="372">
        <v>4.5363654905518107</v>
      </c>
      <c r="O32" s="367">
        <v>0</v>
      </c>
      <c r="P32" s="367">
        <v>0</v>
      </c>
      <c r="Q32" s="367">
        <v>0</v>
      </c>
      <c r="R32" s="367">
        <v>0</v>
      </c>
      <c r="S32" s="367">
        <v>0</v>
      </c>
      <c r="T32" s="367">
        <v>0</v>
      </c>
      <c r="U32" s="367">
        <v>0</v>
      </c>
      <c r="V32" s="367">
        <v>0</v>
      </c>
      <c r="W32" s="367">
        <v>0</v>
      </c>
      <c r="X32" s="367">
        <v>0</v>
      </c>
      <c r="Y32" s="367">
        <v>0</v>
      </c>
      <c r="Z32" s="367">
        <v>0</v>
      </c>
      <c r="AA32" s="367">
        <v>0</v>
      </c>
      <c r="AB32" s="364">
        <f t="shared" si="2"/>
        <v>0</v>
      </c>
      <c r="AC32" s="363">
        <f t="shared" si="3"/>
        <v>4.5363654905518107</v>
      </c>
    </row>
    <row r="33" spans="1:29" x14ac:dyDescent="0.25">
      <c r="A33" s="87" t="s">
        <v>168</v>
      </c>
      <c r="B33" s="55" t="s">
        <v>167</v>
      </c>
      <c r="C33" s="366">
        <v>0</v>
      </c>
      <c r="D33" s="364">
        <v>0</v>
      </c>
      <c r="E33" s="363">
        <f t="shared" si="6"/>
        <v>0</v>
      </c>
      <c r="F33" s="363">
        <f t="shared" si="5"/>
        <v>0</v>
      </c>
      <c r="G33" s="367">
        <v>0</v>
      </c>
      <c r="H33" s="367">
        <v>0</v>
      </c>
      <c r="I33" s="367">
        <v>0</v>
      </c>
      <c r="J33" s="367">
        <v>0</v>
      </c>
      <c r="K33" s="367">
        <v>0</v>
      </c>
      <c r="L33" s="367">
        <v>0</v>
      </c>
      <c r="M33" s="367">
        <v>0</v>
      </c>
      <c r="N33" s="367">
        <v>0</v>
      </c>
      <c r="O33" s="367">
        <v>0</v>
      </c>
      <c r="P33" s="367">
        <v>0</v>
      </c>
      <c r="Q33" s="367">
        <v>0</v>
      </c>
      <c r="R33" s="367">
        <v>0</v>
      </c>
      <c r="S33" s="367">
        <v>0</v>
      </c>
      <c r="T33" s="367">
        <v>0</v>
      </c>
      <c r="U33" s="367">
        <v>0</v>
      </c>
      <c r="V33" s="367">
        <v>0</v>
      </c>
      <c r="W33" s="367">
        <v>0</v>
      </c>
      <c r="X33" s="367">
        <v>0</v>
      </c>
      <c r="Y33" s="367">
        <v>0</v>
      </c>
      <c r="Z33" s="367">
        <v>0</v>
      </c>
      <c r="AA33" s="367">
        <v>0</v>
      </c>
      <c r="AB33" s="364">
        <f t="shared" si="2"/>
        <v>0</v>
      </c>
      <c r="AC33" s="363">
        <f t="shared" si="3"/>
        <v>0</v>
      </c>
    </row>
    <row r="34" spans="1:29" x14ac:dyDescent="0.25">
      <c r="A34" s="87" t="s">
        <v>166</v>
      </c>
      <c r="B34" s="55" t="s">
        <v>165</v>
      </c>
      <c r="C34" s="366">
        <v>0</v>
      </c>
      <c r="D34" s="364">
        <v>0.35764874733063934</v>
      </c>
      <c r="E34" s="363">
        <f t="shared" si="6"/>
        <v>0.35764874733063934</v>
      </c>
      <c r="F34" s="363">
        <f t="shared" si="5"/>
        <v>0.29480942733063936</v>
      </c>
      <c r="G34" s="367">
        <v>0</v>
      </c>
      <c r="H34" s="367">
        <v>0</v>
      </c>
      <c r="I34" s="367">
        <v>0</v>
      </c>
      <c r="J34" s="367">
        <v>6.283931999999999E-2</v>
      </c>
      <c r="K34" s="367">
        <v>0</v>
      </c>
      <c r="L34" s="367">
        <v>0</v>
      </c>
      <c r="M34" s="367">
        <v>0</v>
      </c>
      <c r="N34" s="367">
        <f>D34-J34</f>
        <v>0.29480942733063936</v>
      </c>
      <c r="O34" s="367">
        <v>0</v>
      </c>
      <c r="P34" s="367">
        <v>0</v>
      </c>
      <c r="Q34" s="367">
        <v>0</v>
      </c>
      <c r="R34" s="367">
        <v>0</v>
      </c>
      <c r="S34" s="367">
        <v>0</v>
      </c>
      <c r="T34" s="367">
        <v>0</v>
      </c>
      <c r="U34" s="367">
        <v>0</v>
      </c>
      <c r="V34" s="367">
        <v>0</v>
      </c>
      <c r="W34" s="367">
        <v>0</v>
      </c>
      <c r="X34" s="367">
        <v>0</v>
      </c>
      <c r="Y34" s="367">
        <v>0</v>
      </c>
      <c r="Z34" s="367">
        <v>0</v>
      </c>
      <c r="AA34" s="367">
        <v>0</v>
      </c>
      <c r="AB34" s="364">
        <f t="shared" si="2"/>
        <v>0</v>
      </c>
      <c r="AC34" s="363">
        <f t="shared" si="3"/>
        <v>0.35764874733063934</v>
      </c>
    </row>
    <row r="35" spans="1:29" ht="31.5" x14ac:dyDescent="0.25">
      <c r="A35" s="87" t="s">
        <v>62</v>
      </c>
      <c r="B35" s="86" t="s">
        <v>164</v>
      </c>
      <c r="C35" s="366">
        <v>0</v>
      </c>
      <c r="D35" s="364">
        <v>0</v>
      </c>
      <c r="E35" s="363">
        <v>0</v>
      </c>
      <c r="F35" s="363">
        <f t="shared" si="5"/>
        <v>0</v>
      </c>
      <c r="G35" s="366">
        <v>0</v>
      </c>
      <c r="H35" s="366">
        <v>0</v>
      </c>
      <c r="I35" s="366">
        <v>0</v>
      </c>
      <c r="J35" s="366">
        <v>0</v>
      </c>
      <c r="K35" s="366">
        <v>0</v>
      </c>
      <c r="L35" s="366">
        <v>0</v>
      </c>
      <c r="M35" s="366">
        <v>0</v>
      </c>
      <c r="N35" s="366">
        <v>0</v>
      </c>
      <c r="O35" s="366">
        <v>0</v>
      </c>
      <c r="P35" s="366">
        <v>0</v>
      </c>
      <c r="Q35" s="366">
        <v>0</v>
      </c>
      <c r="R35" s="366">
        <v>0</v>
      </c>
      <c r="S35" s="366">
        <v>0</v>
      </c>
      <c r="T35" s="366">
        <v>0</v>
      </c>
      <c r="U35" s="366">
        <v>0</v>
      </c>
      <c r="V35" s="366">
        <v>0</v>
      </c>
      <c r="W35" s="366">
        <v>0</v>
      </c>
      <c r="X35" s="366">
        <v>0</v>
      </c>
      <c r="Y35" s="366">
        <v>0</v>
      </c>
      <c r="Z35" s="366">
        <v>0</v>
      </c>
      <c r="AA35" s="366">
        <v>0</v>
      </c>
      <c r="AB35" s="364">
        <f t="shared" si="2"/>
        <v>0</v>
      </c>
      <c r="AC35" s="363">
        <f t="shared" si="3"/>
        <v>0</v>
      </c>
    </row>
    <row r="36" spans="1:29" ht="31.5" x14ac:dyDescent="0.25">
      <c r="A36" s="84" t="s">
        <v>163</v>
      </c>
      <c r="B36" s="83" t="s">
        <v>162</v>
      </c>
      <c r="C36" s="369">
        <v>0</v>
      </c>
      <c r="D36" s="364">
        <v>0</v>
      </c>
      <c r="E36" s="363">
        <f t="shared" ref="E36:E42" si="7">G36+AC36</f>
        <v>0</v>
      </c>
      <c r="F36" s="363">
        <f t="shared" si="5"/>
        <v>0</v>
      </c>
      <c r="G36" s="367">
        <v>0</v>
      </c>
      <c r="H36" s="367">
        <v>0</v>
      </c>
      <c r="I36" s="367">
        <v>0</v>
      </c>
      <c r="J36" s="367">
        <v>0</v>
      </c>
      <c r="K36" s="367">
        <v>0</v>
      </c>
      <c r="L36" s="367">
        <v>0</v>
      </c>
      <c r="M36" s="367">
        <v>0</v>
      </c>
      <c r="N36" s="367">
        <v>0</v>
      </c>
      <c r="O36" s="367">
        <v>0</v>
      </c>
      <c r="P36" s="367">
        <v>0</v>
      </c>
      <c r="Q36" s="367">
        <v>0</v>
      </c>
      <c r="R36" s="367">
        <v>0</v>
      </c>
      <c r="S36" s="367">
        <v>0</v>
      </c>
      <c r="T36" s="367">
        <v>0</v>
      </c>
      <c r="U36" s="367">
        <v>0</v>
      </c>
      <c r="V36" s="367">
        <v>0</v>
      </c>
      <c r="W36" s="367">
        <v>0</v>
      </c>
      <c r="X36" s="367">
        <v>0</v>
      </c>
      <c r="Y36" s="367">
        <v>0</v>
      </c>
      <c r="Z36" s="367">
        <v>0</v>
      </c>
      <c r="AA36" s="367">
        <v>0</v>
      </c>
      <c r="AB36" s="364">
        <f t="shared" si="2"/>
        <v>0</v>
      </c>
      <c r="AC36" s="363">
        <f t="shared" si="3"/>
        <v>0</v>
      </c>
    </row>
    <row r="37" spans="1:29" x14ac:dyDescent="0.25">
      <c r="A37" s="84" t="s">
        <v>161</v>
      </c>
      <c r="B37" s="83" t="s">
        <v>151</v>
      </c>
      <c r="C37" s="369">
        <v>0</v>
      </c>
      <c r="D37" s="364">
        <v>0</v>
      </c>
      <c r="E37" s="363">
        <f t="shared" si="7"/>
        <v>0</v>
      </c>
      <c r="F37" s="363">
        <f t="shared" si="5"/>
        <v>0</v>
      </c>
      <c r="G37" s="367">
        <v>0</v>
      </c>
      <c r="H37" s="367">
        <v>0</v>
      </c>
      <c r="I37" s="367">
        <v>0</v>
      </c>
      <c r="J37" s="367">
        <v>0</v>
      </c>
      <c r="K37" s="367">
        <v>0</v>
      </c>
      <c r="L37" s="367">
        <v>0</v>
      </c>
      <c r="M37" s="367">
        <v>0</v>
      </c>
      <c r="N37" s="368">
        <v>0</v>
      </c>
      <c r="O37" s="367">
        <v>0</v>
      </c>
      <c r="P37" s="367">
        <v>0</v>
      </c>
      <c r="Q37" s="367">
        <v>0</v>
      </c>
      <c r="R37" s="367">
        <v>0</v>
      </c>
      <c r="S37" s="367">
        <v>0</v>
      </c>
      <c r="T37" s="367">
        <v>0</v>
      </c>
      <c r="U37" s="367">
        <v>0</v>
      </c>
      <c r="V37" s="367">
        <v>0</v>
      </c>
      <c r="W37" s="367">
        <v>0</v>
      </c>
      <c r="X37" s="367">
        <v>0</v>
      </c>
      <c r="Y37" s="367">
        <v>0</v>
      </c>
      <c r="Z37" s="367">
        <v>0</v>
      </c>
      <c r="AA37" s="367">
        <v>0</v>
      </c>
      <c r="AB37" s="364">
        <f t="shared" si="2"/>
        <v>0</v>
      </c>
      <c r="AC37" s="363">
        <f t="shared" si="3"/>
        <v>0</v>
      </c>
    </row>
    <row r="38" spans="1:29" x14ac:dyDescent="0.25">
      <c r="A38" s="84" t="s">
        <v>160</v>
      </c>
      <c r="B38" s="83" t="s">
        <v>149</v>
      </c>
      <c r="C38" s="369">
        <v>0</v>
      </c>
      <c r="D38" s="364">
        <v>0</v>
      </c>
      <c r="E38" s="363">
        <f t="shared" si="7"/>
        <v>0</v>
      </c>
      <c r="F38" s="363">
        <f t="shared" si="5"/>
        <v>0</v>
      </c>
      <c r="G38" s="367">
        <v>0</v>
      </c>
      <c r="H38" s="367">
        <v>0</v>
      </c>
      <c r="I38" s="367">
        <v>0</v>
      </c>
      <c r="J38" s="367">
        <v>0</v>
      </c>
      <c r="K38" s="367">
        <v>0</v>
      </c>
      <c r="L38" s="367">
        <v>0</v>
      </c>
      <c r="M38" s="367">
        <v>0</v>
      </c>
      <c r="N38" s="367">
        <v>0</v>
      </c>
      <c r="O38" s="367">
        <v>0</v>
      </c>
      <c r="P38" s="367">
        <v>0</v>
      </c>
      <c r="Q38" s="367">
        <v>0</v>
      </c>
      <c r="R38" s="367">
        <v>0</v>
      </c>
      <c r="S38" s="367">
        <v>0</v>
      </c>
      <c r="T38" s="367">
        <v>0</v>
      </c>
      <c r="U38" s="367">
        <v>0</v>
      </c>
      <c r="V38" s="367">
        <v>0</v>
      </c>
      <c r="W38" s="367">
        <v>0</v>
      </c>
      <c r="X38" s="367">
        <v>0</v>
      </c>
      <c r="Y38" s="367">
        <v>0</v>
      </c>
      <c r="Z38" s="367">
        <v>0</v>
      </c>
      <c r="AA38" s="367">
        <v>0</v>
      </c>
      <c r="AB38" s="364">
        <f t="shared" si="2"/>
        <v>0</v>
      </c>
      <c r="AC38" s="363">
        <f t="shared" si="3"/>
        <v>0</v>
      </c>
    </row>
    <row r="39" spans="1:29" ht="31.5" x14ac:dyDescent="0.25">
      <c r="A39" s="84" t="s">
        <v>159</v>
      </c>
      <c r="B39" s="55" t="s">
        <v>147</v>
      </c>
      <c r="C39" s="366">
        <v>0</v>
      </c>
      <c r="D39" s="364">
        <v>0</v>
      </c>
      <c r="E39" s="363">
        <f t="shared" si="7"/>
        <v>0</v>
      </c>
      <c r="F39" s="363">
        <f t="shared" si="5"/>
        <v>0</v>
      </c>
      <c r="G39" s="367">
        <v>0</v>
      </c>
      <c r="H39" s="367">
        <v>0</v>
      </c>
      <c r="I39" s="367">
        <v>0</v>
      </c>
      <c r="J39" s="367">
        <v>0</v>
      </c>
      <c r="K39" s="367">
        <v>0</v>
      </c>
      <c r="L39" s="367">
        <v>0</v>
      </c>
      <c r="M39" s="367">
        <v>0</v>
      </c>
      <c r="N39" s="367">
        <v>0</v>
      </c>
      <c r="O39" s="367">
        <v>0</v>
      </c>
      <c r="P39" s="367">
        <v>0</v>
      </c>
      <c r="Q39" s="367">
        <v>0</v>
      </c>
      <c r="R39" s="367">
        <v>0</v>
      </c>
      <c r="S39" s="367">
        <v>0</v>
      </c>
      <c r="T39" s="367">
        <v>0</v>
      </c>
      <c r="U39" s="367">
        <v>0</v>
      </c>
      <c r="V39" s="367">
        <v>0</v>
      </c>
      <c r="W39" s="367">
        <v>0</v>
      </c>
      <c r="X39" s="367">
        <v>0</v>
      </c>
      <c r="Y39" s="367">
        <v>0</v>
      </c>
      <c r="Z39" s="367">
        <v>0</v>
      </c>
      <c r="AA39" s="367">
        <v>0</v>
      </c>
      <c r="AB39" s="364">
        <f t="shared" si="2"/>
        <v>0</v>
      </c>
      <c r="AC39" s="363">
        <f t="shared" si="3"/>
        <v>0</v>
      </c>
    </row>
    <row r="40" spans="1:29" ht="31.5" x14ac:dyDescent="0.25">
      <c r="A40" s="84" t="s">
        <v>158</v>
      </c>
      <c r="B40" s="55" t="s">
        <v>145</v>
      </c>
      <c r="C40" s="366">
        <v>0</v>
      </c>
      <c r="D40" s="364">
        <v>0</v>
      </c>
      <c r="E40" s="363">
        <f t="shared" si="7"/>
        <v>0</v>
      </c>
      <c r="F40" s="363">
        <f t="shared" si="5"/>
        <v>0</v>
      </c>
      <c r="G40" s="367">
        <v>0</v>
      </c>
      <c r="H40" s="367">
        <v>0</v>
      </c>
      <c r="I40" s="367">
        <v>0</v>
      </c>
      <c r="J40" s="367">
        <v>0</v>
      </c>
      <c r="K40" s="367">
        <v>0</v>
      </c>
      <c r="L40" s="367">
        <v>0</v>
      </c>
      <c r="M40" s="367">
        <v>0</v>
      </c>
      <c r="N40" s="367">
        <v>0</v>
      </c>
      <c r="O40" s="367">
        <v>0</v>
      </c>
      <c r="P40" s="367">
        <v>0</v>
      </c>
      <c r="Q40" s="367">
        <v>0</v>
      </c>
      <c r="R40" s="367">
        <v>0</v>
      </c>
      <c r="S40" s="367">
        <v>0</v>
      </c>
      <c r="T40" s="367">
        <v>0</v>
      </c>
      <c r="U40" s="367">
        <v>0</v>
      </c>
      <c r="V40" s="367">
        <v>0</v>
      </c>
      <c r="W40" s="367">
        <v>0</v>
      </c>
      <c r="X40" s="367">
        <v>0</v>
      </c>
      <c r="Y40" s="367">
        <v>0</v>
      </c>
      <c r="Z40" s="367">
        <v>0</v>
      </c>
      <c r="AA40" s="367">
        <v>0</v>
      </c>
      <c r="AB40" s="364">
        <f t="shared" si="2"/>
        <v>0</v>
      </c>
      <c r="AC40" s="363">
        <f t="shared" si="3"/>
        <v>0</v>
      </c>
    </row>
    <row r="41" spans="1:29" x14ac:dyDescent="0.25">
      <c r="A41" s="84" t="s">
        <v>157</v>
      </c>
      <c r="B41" s="55" t="s">
        <v>143</v>
      </c>
      <c r="C41" s="366">
        <v>0</v>
      </c>
      <c r="D41" s="364">
        <v>1.012</v>
      </c>
      <c r="E41" s="363">
        <v>1.012</v>
      </c>
      <c r="F41" s="363">
        <v>1.012</v>
      </c>
      <c r="G41" s="367">
        <v>0</v>
      </c>
      <c r="H41" s="367">
        <v>0</v>
      </c>
      <c r="I41" s="367">
        <v>0</v>
      </c>
      <c r="J41" s="367">
        <v>0</v>
      </c>
      <c r="K41" s="367">
        <v>0</v>
      </c>
      <c r="L41" s="367">
        <v>0</v>
      </c>
      <c r="M41" s="367">
        <v>0</v>
      </c>
      <c r="N41" s="367">
        <v>1.012</v>
      </c>
      <c r="O41" s="367">
        <v>0</v>
      </c>
      <c r="P41" s="367">
        <v>0</v>
      </c>
      <c r="Q41" s="367">
        <v>0</v>
      </c>
      <c r="R41" s="367">
        <v>0</v>
      </c>
      <c r="S41" s="367">
        <v>0</v>
      </c>
      <c r="T41" s="367">
        <v>0</v>
      </c>
      <c r="U41" s="367">
        <v>0</v>
      </c>
      <c r="V41" s="367">
        <v>0</v>
      </c>
      <c r="W41" s="367">
        <v>0</v>
      </c>
      <c r="X41" s="367">
        <v>0</v>
      </c>
      <c r="Y41" s="367">
        <v>0</v>
      </c>
      <c r="Z41" s="367">
        <v>0</v>
      </c>
      <c r="AA41" s="367">
        <v>0</v>
      </c>
      <c r="AB41" s="364">
        <f t="shared" si="2"/>
        <v>0</v>
      </c>
      <c r="AC41" s="363">
        <f t="shared" si="3"/>
        <v>1.012</v>
      </c>
    </row>
    <row r="42" spans="1:29" ht="18.75" x14ac:dyDescent="0.25">
      <c r="A42" s="84" t="s">
        <v>156</v>
      </c>
      <c r="B42" s="83" t="s">
        <v>141</v>
      </c>
      <c r="C42" s="369">
        <v>0</v>
      </c>
      <c r="D42" s="364">
        <v>0</v>
      </c>
      <c r="E42" s="363">
        <f t="shared" si="7"/>
        <v>0</v>
      </c>
      <c r="F42" s="363">
        <f t="shared" si="5"/>
        <v>0</v>
      </c>
      <c r="G42" s="367">
        <v>0</v>
      </c>
      <c r="H42" s="367">
        <v>0</v>
      </c>
      <c r="I42" s="367">
        <v>0</v>
      </c>
      <c r="J42" s="367">
        <v>0</v>
      </c>
      <c r="K42" s="367">
        <v>0</v>
      </c>
      <c r="L42" s="367">
        <v>0</v>
      </c>
      <c r="M42" s="367">
        <v>0</v>
      </c>
      <c r="N42" s="367">
        <v>0</v>
      </c>
      <c r="O42" s="367">
        <v>0</v>
      </c>
      <c r="P42" s="367">
        <v>0</v>
      </c>
      <c r="Q42" s="367">
        <v>0</v>
      </c>
      <c r="R42" s="367">
        <v>0</v>
      </c>
      <c r="S42" s="367">
        <v>0</v>
      </c>
      <c r="T42" s="367">
        <v>0</v>
      </c>
      <c r="U42" s="367">
        <v>0</v>
      </c>
      <c r="V42" s="367">
        <v>0</v>
      </c>
      <c r="W42" s="367">
        <v>0</v>
      </c>
      <c r="X42" s="367">
        <v>0</v>
      </c>
      <c r="Y42" s="367">
        <v>0</v>
      </c>
      <c r="Z42" s="367">
        <v>0</v>
      </c>
      <c r="AA42" s="367">
        <v>0</v>
      </c>
      <c r="AB42" s="364">
        <f t="shared" si="2"/>
        <v>0</v>
      </c>
      <c r="AC42" s="363">
        <f t="shared" si="3"/>
        <v>0</v>
      </c>
    </row>
    <row r="43" spans="1:29" x14ac:dyDescent="0.25">
      <c r="A43" s="87" t="s">
        <v>61</v>
      </c>
      <c r="B43" s="86" t="s">
        <v>155</v>
      </c>
      <c r="C43" s="366">
        <v>0</v>
      </c>
      <c r="D43" s="364">
        <v>0</v>
      </c>
      <c r="E43" s="363">
        <v>0</v>
      </c>
      <c r="F43" s="363">
        <f t="shared" si="5"/>
        <v>0</v>
      </c>
      <c r="G43" s="366">
        <v>0</v>
      </c>
      <c r="H43" s="366">
        <v>0</v>
      </c>
      <c r="I43" s="366">
        <v>0</v>
      </c>
      <c r="J43" s="366">
        <v>0</v>
      </c>
      <c r="K43" s="366">
        <v>0</v>
      </c>
      <c r="L43" s="366">
        <v>0</v>
      </c>
      <c r="M43" s="366">
        <v>0</v>
      </c>
      <c r="N43" s="370">
        <v>0</v>
      </c>
      <c r="O43" s="366">
        <v>0</v>
      </c>
      <c r="P43" s="366">
        <v>0</v>
      </c>
      <c r="Q43" s="366">
        <v>0</v>
      </c>
      <c r="R43" s="366">
        <v>0</v>
      </c>
      <c r="S43" s="366">
        <v>0</v>
      </c>
      <c r="T43" s="366">
        <v>0</v>
      </c>
      <c r="U43" s="366">
        <v>0</v>
      </c>
      <c r="V43" s="366">
        <v>0</v>
      </c>
      <c r="W43" s="366">
        <v>0</v>
      </c>
      <c r="X43" s="366">
        <v>0</v>
      </c>
      <c r="Y43" s="366">
        <v>0</v>
      </c>
      <c r="Z43" s="366">
        <v>0</v>
      </c>
      <c r="AA43" s="366">
        <v>0</v>
      </c>
      <c r="AB43" s="364">
        <f t="shared" si="2"/>
        <v>0</v>
      </c>
      <c r="AC43" s="363">
        <f t="shared" si="3"/>
        <v>0</v>
      </c>
    </row>
    <row r="44" spans="1:29" x14ac:dyDescent="0.25">
      <c r="A44" s="84" t="s">
        <v>154</v>
      </c>
      <c r="B44" s="55" t="s">
        <v>153</v>
      </c>
      <c r="C44" s="366">
        <v>0</v>
      </c>
      <c r="D44" s="364">
        <v>0</v>
      </c>
      <c r="E44" s="363">
        <f t="shared" ref="E44:E50" si="8">G44+AC44</f>
        <v>0</v>
      </c>
      <c r="F44" s="363">
        <f t="shared" si="5"/>
        <v>0</v>
      </c>
      <c r="G44" s="367">
        <v>0</v>
      </c>
      <c r="H44" s="367">
        <v>0</v>
      </c>
      <c r="I44" s="367">
        <v>0</v>
      </c>
      <c r="J44" s="367">
        <v>0</v>
      </c>
      <c r="K44" s="367">
        <v>0</v>
      </c>
      <c r="L44" s="367">
        <v>0</v>
      </c>
      <c r="M44" s="367">
        <v>0</v>
      </c>
      <c r="N44" s="367">
        <v>0</v>
      </c>
      <c r="O44" s="367">
        <v>0</v>
      </c>
      <c r="P44" s="367">
        <v>0</v>
      </c>
      <c r="Q44" s="367">
        <v>0</v>
      </c>
      <c r="R44" s="367">
        <v>0</v>
      </c>
      <c r="S44" s="367">
        <v>0</v>
      </c>
      <c r="T44" s="367">
        <v>0</v>
      </c>
      <c r="U44" s="367">
        <v>0</v>
      </c>
      <c r="V44" s="367">
        <v>0</v>
      </c>
      <c r="W44" s="367">
        <v>0</v>
      </c>
      <c r="X44" s="367">
        <v>0</v>
      </c>
      <c r="Y44" s="367">
        <v>0</v>
      </c>
      <c r="Z44" s="367">
        <v>0</v>
      </c>
      <c r="AA44" s="367">
        <v>0</v>
      </c>
      <c r="AB44" s="364">
        <f t="shared" si="2"/>
        <v>0</v>
      </c>
      <c r="AC44" s="363">
        <f t="shared" si="3"/>
        <v>0</v>
      </c>
    </row>
    <row r="45" spans="1:29" x14ac:dyDescent="0.25">
      <c r="A45" s="84" t="s">
        <v>152</v>
      </c>
      <c r="B45" s="55" t="s">
        <v>151</v>
      </c>
      <c r="C45" s="366">
        <v>0</v>
      </c>
      <c r="D45" s="364">
        <f>D37</f>
        <v>0</v>
      </c>
      <c r="E45" s="363">
        <f t="shared" si="8"/>
        <v>0</v>
      </c>
      <c r="F45" s="363">
        <f t="shared" si="5"/>
        <v>0</v>
      </c>
      <c r="G45" s="367">
        <v>0</v>
      </c>
      <c r="H45" s="367">
        <v>0</v>
      </c>
      <c r="I45" s="367">
        <v>0</v>
      </c>
      <c r="J45" s="367">
        <v>0</v>
      </c>
      <c r="K45" s="367">
        <v>0</v>
      </c>
      <c r="L45" s="367">
        <v>0</v>
      </c>
      <c r="M45" s="367">
        <v>0</v>
      </c>
      <c r="N45" s="368">
        <v>0</v>
      </c>
      <c r="O45" s="367">
        <v>0</v>
      </c>
      <c r="P45" s="367">
        <v>0</v>
      </c>
      <c r="Q45" s="367">
        <v>0</v>
      </c>
      <c r="R45" s="367">
        <v>0</v>
      </c>
      <c r="S45" s="367">
        <v>0</v>
      </c>
      <c r="T45" s="367">
        <v>0</v>
      </c>
      <c r="U45" s="367">
        <v>0</v>
      </c>
      <c r="V45" s="367">
        <v>0</v>
      </c>
      <c r="W45" s="367">
        <v>0</v>
      </c>
      <c r="X45" s="367">
        <v>0</v>
      </c>
      <c r="Y45" s="367">
        <v>0</v>
      </c>
      <c r="Z45" s="367">
        <v>0</v>
      </c>
      <c r="AA45" s="367">
        <v>0</v>
      </c>
      <c r="AB45" s="364">
        <f t="shared" si="2"/>
        <v>0</v>
      </c>
      <c r="AC45" s="363">
        <f t="shared" si="3"/>
        <v>0</v>
      </c>
    </row>
    <row r="46" spans="1:29" x14ac:dyDescent="0.25">
      <c r="A46" s="84" t="s">
        <v>150</v>
      </c>
      <c r="B46" s="55" t="s">
        <v>149</v>
      </c>
      <c r="C46" s="366">
        <v>0</v>
      </c>
      <c r="D46" s="364">
        <v>0</v>
      </c>
      <c r="E46" s="363">
        <f t="shared" si="8"/>
        <v>0</v>
      </c>
      <c r="F46" s="363">
        <f t="shared" si="5"/>
        <v>0</v>
      </c>
      <c r="G46" s="367">
        <v>0</v>
      </c>
      <c r="H46" s="367">
        <v>0</v>
      </c>
      <c r="I46" s="367">
        <v>0</v>
      </c>
      <c r="J46" s="367">
        <v>0</v>
      </c>
      <c r="K46" s="367">
        <v>0</v>
      </c>
      <c r="L46" s="367">
        <v>0</v>
      </c>
      <c r="M46" s="367">
        <v>0</v>
      </c>
      <c r="N46" s="367">
        <v>0</v>
      </c>
      <c r="O46" s="367">
        <v>0</v>
      </c>
      <c r="P46" s="367">
        <v>0</v>
      </c>
      <c r="Q46" s="367">
        <v>0</v>
      </c>
      <c r="R46" s="367">
        <v>0</v>
      </c>
      <c r="S46" s="367">
        <v>0</v>
      </c>
      <c r="T46" s="367">
        <v>0</v>
      </c>
      <c r="U46" s="367">
        <v>0</v>
      </c>
      <c r="V46" s="367">
        <v>0</v>
      </c>
      <c r="W46" s="367">
        <v>0</v>
      </c>
      <c r="X46" s="367">
        <v>0</v>
      </c>
      <c r="Y46" s="367">
        <v>0</v>
      </c>
      <c r="Z46" s="367">
        <v>0</v>
      </c>
      <c r="AA46" s="367">
        <v>0</v>
      </c>
      <c r="AB46" s="364">
        <f t="shared" si="2"/>
        <v>0</v>
      </c>
      <c r="AC46" s="363">
        <f t="shared" si="3"/>
        <v>0</v>
      </c>
    </row>
    <row r="47" spans="1:29" ht="31.5" x14ac:dyDescent="0.25">
      <c r="A47" s="84" t="s">
        <v>148</v>
      </c>
      <c r="B47" s="55" t="s">
        <v>147</v>
      </c>
      <c r="C47" s="366">
        <v>0</v>
      </c>
      <c r="D47" s="364">
        <f t="shared" ref="D47:D48" si="9">D39</f>
        <v>0</v>
      </c>
      <c r="E47" s="363">
        <f t="shared" si="8"/>
        <v>0</v>
      </c>
      <c r="F47" s="363">
        <f t="shared" si="5"/>
        <v>0</v>
      </c>
      <c r="G47" s="367">
        <v>0</v>
      </c>
      <c r="H47" s="367">
        <v>0</v>
      </c>
      <c r="I47" s="367">
        <v>0</v>
      </c>
      <c r="J47" s="367">
        <v>0</v>
      </c>
      <c r="K47" s="367">
        <v>0</v>
      </c>
      <c r="L47" s="367">
        <v>0</v>
      </c>
      <c r="M47" s="367">
        <v>0</v>
      </c>
      <c r="N47" s="367">
        <v>0</v>
      </c>
      <c r="O47" s="367">
        <v>0</v>
      </c>
      <c r="P47" s="367">
        <v>0</v>
      </c>
      <c r="Q47" s="367">
        <v>0</v>
      </c>
      <c r="R47" s="367">
        <v>0</v>
      </c>
      <c r="S47" s="367">
        <v>0</v>
      </c>
      <c r="T47" s="367">
        <v>0</v>
      </c>
      <c r="U47" s="367">
        <v>0</v>
      </c>
      <c r="V47" s="367">
        <v>0</v>
      </c>
      <c r="W47" s="367">
        <v>0</v>
      </c>
      <c r="X47" s="367">
        <v>0</v>
      </c>
      <c r="Y47" s="367">
        <v>0</v>
      </c>
      <c r="Z47" s="367">
        <v>0</v>
      </c>
      <c r="AA47" s="367">
        <v>0</v>
      </c>
      <c r="AB47" s="364">
        <f t="shared" si="2"/>
        <v>0</v>
      </c>
      <c r="AC47" s="363">
        <f t="shared" si="3"/>
        <v>0</v>
      </c>
    </row>
    <row r="48" spans="1:29" ht="31.5" x14ac:dyDescent="0.25">
      <c r="A48" s="84" t="s">
        <v>146</v>
      </c>
      <c r="B48" s="55" t="s">
        <v>145</v>
      </c>
      <c r="C48" s="366">
        <v>0</v>
      </c>
      <c r="D48" s="364">
        <f t="shared" si="9"/>
        <v>0</v>
      </c>
      <c r="E48" s="363">
        <f t="shared" si="8"/>
        <v>0</v>
      </c>
      <c r="F48" s="363">
        <f t="shared" si="5"/>
        <v>0</v>
      </c>
      <c r="G48" s="367">
        <v>0</v>
      </c>
      <c r="H48" s="367">
        <v>0</v>
      </c>
      <c r="I48" s="367">
        <v>0</v>
      </c>
      <c r="J48" s="367">
        <v>0</v>
      </c>
      <c r="K48" s="367">
        <v>0</v>
      </c>
      <c r="L48" s="367">
        <v>0</v>
      </c>
      <c r="M48" s="367">
        <v>0</v>
      </c>
      <c r="N48" s="367">
        <v>0</v>
      </c>
      <c r="O48" s="367">
        <v>0</v>
      </c>
      <c r="P48" s="367">
        <v>0</v>
      </c>
      <c r="Q48" s="367">
        <v>0</v>
      </c>
      <c r="R48" s="367">
        <v>0</v>
      </c>
      <c r="S48" s="367">
        <v>0</v>
      </c>
      <c r="T48" s="367">
        <v>0</v>
      </c>
      <c r="U48" s="367">
        <v>0</v>
      </c>
      <c r="V48" s="367">
        <v>0</v>
      </c>
      <c r="W48" s="367">
        <v>0</v>
      </c>
      <c r="X48" s="367">
        <v>0</v>
      </c>
      <c r="Y48" s="367">
        <v>0</v>
      </c>
      <c r="Z48" s="367">
        <v>0</v>
      </c>
      <c r="AA48" s="367">
        <v>0</v>
      </c>
      <c r="AB48" s="364">
        <f t="shared" si="2"/>
        <v>0</v>
      </c>
      <c r="AC48" s="363">
        <f t="shared" si="3"/>
        <v>0</v>
      </c>
    </row>
    <row r="49" spans="1:29" x14ac:dyDescent="0.25">
      <c r="A49" s="84" t="s">
        <v>144</v>
      </c>
      <c r="B49" s="55" t="s">
        <v>143</v>
      </c>
      <c r="C49" s="366">
        <v>0</v>
      </c>
      <c r="D49" s="364">
        <v>1.012</v>
      </c>
      <c r="E49" s="363">
        <v>1.012</v>
      </c>
      <c r="F49" s="363">
        <v>1.012</v>
      </c>
      <c r="G49" s="367">
        <v>0</v>
      </c>
      <c r="H49" s="367">
        <v>0</v>
      </c>
      <c r="I49" s="367">
        <v>0</v>
      </c>
      <c r="J49" s="367">
        <v>0</v>
      </c>
      <c r="K49" s="367">
        <v>0</v>
      </c>
      <c r="L49" s="367">
        <v>0</v>
      </c>
      <c r="M49" s="367">
        <v>0</v>
      </c>
      <c r="N49" s="367">
        <v>1.012</v>
      </c>
      <c r="O49" s="367">
        <v>0</v>
      </c>
      <c r="P49" s="367">
        <v>0</v>
      </c>
      <c r="Q49" s="367">
        <v>0</v>
      </c>
      <c r="R49" s="367">
        <v>0</v>
      </c>
      <c r="S49" s="367">
        <v>0</v>
      </c>
      <c r="T49" s="367">
        <v>0</v>
      </c>
      <c r="U49" s="367">
        <v>0</v>
      </c>
      <c r="V49" s="367">
        <v>0</v>
      </c>
      <c r="W49" s="367">
        <v>0</v>
      </c>
      <c r="X49" s="367">
        <v>0</v>
      </c>
      <c r="Y49" s="367">
        <v>0</v>
      </c>
      <c r="Z49" s="367">
        <v>0</v>
      </c>
      <c r="AA49" s="367">
        <v>0</v>
      </c>
      <c r="AB49" s="364">
        <f t="shared" si="2"/>
        <v>0</v>
      </c>
      <c r="AC49" s="363">
        <f t="shared" si="3"/>
        <v>1.012</v>
      </c>
    </row>
    <row r="50" spans="1:29" ht="18.75" x14ac:dyDescent="0.25">
      <c r="A50" s="84" t="s">
        <v>142</v>
      </c>
      <c r="B50" s="83" t="s">
        <v>141</v>
      </c>
      <c r="C50" s="369">
        <v>0</v>
      </c>
      <c r="D50" s="364">
        <v>0</v>
      </c>
      <c r="E50" s="363">
        <f t="shared" si="8"/>
        <v>0</v>
      </c>
      <c r="F50" s="363">
        <f t="shared" si="5"/>
        <v>0</v>
      </c>
      <c r="G50" s="367">
        <v>0</v>
      </c>
      <c r="H50" s="367">
        <v>0</v>
      </c>
      <c r="I50" s="367">
        <v>0</v>
      </c>
      <c r="J50" s="367">
        <v>0</v>
      </c>
      <c r="K50" s="367">
        <v>0</v>
      </c>
      <c r="L50" s="367">
        <v>0</v>
      </c>
      <c r="M50" s="367">
        <v>0</v>
      </c>
      <c r="N50" s="367">
        <v>0</v>
      </c>
      <c r="O50" s="367">
        <v>0</v>
      </c>
      <c r="P50" s="367">
        <v>0</v>
      </c>
      <c r="Q50" s="367">
        <v>0</v>
      </c>
      <c r="R50" s="367">
        <v>0</v>
      </c>
      <c r="S50" s="367">
        <v>0</v>
      </c>
      <c r="T50" s="367">
        <v>0</v>
      </c>
      <c r="U50" s="367">
        <v>0</v>
      </c>
      <c r="V50" s="367">
        <v>0</v>
      </c>
      <c r="W50" s="367">
        <v>0</v>
      </c>
      <c r="X50" s="367">
        <v>0</v>
      </c>
      <c r="Y50" s="367">
        <v>0</v>
      </c>
      <c r="Z50" s="367">
        <v>0</v>
      </c>
      <c r="AA50" s="367">
        <v>0</v>
      </c>
      <c r="AB50" s="364">
        <f t="shared" si="2"/>
        <v>0</v>
      </c>
      <c r="AC50" s="363">
        <f t="shared" si="3"/>
        <v>0</v>
      </c>
    </row>
    <row r="51" spans="1:29" ht="35.25" customHeight="1" x14ac:dyDescent="0.25">
      <c r="A51" s="87" t="s">
        <v>59</v>
      </c>
      <c r="B51" s="86" t="s">
        <v>140</v>
      </c>
      <c r="C51" s="366">
        <v>0</v>
      </c>
      <c r="D51" s="364">
        <v>0</v>
      </c>
      <c r="E51" s="363">
        <v>0</v>
      </c>
      <c r="F51" s="363">
        <f t="shared" si="5"/>
        <v>0</v>
      </c>
      <c r="G51" s="366">
        <v>0</v>
      </c>
      <c r="H51" s="366">
        <v>0</v>
      </c>
      <c r="I51" s="366">
        <v>0</v>
      </c>
      <c r="J51" s="366">
        <v>0</v>
      </c>
      <c r="K51" s="366">
        <v>0</v>
      </c>
      <c r="L51" s="366">
        <v>0</v>
      </c>
      <c r="M51" s="366">
        <v>0</v>
      </c>
      <c r="N51" s="370">
        <v>0</v>
      </c>
      <c r="O51" s="366">
        <v>0</v>
      </c>
      <c r="P51" s="366">
        <v>0</v>
      </c>
      <c r="Q51" s="366">
        <v>0</v>
      </c>
      <c r="R51" s="366">
        <v>0</v>
      </c>
      <c r="S51" s="366">
        <v>0</v>
      </c>
      <c r="T51" s="366">
        <v>0</v>
      </c>
      <c r="U51" s="366">
        <v>0</v>
      </c>
      <c r="V51" s="366">
        <v>0</v>
      </c>
      <c r="W51" s="366">
        <v>0</v>
      </c>
      <c r="X51" s="366">
        <v>0</v>
      </c>
      <c r="Y51" s="366">
        <v>0</v>
      </c>
      <c r="Z51" s="366">
        <v>0</v>
      </c>
      <c r="AA51" s="366">
        <v>0</v>
      </c>
      <c r="AB51" s="364">
        <f t="shared" si="2"/>
        <v>0</v>
      </c>
      <c r="AC51" s="363">
        <f t="shared" si="3"/>
        <v>0</v>
      </c>
    </row>
    <row r="52" spans="1:29" x14ac:dyDescent="0.25">
      <c r="A52" s="84" t="s">
        <v>139</v>
      </c>
      <c r="B52" s="55" t="s">
        <v>138</v>
      </c>
      <c r="C52" s="366">
        <v>0</v>
      </c>
      <c r="D52" s="364">
        <f>D30</f>
        <v>5.2630142378824498</v>
      </c>
      <c r="E52" s="363">
        <f>D52</f>
        <v>5.2630142378824498</v>
      </c>
      <c r="F52" s="363">
        <f t="shared" si="5"/>
        <v>5.2630142378824498</v>
      </c>
      <c r="G52" s="367">
        <v>0</v>
      </c>
      <c r="H52" s="367">
        <v>0</v>
      </c>
      <c r="I52" s="367">
        <v>0</v>
      </c>
      <c r="J52" s="367">
        <v>0</v>
      </c>
      <c r="K52" s="367">
        <v>0</v>
      </c>
      <c r="L52" s="367">
        <v>0</v>
      </c>
      <c r="M52" s="367">
        <v>0</v>
      </c>
      <c r="N52" s="367">
        <v>5.2630142378824498</v>
      </c>
      <c r="O52" s="367">
        <v>0</v>
      </c>
      <c r="P52" s="367">
        <v>0</v>
      </c>
      <c r="Q52" s="367">
        <v>0</v>
      </c>
      <c r="R52" s="367">
        <v>0</v>
      </c>
      <c r="S52" s="367">
        <v>0</v>
      </c>
      <c r="T52" s="367">
        <v>0</v>
      </c>
      <c r="U52" s="367">
        <v>0</v>
      </c>
      <c r="V52" s="367">
        <v>0</v>
      </c>
      <c r="W52" s="367">
        <v>0</v>
      </c>
      <c r="X52" s="367">
        <v>0</v>
      </c>
      <c r="Y52" s="367">
        <v>0</v>
      </c>
      <c r="Z52" s="367">
        <v>0</v>
      </c>
      <c r="AA52" s="367">
        <v>0</v>
      </c>
      <c r="AB52" s="364">
        <f t="shared" si="2"/>
        <v>0</v>
      </c>
      <c r="AC52" s="363">
        <f t="shared" si="3"/>
        <v>5.2630142378824498</v>
      </c>
    </row>
    <row r="53" spans="1:29" x14ac:dyDescent="0.25">
      <c r="A53" s="84" t="s">
        <v>137</v>
      </c>
      <c r="B53" s="55" t="s">
        <v>131</v>
      </c>
      <c r="C53" s="366">
        <v>0</v>
      </c>
      <c r="D53" s="364">
        <v>0</v>
      </c>
      <c r="E53" s="363">
        <f t="shared" ref="E53:E57" si="10">G53+AC53</f>
        <v>0</v>
      </c>
      <c r="F53" s="363">
        <f t="shared" si="5"/>
        <v>0</v>
      </c>
      <c r="G53" s="367">
        <v>0</v>
      </c>
      <c r="H53" s="367">
        <v>0</v>
      </c>
      <c r="I53" s="367">
        <v>0</v>
      </c>
      <c r="J53" s="367">
        <v>0</v>
      </c>
      <c r="K53" s="367">
        <v>0</v>
      </c>
      <c r="L53" s="367">
        <v>0</v>
      </c>
      <c r="M53" s="367">
        <v>0</v>
      </c>
      <c r="N53" s="368">
        <v>0</v>
      </c>
      <c r="O53" s="367">
        <v>0</v>
      </c>
      <c r="P53" s="367">
        <v>0</v>
      </c>
      <c r="Q53" s="367">
        <v>0</v>
      </c>
      <c r="R53" s="367">
        <v>0</v>
      </c>
      <c r="S53" s="367">
        <v>0</v>
      </c>
      <c r="T53" s="367">
        <v>0</v>
      </c>
      <c r="U53" s="367">
        <v>0</v>
      </c>
      <c r="V53" s="367">
        <v>0</v>
      </c>
      <c r="W53" s="367">
        <v>0</v>
      </c>
      <c r="X53" s="367">
        <v>0</v>
      </c>
      <c r="Y53" s="367">
        <v>0</v>
      </c>
      <c r="Z53" s="367">
        <v>0</v>
      </c>
      <c r="AA53" s="367">
        <v>0</v>
      </c>
      <c r="AB53" s="364">
        <f t="shared" si="2"/>
        <v>0</v>
      </c>
      <c r="AC53" s="363">
        <f t="shared" si="3"/>
        <v>0</v>
      </c>
    </row>
    <row r="54" spans="1:29" x14ac:dyDescent="0.25">
      <c r="A54" s="84" t="s">
        <v>136</v>
      </c>
      <c r="B54" s="83" t="s">
        <v>130</v>
      </c>
      <c r="C54" s="369">
        <v>0</v>
      </c>
      <c r="D54" s="364">
        <f>D37</f>
        <v>0</v>
      </c>
      <c r="E54" s="363">
        <f t="shared" si="10"/>
        <v>0</v>
      </c>
      <c r="F54" s="363">
        <f t="shared" si="5"/>
        <v>0</v>
      </c>
      <c r="G54" s="367">
        <v>0</v>
      </c>
      <c r="H54" s="367">
        <v>0</v>
      </c>
      <c r="I54" s="367">
        <v>0</v>
      </c>
      <c r="J54" s="367">
        <v>0</v>
      </c>
      <c r="K54" s="367">
        <v>0</v>
      </c>
      <c r="L54" s="367">
        <v>0</v>
      </c>
      <c r="M54" s="367">
        <v>0</v>
      </c>
      <c r="N54" s="367">
        <v>0</v>
      </c>
      <c r="O54" s="367">
        <v>0</v>
      </c>
      <c r="P54" s="367">
        <v>0</v>
      </c>
      <c r="Q54" s="367">
        <v>0</v>
      </c>
      <c r="R54" s="367">
        <v>0</v>
      </c>
      <c r="S54" s="367">
        <v>0</v>
      </c>
      <c r="T54" s="367">
        <v>0</v>
      </c>
      <c r="U54" s="367">
        <v>0</v>
      </c>
      <c r="V54" s="367">
        <v>0</v>
      </c>
      <c r="W54" s="367">
        <v>0</v>
      </c>
      <c r="X54" s="367">
        <v>0</v>
      </c>
      <c r="Y54" s="367">
        <v>0</v>
      </c>
      <c r="Z54" s="367">
        <v>0</v>
      </c>
      <c r="AA54" s="367">
        <v>0</v>
      </c>
      <c r="AB54" s="364">
        <f t="shared" si="2"/>
        <v>0</v>
      </c>
      <c r="AC54" s="363">
        <f t="shared" si="3"/>
        <v>0</v>
      </c>
    </row>
    <row r="55" spans="1:29" x14ac:dyDescent="0.25">
      <c r="A55" s="84" t="s">
        <v>135</v>
      </c>
      <c r="B55" s="83" t="s">
        <v>129</v>
      </c>
      <c r="C55" s="369">
        <v>0</v>
      </c>
      <c r="D55" s="364">
        <v>0</v>
      </c>
      <c r="E55" s="363">
        <f t="shared" si="10"/>
        <v>0</v>
      </c>
      <c r="F55" s="363">
        <f t="shared" si="5"/>
        <v>0</v>
      </c>
      <c r="G55" s="367">
        <v>0</v>
      </c>
      <c r="H55" s="367">
        <v>0</v>
      </c>
      <c r="I55" s="367">
        <v>0</v>
      </c>
      <c r="J55" s="367">
        <v>0</v>
      </c>
      <c r="K55" s="367">
        <v>0</v>
      </c>
      <c r="L55" s="367">
        <v>0</v>
      </c>
      <c r="M55" s="367">
        <v>0</v>
      </c>
      <c r="N55" s="367">
        <v>0</v>
      </c>
      <c r="O55" s="367">
        <v>0</v>
      </c>
      <c r="P55" s="367">
        <v>0</v>
      </c>
      <c r="Q55" s="367">
        <v>0</v>
      </c>
      <c r="R55" s="367">
        <v>0</v>
      </c>
      <c r="S55" s="367">
        <v>0</v>
      </c>
      <c r="T55" s="367">
        <v>0</v>
      </c>
      <c r="U55" s="367">
        <v>0</v>
      </c>
      <c r="V55" s="367">
        <v>0</v>
      </c>
      <c r="W55" s="367">
        <v>0</v>
      </c>
      <c r="X55" s="367">
        <v>0</v>
      </c>
      <c r="Y55" s="367">
        <v>0</v>
      </c>
      <c r="Z55" s="367">
        <v>0</v>
      </c>
      <c r="AA55" s="367">
        <v>0</v>
      </c>
      <c r="AB55" s="364">
        <f t="shared" si="2"/>
        <v>0</v>
      </c>
      <c r="AC55" s="363">
        <f t="shared" si="3"/>
        <v>0</v>
      </c>
    </row>
    <row r="56" spans="1:29" x14ac:dyDescent="0.25">
      <c r="A56" s="84" t="s">
        <v>134</v>
      </c>
      <c r="B56" s="83" t="s">
        <v>128</v>
      </c>
      <c r="C56" s="369">
        <v>0</v>
      </c>
      <c r="D56" s="364">
        <v>1.012</v>
      </c>
      <c r="E56" s="363">
        <f t="shared" si="10"/>
        <v>1.012</v>
      </c>
      <c r="F56" s="363">
        <f t="shared" si="5"/>
        <v>1.012</v>
      </c>
      <c r="G56" s="367">
        <v>0</v>
      </c>
      <c r="H56" s="367">
        <v>0</v>
      </c>
      <c r="I56" s="367">
        <v>0</v>
      </c>
      <c r="J56" s="367">
        <v>0</v>
      </c>
      <c r="K56" s="367">
        <v>0</v>
      </c>
      <c r="L56" s="367">
        <v>0</v>
      </c>
      <c r="M56" s="367">
        <v>0</v>
      </c>
      <c r="N56" s="367">
        <v>1.012</v>
      </c>
      <c r="O56" s="367">
        <v>0</v>
      </c>
      <c r="P56" s="367">
        <v>0</v>
      </c>
      <c r="Q56" s="367">
        <v>0</v>
      </c>
      <c r="R56" s="367">
        <v>0</v>
      </c>
      <c r="S56" s="367">
        <v>0</v>
      </c>
      <c r="T56" s="367">
        <v>0</v>
      </c>
      <c r="U56" s="367">
        <v>0</v>
      </c>
      <c r="V56" s="367">
        <v>0</v>
      </c>
      <c r="W56" s="367">
        <v>0</v>
      </c>
      <c r="X56" s="367">
        <v>0</v>
      </c>
      <c r="Y56" s="367">
        <v>0</v>
      </c>
      <c r="Z56" s="367">
        <v>0</v>
      </c>
      <c r="AA56" s="367">
        <v>0</v>
      </c>
      <c r="AB56" s="364">
        <f t="shared" si="2"/>
        <v>0</v>
      </c>
      <c r="AC56" s="363">
        <f t="shared" si="3"/>
        <v>1.012</v>
      </c>
    </row>
    <row r="57" spans="1:29" ht="18.75" x14ac:dyDescent="0.25">
      <c r="A57" s="84" t="s">
        <v>133</v>
      </c>
      <c r="B57" s="83" t="s">
        <v>127</v>
      </c>
      <c r="C57" s="369">
        <v>0</v>
      </c>
      <c r="D57" s="364">
        <v>0</v>
      </c>
      <c r="E57" s="363">
        <f t="shared" si="10"/>
        <v>0</v>
      </c>
      <c r="F57" s="363">
        <f t="shared" si="5"/>
        <v>0</v>
      </c>
      <c r="G57" s="367">
        <v>0</v>
      </c>
      <c r="H57" s="367">
        <v>0</v>
      </c>
      <c r="I57" s="367">
        <v>0</v>
      </c>
      <c r="J57" s="367">
        <v>0</v>
      </c>
      <c r="K57" s="367">
        <v>0</v>
      </c>
      <c r="L57" s="367">
        <v>0</v>
      </c>
      <c r="M57" s="367">
        <v>0</v>
      </c>
      <c r="N57" s="367">
        <v>0</v>
      </c>
      <c r="O57" s="367">
        <v>0</v>
      </c>
      <c r="P57" s="367">
        <v>0</v>
      </c>
      <c r="Q57" s="367">
        <v>0</v>
      </c>
      <c r="R57" s="367">
        <v>0</v>
      </c>
      <c r="S57" s="367">
        <v>0</v>
      </c>
      <c r="T57" s="367">
        <v>0</v>
      </c>
      <c r="U57" s="367">
        <v>0</v>
      </c>
      <c r="V57" s="367">
        <v>0</v>
      </c>
      <c r="W57" s="367">
        <v>0</v>
      </c>
      <c r="X57" s="367">
        <v>0</v>
      </c>
      <c r="Y57" s="367">
        <v>0</v>
      </c>
      <c r="Z57" s="367">
        <v>0</v>
      </c>
      <c r="AA57" s="367">
        <v>0</v>
      </c>
      <c r="AB57" s="364">
        <f t="shared" si="2"/>
        <v>0</v>
      </c>
      <c r="AC57" s="363">
        <f t="shared" si="3"/>
        <v>0</v>
      </c>
    </row>
    <row r="58" spans="1:29" ht="36.75" customHeight="1" x14ac:dyDescent="0.25">
      <c r="A58" s="87" t="s">
        <v>58</v>
      </c>
      <c r="B58" s="106" t="s">
        <v>232</v>
      </c>
      <c r="C58" s="369">
        <v>0</v>
      </c>
      <c r="D58" s="364">
        <v>0</v>
      </c>
      <c r="E58" s="363">
        <v>0</v>
      </c>
      <c r="F58" s="363">
        <f t="shared" si="5"/>
        <v>0</v>
      </c>
      <c r="G58" s="366">
        <v>0</v>
      </c>
      <c r="H58" s="366">
        <v>0</v>
      </c>
      <c r="I58" s="366">
        <v>0</v>
      </c>
      <c r="J58" s="366">
        <v>0</v>
      </c>
      <c r="K58" s="366">
        <v>0</v>
      </c>
      <c r="L58" s="366">
        <v>0</v>
      </c>
      <c r="M58" s="366">
        <v>0</v>
      </c>
      <c r="N58" s="366">
        <v>0</v>
      </c>
      <c r="O58" s="366">
        <v>0</v>
      </c>
      <c r="P58" s="366">
        <v>0</v>
      </c>
      <c r="Q58" s="366">
        <v>0</v>
      </c>
      <c r="R58" s="366">
        <v>0</v>
      </c>
      <c r="S58" s="366">
        <v>0</v>
      </c>
      <c r="T58" s="366">
        <v>0</v>
      </c>
      <c r="U58" s="366">
        <v>0</v>
      </c>
      <c r="V58" s="366">
        <v>0</v>
      </c>
      <c r="W58" s="366">
        <v>0</v>
      </c>
      <c r="X58" s="366">
        <v>0</v>
      </c>
      <c r="Y58" s="366">
        <v>0</v>
      </c>
      <c r="Z58" s="366">
        <v>0</v>
      </c>
      <c r="AA58" s="366">
        <v>0</v>
      </c>
      <c r="AB58" s="364">
        <f t="shared" si="2"/>
        <v>0</v>
      </c>
      <c r="AC58" s="363">
        <f t="shared" si="3"/>
        <v>0</v>
      </c>
    </row>
    <row r="59" spans="1:29" x14ac:dyDescent="0.25">
      <c r="A59" s="87" t="s">
        <v>56</v>
      </c>
      <c r="B59" s="86" t="s">
        <v>132</v>
      </c>
      <c r="C59" s="366">
        <v>0</v>
      </c>
      <c r="D59" s="364">
        <v>0</v>
      </c>
      <c r="E59" s="363">
        <v>0</v>
      </c>
      <c r="F59" s="363">
        <f t="shared" si="5"/>
        <v>0</v>
      </c>
      <c r="G59" s="366">
        <v>0</v>
      </c>
      <c r="H59" s="366">
        <v>0</v>
      </c>
      <c r="I59" s="366">
        <v>0</v>
      </c>
      <c r="J59" s="366">
        <v>0</v>
      </c>
      <c r="K59" s="366">
        <v>0</v>
      </c>
      <c r="L59" s="366">
        <v>0</v>
      </c>
      <c r="M59" s="366">
        <v>0</v>
      </c>
      <c r="N59" s="366">
        <v>0</v>
      </c>
      <c r="O59" s="366">
        <v>0</v>
      </c>
      <c r="P59" s="366">
        <v>0</v>
      </c>
      <c r="Q59" s="366">
        <v>0</v>
      </c>
      <c r="R59" s="366">
        <v>0</v>
      </c>
      <c r="S59" s="366">
        <v>0</v>
      </c>
      <c r="T59" s="366">
        <v>0</v>
      </c>
      <c r="U59" s="366">
        <v>0</v>
      </c>
      <c r="V59" s="366">
        <v>0</v>
      </c>
      <c r="W59" s="366">
        <v>0</v>
      </c>
      <c r="X59" s="366">
        <v>0</v>
      </c>
      <c r="Y59" s="366">
        <v>0</v>
      </c>
      <c r="Z59" s="366">
        <v>0</v>
      </c>
      <c r="AA59" s="366">
        <v>0</v>
      </c>
      <c r="AB59" s="364">
        <f t="shared" si="2"/>
        <v>0</v>
      </c>
      <c r="AC59" s="363">
        <f t="shared" si="3"/>
        <v>0</v>
      </c>
    </row>
    <row r="60" spans="1:29" x14ac:dyDescent="0.25">
      <c r="A60" s="84" t="s">
        <v>226</v>
      </c>
      <c r="B60" s="85" t="s">
        <v>153</v>
      </c>
      <c r="C60" s="371">
        <v>0</v>
      </c>
      <c r="D60" s="364">
        <v>0</v>
      </c>
      <c r="E60" s="363">
        <v>0</v>
      </c>
      <c r="F60" s="363">
        <f t="shared" si="5"/>
        <v>0</v>
      </c>
      <c r="G60" s="367">
        <v>0</v>
      </c>
      <c r="H60" s="367">
        <v>0</v>
      </c>
      <c r="I60" s="367">
        <v>0</v>
      </c>
      <c r="J60" s="367">
        <v>0</v>
      </c>
      <c r="K60" s="367">
        <v>0</v>
      </c>
      <c r="L60" s="367">
        <v>0</v>
      </c>
      <c r="M60" s="367">
        <v>0</v>
      </c>
      <c r="N60" s="367">
        <v>0</v>
      </c>
      <c r="O60" s="367">
        <v>0</v>
      </c>
      <c r="P60" s="367">
        <v>0</v>
      </c>
      <c r="Q60" s="367">
        <v>0</v>
      </c>
      <c r="R60" s="367">
        <v>0</v>
      </c>
      <c r="S60" s="367">
        <v>0</v>
      </c>
      <c r="T60" s="367">
        <v>0</v>
      </c>
      <c r="U60" s="367">
        <v>0</v>
      </c>
      <c r="V60" s="367">
        <v>0</v>
      </c>
      <c r="W60" s="367">
        <v>0</v>
      </c>
      <c r="X60" s="367">
        <v>0</v>
      </c>
      <c r="Y60" s="367">
        <v>0</v>
      </c>
      <c r="Z60" s="367">
        <v>0</v>
      </c>
      <c r="AA60" s="367">
        <v>0</v>
      </c>
      <c r="AB60" s="364">
        <f t="shared" si="2"/>
        <v>0</v>
      </c>
      <c r="AC60" s="363">
        <f t="shared" si="3"/>
        <v>0</v>
      </c>
    </row>
    <row r="61" spans="1:29" x14ac:dyDescent="0.25">
      <c r="A61" s="84" t="s">
        <v>227</v>
      </c>
      <c r="B61" s="85" t="s">
        <v>151</v>
      </c>
      <c r="C61" s="371">
        <v>0</v>
      </c>
      <c r="D61" s="364">
        <v>0</v>
      </c>
      <c r="E61" s="363">
        <v>0</v>
      </c>
      <c r="F61" s="363">
        <f t="shared" si="5"/>
        <v>0</v>
      </c>
      <c r="G61" s="367">
        <v>0</v>
      </c>
      <c r="H61" s="367">
        <v>0</v>
      </c>
      <c r="I61" s="367">
        <v>0</v>
      </c>
      <c r="J61" s="367">
        <v>0</v>
      </c>
      <c r="K61" s="367">
        <v>0</v>
      </c>
      <c r="L61" s="367">
        <v>0</v>
      </c>
      <c r="M61" s="367">
        <v>0</v>
      </c>
      <c r="N61" s="367">
        <v>0</v>
      </c>
      <c r="O61" s="367">
        <v>0</v>
      </c>
      <c r="P61" s="367">
        <v>0</v>
      </c>
      <c r="Q61" s="367">
        <v>0</v>
      </c>
      <c r="R61" s="367">
        <v>0</v>
      </c>
      <c r="S61" s="367">
        <v>0</v>
      </c>
      <c r="T61" s="367">
        <v>0</v>
      </c>
      <c r="U61" s="367">
        <v>0</v>
      </c>
      <c r="V61" s="367">
        <v>0</v>
      </c>
      <c r="W61" s="367">
        <v>0</v>
      </c>
      <c r="X61" s="367">
        <v>0</v>
      </c>
      <c r="Y61" s="367">
        <v>0</v>
      </c>
      <c r="Z61" s="367">
        <v>0</v>
      </c>
      <c r="AA61" s="367">
        <v>0</v>
      </c>
      <c r="AB61" s="364">
        <f t="shared" si="2"/>
        <v>0</v>
      </c>
      <c r="AC61" s="363">
        <f t="shared" si="3"/>
        <v>0</v>
      </c>
    </row>
    <row r="62" spans="1:29" x14ac:dyDescent="0.25">
      <c r="A62" s="84" t="s">
        <v>228</v>
      </c>
      <c r="B62" s="85" t="s">
        <v>149</v>
      </c>
      <c r="C62" s="371">
        <v>0</v>
      </c>
      <c r="D62" s="364">
        <v>0</v>
      </c>
      <c r="E62" s="363">
        <v>0</v>
      </c>
      <c r="F62" s="363">
        <f t="shared" si="5"/>
        <v>0</v>
      </c>
      <c r="G62" s="367">
        <v>0</v>
      </c>
      <c r="H62" s="367">
        <v>0</v>
      </c>
      <c r="I62" s="367">
        <v>0</v>
      </c>
      <c r="J62" s="367">
        <v>0</v>
      </c>
      <c r="K62" s="367">
        <v>0</v>
      </c>
      <c r="L62" s="367">
        <v>0</v>
      </c>
      <c r="M62" s="367">
        <v>0</v>
      </c>
      <c r="N62" s="367">
        <v>0</v>
      </c>
      <c r="O62" s="367">
        <v>0</v>
      </c>
      <c r="P62" s="367">
        <v>0</v>
      </c>
      <c r="Q62" s="367">
        <v>0</v>
      </c>
      <c r="R62" s="367">
        <v>0</v>
      </c>
      <c r="S62" s="367">
        <v>0</v>
      </c>
      <c r="T62" s="367">
        <v>0</v>
      </c>
      <c r="U62" s="367">
        <v>0</v>
      </c>
      <c r="V62" s="367">
        <v>0</v>
      </c>
      <c r="W62" s="367">
        <v>0</v>
      </c>
      <c r="X62" s="367">
        <v>0</v>
      </c>
      <c r="Y62" s="367">
        <v>0</v>
      </c>
      <c r="Z62" s="367">
        <v>0</v>
      </c>
      <c r="AA62" s="367">
        <v>0</v>
      </c>
      <c r="AB62" s="364">
        <f t="shared" si="2"/>
        <v>0</v>
      </c>
      <c r="AC62" s="363">
        <f t="shared" si="3"/>
        <v>0</v>
      </c>
    </row>
    <row r="63" spans="1:29" x14ac:dyDescent="0.25">
      <c r="A63" s="84" t="s">
        <v>229</v>
      </c>
      <c r="B63" s="85" t="s">
        <v>231</v>
      </c>
      <c r="C63" s="371">
        <v>0</v>
      </c>
      <c r="D63" s="364">
        <v>0</v>
      </c>
      <c r="E63" s="363">
        <v>0</v>
      </c>
      <c r="F63" s="363">
        <f t="shared" si="5"/>
        <v>0</v>
      </c>
      <c r="G63" s="367">
        <v>0</v>
      </c>
      <c r="H63" s="367">
        <v>0</v>
      </c>
      <c r="I63" s="367">
        <v>0</v>
      </c>
      <c r="J63" s="367">
        <v>0</v>
      </c>
      <c r="K63" s="367">
        <v>0</v>
      </c>
      <c r="L63" s="367">
        <v>0</v>
      </c>
      <c r="M63" s="367">
        <v>0</v>
      </c>
      <c r="N63" s="367">
        <v>0</v>
      </c>
      <c r="O63" s="367">
        <v>0</v>
      </c>
      <c r="P63" s="367">
        <v>0</v>
      </c>
      <c r="Q63" s="367">
        <v>0</v>
      </c>
      <c r="R63" s="367">
        <v>0</v>
      </c>
      <c r="S63" s="367">
        <v>0</v>
      </c>
      <c r="T63" s="367">
        <v>0</v>
      </c>
      <c r="U63" s="367">
        <v>0</v>
      </c>
      <c r="V63" s="367">
        <v>0</v>
      </c>
      <c r="W63" s="367">
        <v>0</v>
      </c>
      <c r="X63" s="367">
        <v>0</v>
      </c>
      <c r="Y63" s="367">
        <v>0</v>
      </c>
      <c r="Z63" s="367">
        <v>0</v>
      </c>
      <c r="AA63" s="367">
        <v>0</v>
      </c>
      <c r="AB63" s="364">
        <f t="shared" si="2"/>
        <v>0</v>
      </c>
      <c r="AC63" s="363">
        <f t="shared" si="3"/>
        <v>0</v>
      </c>
    </row>
    <row r="64" spans="1:29" ht="18.75" x14ac:dyDescent="0.25">
      <c r="A64" s="84" t="s">
        <v>230</v>
      </c>
      <c r="B64" s="83" t="s">
        <v>127</v>
      </c>
      <c r="C64" s="369">
        <v>0</v>
      </c>
      <c r="D64" s="364">
        <v>0</v>
      </c>
      <c r="E64" s="363">
        <v>0</v>
      </c>
      <c r="F64" s="363">
        <f t="shared" si="5"/>
        <v>0</v>
      </c>
      <c r="G64" s="367">
        <v>0</v>
      </c>
      <c r="H64" s="367">
        <v>0</v>
      </c>
      <c r="I64" s="367">
        <v>0</v>
      </c>
      <c r="J64" s="367">
        <v>0</v>
      </c>
      <c r="K64" s="367">
        <v>0</v>
      </c>
      <c r="L64" s="367">
        <v>0</v>
      </c>
      <c r="M64" s="367">
        <v>0</v>
      </c>
      <c r="N64" s="367">
        <v>0</v>
      </c>
      <c r="O64" s="367">
        <v>0</v>
      </c>
      <c r="P64" s="367">
        <v>0</v>
      </c>
      <c r="Q64" s="367">
        <v>0</v>
      </c>
      <c r="R64" s="367">
        <v>0</v>
      </c>
      <c r="S64" s="367">
        <v>0</v>
      </c>
      <c r="T64" s="367">
        <v>0</v>
      </c>
      <c r="U64" s="367">
        <v>0</v>
      </c>
      <c r="V64" s="367">
        <v>0</v>
      </c>
      <c r="W64" s="367">
        <v>0</v>
      </c>
      <c r="X64" s="367">
        <v>0</v>
      </c>
      <c r="Y64" s="367">
        <v>0</v>
      </c>
      <c r="Z64" s="367">
        <v>0</v>
      </c>
      <c r="AA64" s="367">
        <v>0</v>
      </c>
      <c r="AB64" s="364">
        <f t="shared" si="2"/>
        <v>0</v>
      </c>
      <c r="AC64" s="363">
        <f t="shared" si="3"/>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63"/>
      <c r="C66" s="463"/>
      <c r="D66" s="463"/>
      <c r="E66" s="463"/>
      <c r="F66" s="463"/>
      <c r="G66" s="463"/>
      <c r="H66" s="463"/>
      <c r="I66" s="463"/>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4"/>
      <c r="C68" s="464"/>
      <c r="D68" s="464"/>
      <c r="E68" s="464"/>
      <c r="F68" s="464"/>
      <c r="G68" s="464"/>
      <c r="H68" s="464"/>
      <c r="I68" s="464"/>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3"/>
      <c r="C70" s="463"/>
      <c r="D70" s="463"/>
      <c r="E70" s="463"/>
      <c r="F70" s="463"/>
      <c r="G70" s="463"/>
      <c r="H70" s="463"/>
      <c r="I70" s="463"/>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63"/>
      <c r="C72" s="463"/>
      <c r="D72" s="463"/>
      <c r="E72" s="463"/>
      <c r="F72" s="463"/>
      <c r="G72" s="463"/>
      <c r="H72" s="463"/>
      <c r="I72" s="463"/>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464"/>
      <c r="C73" s="464"/>
      <c r="D73" s="464"/>
      <c r="E73" s="464"/>
      <c r="F73" s="464"/>
      <c r="G73" s="464"/>
      <c r="H73" s="464"/>
      <c r="I73" s="464"/>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463"/>
      <c r="C74" s="463"/>
      <c r="D74" s="463"/>
      <c r="E74" s="463"/>
      <c r="F74" s="463"/>
      <c r="G74" s="463"/>
      <c r="H74" s="463"/>
      <c r="I74" s="463"/>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461"/>
      <c r="C75" s="461"/>
      <c r="D75" s="461"/>
      <c r="E75" s="461"/>
      <c r="F75" s="461"/>
      <c r="G75" s="461"/>
      <c r="H75" s="461"/>
      <c r="I75" s="461"/>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62"/>
      <c r="C77" s="462"/>
      <c r="D77" s="462"/>
      <c r="E77" s="462"/>
      <c r="F77" s="462"/>
      <c r="G77" s="462"/>
      <c r="H77" s="462"/>
      <c r="I77" s="462"/>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C64 G25:AA31 G33:AA64 G32:M32 O32:AA32">
    <cfRule type="cellIs" dxfId="28" priority="16" operator="notEqual">
      <formula>0</formula>
    </cfRule>
  </conditionalFormatting>
  <conditionalFormatting sqref="G24:AA24">
    <cfRule type="cellIs" dxfId="27" priority="14" operator="notEqual">
      <formula>0</formula>
    </cfRule>
  </conditionalFormatting>
  <conditionalFormatting sqref="C24">
    <cfRule type="cellIs" dxfId="26" priority="12" operator="notEqual">
      <formula>0</formula>
    </cfRule>
  </conditionalFormatting>
  <conditionalFormatting sqref="D25:D44 D57:D64">
    <cfRule type="cellIs" dxfId="25" priority="11" operator="notEqual">
      <formula>0</formula>
    </cfRule>
  </conditionalFormatting>
  <conditionalFormatting sqref="D24:F24">
    <cfRule type="cellIs" dxfId="24" priority="10" operator="notEqual">
      <formula>0</formula>
    </cfRule>
  </conditionalFormatting>
  <conditionalFormatting sqref="E58:F64 E51:F52 E25:F43 F44 F50 F53:F57">
    <cfRule type="cellIs" dxfId="23" priority="9" operator="notEqual">
      <formula>0</formula>
    </cfRule>
  </conditionalFormatting>
  <conditionalFormatting sqref="F45:F49">
    <cfRule type="cellIs" dxfId="22" priority="8" operator="notEqual">
      <formula>0</formula>
    </cfRule>
  </conditionalFormatting>
  <conditionalFormatting sqref="E44:E50">
    <cfRule type="cellIs" dxfId="21" priority="7" operator="notEqual">
      <formula>0</formula>
    </cfRule>
  </conditionalFormatting>
  <conditionalFormatting sqref="E53:E57">
    <cfRule type="cellIs" dxfId="20" priority="6" operator="notEqual">
      <formula>0</formula>
    </cfRule>
  </conditionalFormatting>
  <conditionalFormatting sqref="D50:D56">
    <cfRule type="cellIs" dxfId="19" priority="5" operator="notEqual">
      <formula>0</formula>
    </cfRule>
  </conditionalFormatting>
  <conditionalFormatting sqref="D45:D49">
    <cfRule type="cellIs" dxfId="18" priority="4" operator="notEqual">
      <formula>0</formula>
    </cfRule>
  </conditionalFormatting>
  <conditionalFormatting sqref="AC24:AC64">
    <cfRule type="cellIs" dxfId="17" priority="3" operator="notEqual">
      <formula>0</formula>
    </cfRule>
  </conditionalFormatting>
  <conditionalFormatting sqref="AB24:AB64">
    <cfRule type="cellIs" dxfId="16" priority="2" operator="notEqual">
      <formula>0</formula>
    </cfRule>
  </conditionalFormatting>
  <conditionalFormatting sqref="N32">
    <cfRule type="cellIs" dxfId="1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14" sqref="A14:AV14"/>
      <selection pane="topRight" activeCell="A14" sqref="A14:AV14"/>
      <selection pane="bottomLeft" activeCell="A14" sqref="A14:AV14"/>
      <selection pane="bottomRight" activeCell="N30" sqref="N30:O30"/>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6.7109375" style="71" customWidth="1"/>
    <col min="10" max="10" width="8.140625" style="71" customWidth="1"/>
    <col min="11" max="11" width="7.42578125" style="71" customWidth="1"/>
    <col min="12" max="12" width="6.7109375" style="70" customWidth="1"/>
    <col min="13" max="13" width="6.42578125" style="70" customWidth="1"/>
    <col min="14" max="14" width="7.85546875" style="70" customWidth="1"/>
    <col min="15" max="26" width="6.140625" style="70" customWidth="1"/>
    <col min="27" max="27" width="6.855468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1:29" ht="18.75" x14ac:dyDescent="0.3">
      <c r="A5" s="71"/>
      <c r="B5" s="71"/>
      <c r="C5" s="71"/>
      <c r="D5" s="71"/>
      <c r="E5" s="71"/>
      <c r="F5" s="71"/>
      <c r="L5" s="71"/>
      <c r="M5" s="71"/>
      <c r="AC5" s="15"/>
    </row>
    <row r="6" spans="1:29"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62"/>
      <c r="B7" s="162"/>
      <c r="C7" s="162"/>
      <c r="D7" s="162"/>
      <c r="E7" s="162"/>
      <c r="F7" s="162"/>
      <c r="G7" s="162"/>
      <c r="H7" s="162"/>
      <c r="I7" s="162"/>
      <c r="J7" s="91"/>
      <c r="K7" s="91"/>
      <c r="L7" s="91"/>
      <c r="M7" s="91"/>
      <c r="N7" s="91"/>
      <c r="O7" s="91"/>
      <c r="P7" s="91"/>
      <c r="Q7" s="91"/>
      <c r="R7" s="91"/>
      <c r="S7" s="91"/>
      <c r="T7" s="91"/>
      <c r="U7" s="91"/>
      <c r="V7" s="91"/>
      <c r="W7" s="91"/>
      <c r="X7" s="91"/>
      <c r="Y7" s="91"/>
      <c r="Z7" s="91"/>
      <c r="AA7" s="91"/>
      <c r="AB7" s="91"/>
      <c r="AC7" s="91"/>
    </row>
    <row r="8" spans="1:29" x14ac:dyDescent="0.25">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383" t="s">
        <v>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row>
    <row r="10" spans="1:29" ht="18.75" x14ac:dyDescent="0.25">
      <c r="A10" s="162"/>
      <c r="B10" s="162"/>
      <c r="C10" s="162"/>
      <c r="D10" s="162"/>
      <c r="E10" s="162"/>
      <c r="F10" s="162"/>
      <c r="G10" s="162"/>
      <c r="H10" s="162"/>
      <c r="I10" s="162"/>
      <c r="J10" s="91"/>
      <c r="K10" s="91"/>
      <c r="L10" s="91"/>
      <c r="M10" s="91"/>
      <c r="N10" s="91"/>
      <c r="O10" s="91"/>
      <c r="P10" s="91"/>
      <c r="Q10" s="91"/>
      <c r="R10" s="91"/>
      <c r="S10" s="91"/>
      <c r="T10" s="91"/>
      <c r="U10" s="91"/>
      <c r="V10" s="91"/>
      <c r="W10" s="91"/>
      <c r="X10" s="91"/>
      <c r="Y10" s="91"/>
      <c r="Z10" s="91"/>
      <c r="AA10" s="91"/>
      <c r="AB10" s="91"/>
      <c r="AC10" s="91"/>
    </row>
    <row r="11" spans="1:29" x14ac:dyDescent="0.25">
      <c r="A11" s="391" t="str">
        <f>'1. паспорт местоположение'!A12:C12</f>
        <v>G_3144</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383" t="s">
        <v>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row>
    <row r="13" spans="1:29" ht="16.5" customHeight="1" x14ac:dyDescent="0.3">
      <c r="A13" s="11"/>
      <c r="B13" s="11"/>
      <c r="C13" s="11"/>
      <c r="D13" s="11"/>
      <c r="E13" s="11"/>
      <c r="F13" s="11"/>
      <c r="G13" s="11"/>
      <c r="H13" s="11"/>
      <c r="I13" s="11"/>
      <c r="J13" s="90"/>
      <c r="K13" s="90"/>
      <c r="L13" s="90"/>
      <c r="M13" s="90"/>
      <c r="N13" s="90"/>
      <c r="O13" s="90"/>
      <c r="P13" s="90"/>
      <c r="Q13" s="90"/>
      <c r="R13" s="90"/>
      <c r="S13" s="90"/>
      <c r="T13" s="90"/>
      <c r="U13" s="90"/>
      <c r="V13" s="90"/>
      <c r="W13" s="90"/>
      <c r="X13" s="90"/>
      <c r="Y13" s="90"/>
      <c r="Z13" s="90"/>
      <c r="AA13" s="90"/>
      <c r="AB13" s="90"/>
      <c r="AC13" s="90"/>
    </row>
    <row r="14" spans="1:29" x14ac:dyDescent="0.25">
      <c r="A14" s="391" t="str">
        <f>'1. паспорт местоположение'!A15</f>
        <v>Строительство двух КЛ 10 кВ от КТПн до ВТП-320 и до ТП-700 по ул.Б.Хмельницкого в г.Калининграде</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83" t="s">
        <v>6</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70" t="s">
        <v>503</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7" t="s">
        <v>190</v>
      </c>
      <c r="B20" s="467" t="s">
        <v>189</v>
      </c>
      <c r="C20" s="465" t="s">
        <v>188</v>
      </c>
      <c r="D20" s="465"/>
      <c r="E20" s="469" t="s">
        <v>187</v>
      </c>
      <c r="F20" s="469"/>
      <c r="G20" s="475" t="s">
        <v>704</v>
      </c>
      <c r="H20" s="458" t="s">
        <v>669</v>
      </c>
      <c r="I20" s="459"/>
      <c r="J20" s="459"/>
      <c r="K20" s="459"/>
      <c r="L20" s="458" t="s">
        <v>670</v>
      </c>
      <c r="M20" s="459"/>
      <c r="N20" s="459"/>
      <c r="O20" s="459"/>
      <c r="P20" s="458" t="s">
        <v>671</v>
      </c>
      <c r="Q20" s="459"/>
      <c r="R20" s="459"/>
      <c r="S20" s="459"/>
      <c r="T20" s="458" t="s">
        <v>672</v>
      </c>
      <c r="U20" s="459"/>
      <c r="V20" s="459"/>
      <c r="W20" s="459"/>
      <c r="X20" s="458" t="s">
        <v>673</v>
      </c>
      <c r="Y20" s="459"/>
      <c r="Z20" s="459"/>
      <c r="AA20" s="459"/>
      <c r="AB20" s="471" t="s">
        <v>186</v>
      </c>
      <c r="AC20" s="472"/>
      <c r="AD20" s="89"/>
      <c r="AE20" s="89"/>
      <c r="AF20" s="89"/>
    </row>
    <row r="21" spans="1:32" ht="99.75" customHeight="1" x14ac:dyDescent="0.25">
      <c r="A21" s="468"/>
      <c r="B21" s="468"/>
      <c r="C21" s="465"/>
      <c r="D21" s="465"/>
      <c r="E21" s="469"/>
      <c r="F21" s="469"/>
      <c r="G21" s="476"/>
      <c r="H21" s="460" t="s">
        <v>2</v>
      </c>
      <c r="I21" s="460"/>
      <c r="J21" s="460" t="s">
        <v>668</v>
      </c>
      <c r="K21" s="460"/>
      <c r="L21" s="460" t="s">
        <v>2</v>
      </c>
      <c r="M21" s="460"/>
      <c r="N21" s="460" t="s">
        <v>668</v>
      </c>
      <c r="O21" s="460"/>
      <c r="P21" s="460" t="s">
        <v>2</v>
      </c>
      <c r="Q21" s="460"/>
      <c r="R21" s="460" t="s">
        <v>668</v>
      </c>
      <c r="S21" s="460"/>
      <c r="T21" s="460" t="s">
        <v>2</v>
      </c>
      <c r="U21" s="460"/>
      <c r="V21" s="460" t="s">
        <v>668</v>
      </c>
      <c r="W21" s="460"/>
      <c r="X21" s="460" t="s">
        <v>2</v>
      </c>
      <c r="Y21" s="460"/>
      <c r="Z21" s="460" t="s">
        <v>668</v>
      </c>
      <c r="AA21" s="460"/>
      <c r="AB21" s="473"/>
      <c r="AC21" s="474"/>
    </row>
    <row r="22" spans="1:32" ht="89.25" customHeight="1" x14ac:dyDescent="0.25">
      <c r="A22" s="454"/>
      <c r="B22" s="454"/>
      <c r="C22" s="358" t="s">
        <v>2</v>
      </c>
      <c r="D22" s="358" t="s">
        <v>184</v>
      </c>
      <c r="E22" s="359" t="s">
        <v>705</v>
      </c>
      <c r="F22" s="360" t="s">
        <v>706</v>
      </c>
      <c r="G22" s="477"/>
      <c r="H22" s="361" t="s">
        <v>484</v>
      </c>
      <c r="I22" s="361" t="s">
        <v>485</v>
      </c>
      <c r="J22" s="361" t="s">
        <v>484</v>
      </c>
      <c r="K22" s="361" t="s">
        <v>485</v>
      </c>
      <c r="L22" s="361" t="s">
        <v>484</v>
      </c>
      <c r="M22" s="361" t="s">
        <v>485</v>
      </c>
      <c r="N22" s="361" t="s">
        <v>484</v>
      </c>
      <c r="O22" s="361" t="s">
        <v>485</v>
      </c>
      <c r="P22" s="361" t="s">
        <v>484</v>
      </c>
      <c r="Q22" s="361" t="s">
        <v>485</v>
      </c>
      <c r="R22" s="361" t="s">
        <v>484</v>
      </c>
      <c r="S22" s="361" t="s">
        <v>485</v>
      </c>
      <c r="T22" s="361" t="s">
        <v>484</v>
      </c>
      <c r="U22" s="361" t="s">
        <v>485</v>
      </c>
      <c r="V22" s="361" t="s">
        <v>484</v>
      </c>
      <c r="W22" s="361" t="s">
        <v>485</v>
      </c>
      <c r="X22" s="361" t="s">
        <v>484</v>
      </c>
      <c r="Y22" s="361" t="s">
        <v>485</v>
      </c>
      <c r="Z22" s="361" t="s">
        <v>484</v>
      </c>
      <c r="AA22" s="361" t="s">
        <v>485</v>
      </c>
      <c r="AB22" s="358" t="s">
        <v>185</v>
      </c>
      <c r="AC22" s="358" t="s">
        <v>714</v>
      </c>
    </row>
    <row r="23" spans="1:32" ht="19.5" customHeight="1" x14ac:dyDescent="0.25">
      <c r="A23" s="373">
        <v>1</v>
      </c>
      <c r="B23" s="373">
        <v>2</v>
      </c>
      <c r="C23" s="374">
        <f t="shared" ref="C23:AC23" si="0">B23+1</f>
        <v>3</v>
      </c>
      <c r="D23" s="374">
        <f t="shared" si="0"/>
        <v>4</v>
      </c>
      <c r="E23" s="374">
        <f t="shared" si="0"/>
        <v>5</v>
      </c>
      <c r="F23" s="374">
        <f t="shared" si="0"/>
        <v>6</v>
      </c>
      <c r="G23" s="374">
        <f t="shared" si="0"/>
        <v>7</v>
      </c>
      <c r="H23" s="374">
        <f t="shared" si="0"/>
        <v>8</v>
      </c>
      <c r="I23" s="374">
        <f t="shared" si="0"/>
        <v>9</v>
      </c>
      <c r="J23" s="374">
        <f t="shared" si="0"/>
        <v>10</v>
      </c>
      <c r="K23" s="374">
        <f t="shared" si="0"/>
        <v>11</v>
      </c>
      <c r="L23" s="374">
        <f t="shared" si="0"/>
        <v>12</v>
      </c>
      <c r="M23" s="374">
        <f t="shared" si="0"/>
        <v>13</v>
      </c>
      <c r="N23" s="374">
        <f t="shared" si="0"/>
        <v>14</v>
      </c>
      <c r="O23" s="374">
        <f t="shared" si="0"/>
        <v>15</v>
      </c>
      <c r="P23" s="374">
        <f t="shared" si="0"/>
        <v>16</v>
      </c>
      <c r="Q23" s="374">
        <f t="shared" si="0"/>
        <v>17</v>
      </c>
      <c r="R23" s="374">
        <f t="shared" si="0"/>
        <v>18</v>
      </c>
      <c r="S23" s="374">
        <f t="shared" si="0"/>
        <v>19</v>
      </c>
      <c r="T23" s="374">
        <f t="shared" si="0"/>
        <v>20</v>
      </c>
      <c r="U23" s="374">
        <f t="shared" si="0"/>
        <v>21</v>
      </c>
      <c r="V23" s="374">
        <f t="shared" si="0"/>
        <v>22</v>
      </c>
      <c r="W23" s="374">
        <f t="shared" si="0"/>
        <v>23</v>
      </c>
      <c r="X23" s="374">
        <f t="shared" si="0"/>
        <v>24</v>
      </c>
      <c r="Y23" s="374">
        <f t="shared" si="0"/>
        <v>25</v>
      </c>
      <c r="Z23" s="374">
        <f t="shared" si="0"/>
        <v>26</v>
      </c>
      <c r="AA23" s="374">
        <f t="shared" si="0"/>
        <v>27</v>
      </c>
      <c r="AB23" s="374">
        <f>AA23+1</f>
        <v>28</v>
      </c>
      <c r="AC23" s="374">
        <f t="shared" si="0"/>
        <v>29</v>
      </c>
    </row>
    <row r="24" spans="1:32" ht="47.25" customHeight="1" x14ac:dyDescent="0.25">
      <c r="A24" s="87">
        <v>1</v>
      </c>
      <c r="B24" s="86" t="s">
        <v>183</v>
      </c>
      <c r="C24" s="363">
        <f t="shared" ref="C24:Z24" si="1">SUM(C25:C29)</f>
        <v>0</v>
      </c>
      <c r="D24" s="363">
        <v>0</v>
      </c>
      <c r="E24" s="363">
        <v>0</v>
      </c>
      <c r="F24" s="363">
        <v>0</v>
      </c>
      <c r="G24" s="363">
        <f t="shared" si="1"/>
        <v>0</v>
      </c>
      <c r="H24" s="363">
        <f t="shared" si="1"/>
        <v>0</v>
      </c>
      <c r="I24" s="363">
        <f t="shared" si="1"/>
        <v>0</v>
      </c>
      <c r="J24" s="363">
        <f t="shared" si="1"/>
        <v>0.49887893220000001</v>
      </c>
      <c r="K24" s="363">
        <f t="shared" si="1"/>
        <v>0</v>
      </c>
      <c r="L24" s="363">
        <f t="shared" si="1"/>
        <v>0</v>
      </c>
      <c r="M24" s="363">
        <f t="shared" si="1"/>
        <v>0</v>
      </c>
      <c r="N24" s="363">
        <f t="shared" si="1"/>
        <v>9.6523060000000008E-2</v>
      </c>
      <c r="O24" s="363">
        <f t="shared" si="1"/>
        <v>9.6523060000000008E-2</v>
      </c>
      <c r="P24" s="363">
        <f t="shared" si="1"/>
        <v>0</v>
      </c>
      <c r="Q24" s="363">
        <f t="shared" si="1"/>
        <v>0</v>
      </c>
      <c r="R24" s="363">
        <f t="shared" si="1"/>
        <v>0</v>
      </c>
      <c r="S24" s="363">
        <f t="shared" si="1"/>
        <v>0</v>
      </c>
      <c r="T24" s="363">
        <f t="shared" si="1"/>
        <v>0</v>
      </c>
      <c r="U24" s="363">
        <f t="shared" si="1"/>
        <v>0</v>
      </c>
      <c r="V24" s="363">
        <f t="shared" si="1"/>
        <v>0</v>
      </c>
      <c r="W24" s="363">
        <f t="shared" si="1"/>
        <v>0</v>
      </c>
      <c r="X24" s="363">
        <f t="shared" si="1"/>
        <v>0</v>
      </c>
      <c r="Y24" s="363">
        <f t="shared" si="1"/>
        <v>0</v>
      </c>
      <c r="Z24" s="363">
        <f t="shared" si="1"/>
        <v>0</v>
      </c>
      <c r="AA24" s="363">
        <f>SUM(AA25:AA29)</f>
        <v>0</v>
      </c>
      <c r="AB24" s="364">
        <f>H24+L24+P24+T24+X24</f>
        <v>0</v>
      </c>
      <c r="AC24" s="363">
        <f>J24+N24+R24+V24+Z24</f>
        <v>0.59540199220000001</v>
      </c>
    </row>
    <row r="25" spans="1:32" ht="24" customHeight="1" x14ac:dyDescent="0.25">
      <c r="A25" s="84" t="s">
        <v>182</v>
      </c>
      <c r="B25" s="55" t="s">
        <v>181</v>
      </c>
      <c r="C25" s="366">
        <v>0</v>
      </c>
      <c r="D25" s="364">
        <v>0</v>
      </c>
      <c r="E25" s="365">
        <v>0</v>
      </c>
      <c r="F25" s="363">
        <v>0</v>
      </c>
      <c r="G25" s="367">
        <v>0</v>
      </c>
      <c r="H25" s="367">
        <v>0</v>
      </c>
      <c r="I25" s="367">
        <v>0</v>
      </c>
      <c r="J25" s="367">
        <v>0</v>
      </c>
      <c r="K25" s="367">
        <v>0</v>
      </c>
      <c r="L25" s="367">
        <v>0</v>
      </c>
      <c r="M25" s="367">
        <v>0</v>
      </c>
      <c r="N25" s="367">
        <v>0</v>
      </c>
      <c r="O25" s="367">
        <v>0</v>
      </c>
      <c r="P25" s="367">
        <v>0</v>
      </c>
      <c r="Q25" s="367">
        <v>0</v>
      </c>
      <c r="R25" s="367">
        <v>0</v>
      </c>
      <c r="S25" s="367">
        <v>0</v>
      </c>
      <c r="T25" s="367">
        <v>0</v>
      </c>
      <c r="U25" s="367">
        <v>0</v>
      </c>
      <c r="V25" s="367">
        <v>0</v>
      </c>
      <c r="W25" s="367">
        <v>0</v>
      </c>
      <c r="X25" s="367">
        <v>0</v>
      </c>
      <c r="Y25" s="367">
        <v>0</v>
      </c>
      <c r="Z25" s="367">
        <v>0</v>
      </c>
      <c r="AA25" s="367">
        <v>0</v>
      </c>
      <c r="AB25" s="364">
        <f t="shared" ref="AB25:AB64" si="2">H25+L25+P25+T25+X25</f>
        <v>0</v>
      </c>
      <c r="AC25" s="363">
        <f t="shared" ref="AC25:AC64" si="3">J25+N25+R25+V25+Z25</f>
        <v>0</v>
      </c>
    </row>
    <row r="26" spans="1:32" x14ac:dyDescent="0.25">
      <c r="A26" s="84" t="s">
        <v>180</v>
      </c>
      <c r="B26" s="55" t="s">
        <v>179</v>
      </c>
      <c r="C26" s="366">
        <v>0</v>
      </c>
      <c r="D26" s="364">
        <v>0</v>
      </c>
      <c r="E26" s="365">
        <v>0</v>
      </c>
      <c r="F26" s="363">
        <v>0</v>
      </c>
      <c r="G26" s="367">
        <v>0</v>
      </c>
      <c r="H26" s="367">
        <v>0</v>
      </c>
      <c r="I26" s="367">
        <v>0</v>
      </c>
      <c r="J26" s="367">
        <v>0</v>
      </c>
      <c r="K26" s="367">
        <v>0</v>
      </c>
      <c r="L26" s="367">
        <v>0</v>
      </c>
      <c r="M26" s="367">
        <v>0</v>
      </c>
      <c r="N26" s="367">
        <v>0</v>
      </c>
      <c r="O26" s="367">
        <v>0</v>
      </c>
      <c r="P26" s="367">
        <v>0</v>
      </c>
      <c r="Q26" s="367">
        <v>0</v>
      </c>
      <c r="R26" s="367">
        <v>0</v>
      </c>
      <c r="S26" s="367">
        <v>0</v>
      </c>
      <c r="T26" s="367">
        <v>0</v>
      </c>
      <c r="U26" s="367">
        <v>0</v>
      </c>
      <c r="V26" s="367">
        <v>0</v>
      </c>
      <c r="W26" s="367">
        <v>0</v>
      </c>
      <c r="X26" s="367">
        <v>0</v>
      </c>
      <c r="Y26" s="367">
        <v>0</v>
      </c>
      <c r="Z26" s="367">
        <v>0</v>
      </c>
      <c r="AA26" s="367">
        <v>0</v>
      </c>
      <c r="AB26" s="364">
        <f t="shared" si="2"/>
        <v>0</v>
      </c>
      <c r="AC26" s="363">
        <f t="shared" si="3"/>
        <v>0</v>
      </c>
    </row>
    <row r="27" spans="1:32" ht="31.5" x14ac:dyDescent="0.25">
      <c r="A27" s="84" t="s">
        <v>178</v>
      </c>
      <c r="B27" s="55" t="s">
        <v>440</v>
      </c>
      <c r="C27" s="366">
        <v>0</v>
      </c>
      <c r="D27" s="364">
        <v>0</v>
      </c>
      <c r="E27" s="365">
        <v>0</v>
      </c>
      <c r="F27" s="363">
        <v>0</v>
      </c>
      <c r="G27" s="367">
        <v>0</v>
      </c>
      <c r="H27" s="367">
        <v>0</v>
      </c>
      <c r="I27" s="367">
        <v>0</v>
      </c>
      <c r="J27" s="367">
        <v>0</v>
      </c>
      <c r="K27" s="367">
        <v>0</v>
      </c>
      <c r="L27" s="367">
        <v>0</v>
      </c>
      <c r="M27" s="367">
        <v>0</v>
      </c>
      <c r="N27" s="368">
        <v>0</v>
      </c>
      <c r="O27" s="367">
        <v>0</v>
      </c>
      <c r="P27" s="367">
        <v>0</v>
      </c>
      <c r="Q27" s="367">
        <v>0</v>
      </c>
      <c r="R27" s="367">
        <v>0</v>
      </c>
      <c r="S27" s="367">
        <v>0</v>
      </c>
      <c r="T27" s="367">
        <v>0</v>
      </c>
      <c r="U27" s="367">
        <v>0</v>
      </c>
      <c r="V27" s="367">
        <v>0</v>
      </c>
      <c r="W27" s="367">
        <v>0</v>
      </c>
      <c r="X27" s="367">
        <v>0</v>
      </c>
      <c r="Y27" s="367">
        <v>0</v>
      </c>
      <c r="Z27" s="367">
        <v>0</v>
      </c>
      <c r="AA27" s="367">
        <v>0</v>
      </c>
      <c r="AB27" s="364">
        <f t="shared" si="2"/>
        <v>0</v>
      </c>
      <c r="AC27" s="363">
        <f t="shared" si="3"/>
        <v>0</v>
      </c>
    </row>
    <row r="28" spans="1:32" x14ac:dyDescent="0.25">
      <c r="A28" s="84" t="s">
        <v>177</v>
      </c>
      <c r="B28" s="55" t="s">
        <v>176</v>
      </c>
      <c r="C28" s="366">
        <v>0</v>
      </c>
      <c r="D28" s="364">
        <v>0</v>
      </c>
      <c r="E28" s="365">
        <v>0</v>
      </c>
      <c r="F28" s="363">
        <v>0</v>
      </c>
      <c r="G28" s="367">
        <v>0</v>
      </c>
      <c r="H28" s="367">
        <v>0</v>
      </c>
      <c r="I28" s="367">
        <v>0</v>
      </c>
      <c r="J28" s="367">
        <v>0.49887893220000001</v>
      </c>
      <c r="K28" s="367">
        <v>0</v>
      </c>
      <c r="L28" s="367">
        <v>0</v>
      </c>
      <c r="M28" s="367">
        <v>0</v>
      </c>
      <c r="N28" s="367">
        <v>9.6523060000000008E-2</v>
      </c>
      <c r="O28" s="367">
        <v>9.6523060000000008E-2</v>
      </c>
      <c r="P28" s="367">
        <v>0</v>
      </c>
      <c r="Q28" s="367">
        <v>0</v>
      </c>
      <c r="R28" s="367">
        <v>0</v>
      </c>
      <c r="S28" s="367">
        <v>0</v>
      </c>
      <c r="T28" s="367">
        <v>0</v>
      </c>
      <c r="U28" s="367">
        <v>0</v>
      </c>
      <c r="V28" s="367">
        <v>0</v>
      </c>
      <c r="W28" s="367">
        <v>0</v>
      </c>
      <c r="X28" s="367">
        <v>0</v>
      </c>
      <c r="Y28" s="367">
        <v>0</v>
      </c>
      <c r="Z28" s="367">
        <v>0</v>
      </c>
      <c r="AA28" s="367">
        <v>0</v>
      </c>
      <c r="AB28" s="364">
        <f t="shared" si="2"/>
        <v>0</v>
      </c>
      <c r="AC28" s="363">
        <f t="shared" si="3"/>
        <v>0.59540199220000001</v>
      </c>
    </row>
    <row r="29" spans="1:32" x14ac:dyDescent="0.25">
      <c r="A29" s="84" t="s">
        <v>175</v>
      </c>
      <c r="B29" s="88" t="s">
        <v>174</v>
      </c>
      <c r="C29" s="366">
        <v>0</v>
      </c>
      <c r="D29" s="364">
        <v>0</v>
      </c>
      <c r="E29" s="365">
        <v>0</v>
      </c>
      <c r="F29" s="363">
        <v>0</v>
      </c>
      <c r="G29" s="367">
        <v>0</v>
      </c>
      <c r="H29" s="367">
        <v>0</v>
      </c>
      <c r="I29" s="367">
        <v>0</v>
      </c>
      <c r="J29" s="367">
        <v>0</v>
      </c>
      <c r="K29" s="367">
        <v>0</v>
      </c>
      <c r="L29" s="367">
        <v>0</v>
      </c>
      <c r="M29" s="367">
        <v>0</v>
      </c>
      <c r="N29" s="367">
        <v>0</v>
      </c>
      <c r="O29" s="367">
        <v>0</v>
      </c>
      <c r="P29" s="367">
        <v>0</v>
      </c>
      <c r="Q29" s="367">
        <v>0</v>
      </c>
      <c r="R29" s="367">
        <v>0</v>
      </c>
      <c r="S29" s="367">
        <v>0</v>
      </c>
      <c r="T29" s="367">
        <v>0</v>
      </c>
      <c r="U29" s="367">
        <v>0</v>
      </c>
      <c r="V29" s="367">
        <v>0</v>
      </c>
      <c r="W29" s="367">
        <v>0</v>
      </c>
      <c r="X29" s="367">
        <v>0</v>
      </c>
      <c r="Y29" s="367">
        <v>0</v>
      </c>
      <c r="Z29" s="367">
        <v>0</v>
      </c>
      <c r="AA29" s="367">
        <v>0</v>
      </c>
      <c r="AB29" s="364">
        <f t="shared" si="2"/>
        <v>0</v>
      </c>
      <c r="AC29" s="363">
        <f t="shared" si="3"/>
        <v>0</v>
      </c>
    </row>
    <row r="30" spans="1:32" ht="47.25" x14ac:dyDescent="0.25">
      <c r="A30" s="87" t="s">
        <v>63</v>
      </c>
      <c r="B30" s="86" t="s">
        <v>173</v>
      </c>
      <c r="C30" s="366">
        <v>0</v>
      </c>
      <c r="D30" s="364">
        <v>0</v>
      </c>
      <c r="E30" s="363">
        <v>0</v>
      </c>
      <c r="F30" s="363">
        <v>0</v>
      </c>
      <c r="G30" s="366">
        <v>0</v>
      </c>
      <c r="H30" s="366">
        <v>0</v>
      </c>
      <c r="I30" s="366">
        <v>0</v>
      </c>
      <c r="J30" s="366">
        <v>0.43183932000000003</v>
      </c>
      <c r="K30" s="366">
        <v>0</v>
      </c>
      <c r="L30" s="366">
        <v>0</v>
      </c>
      <c r="M30" s="366">
        <v>0</v>
      </c>
      <c r="N30" s="366">
        <f>SUM(N31:N34)</f>
        <v>0.25452306000000002</v>
      </c>
      <c r="O30" s="366">
        <f>SUM(O31:O34)</f>
        <v>0.25452306000000002</v>
      </c>
      <c r="P30" s="366">
        <v>0</v>
      </c>
      <c r="Q30" s="366">
        <v>0</v>
      </c>
      <c r="R30" s="366">
        <v>0</v>
      </c>
      <c r="S30" s="366">
        <v>0</v>
      </c>
      <c r="T30" s="366">
        <v>0</v>
      </c>
      <c r="U30" s="366">
        <v>0</v>
      </c>
      <c r="V30" s="366">
        <v>0</v>
      </c>
      <c r="W30" s="366">
        <v>0</v>
      </c>
      <c r="X30" s="366">
        <v>0</v>
      </c>
      <c r="Y30" s="366">
        <v>0</v>
      </c>
      <c r="Z30" s="366">
        <v>0</v>
      </c>
      <c r="AA30" s="366">
        <v>0</v>
      </c>
      <c r="AB30" s="364">
        <f t="shared" si="2"/>
        <v>0</v>
      </c>
      <c r="AC30" s="363">
        <f t="shared" si="3"/>
        <v>0.68636238000000005</v>
      </c>
    </row>
    <row r="31" spans="1:32" x14ac:dyDescent="0.25">
      <c r="A31" s="87" t="s">
        <v>172</v>
      </c>
      <c r="B31" s="55" t="s">
        <v>171</v>
      </c>
      <c r="C31" s="366">
        <v>0</v>
      </c>
      <c r="D31" s="364">
        <v>0</v>
      </c>
      <c r="E31" s="363">
        <v>0</v>
      </c>
      <c r="F31" s="363">
        <v>0</v>
      </c>
      <c r="G31" s="367">
        <v>0</v>
      </c>
      <c r="H31" s="367">
        <v>0</v>
      </c>
      <c r="I31" s="367">
        <v>0</v>
      </c>
      <c r="J31" s="367">
        <v>0.36899999999999999</v>
      </c>
      <c r="K31" s="367">
        <v>0</v>
      </c>
      <c r="L31" s="367">
        <v>0</v>
      </c>
      <c r="M31" s="367">
        <v>0</v>
      </c>
      <c r="N31" s="367">
        <v>0</v>
      </c>
      <c r="O31" s="367">
        <v>0</v>
      </c>
      <c r="P31" s="367">
        <v>0</v>
      </c>
      <c r="Q31" s="367">
        <v>0</v>
      </c>
      <c r="R31" s="367">
        <v>0</v>
      </c>
      <c r="S31" s="367">
        <v>0</v>
      </c>
      <c r="T31" s="367">
        <v>0</v>
      </c>
      <c r="U31" s="367">
        <v>0</v>
      </c>
      <c r="V31" s="367">
        <v>0</v>
      </c>
      <c r="W31" s="367">
        <v>0</v>
      </c>
      <c r="X31" s="367">
        <v>0</v>
      </c>
      <c r="Y31" s="367">
        <v>0</v>
      </c>
      <c r="Z31" s="367">
        <v>0</v>
      </c>
      <c r="AA31" s="367">
        <v>0</v>
      </c>
      <c r="AB31" s="364">
        <f t="shared" si="2"/>
        <v>0</v>
      </c>
      <c r="AC31" s="363">
        <f t="shared" si="3"/>
        <v>0.36899999999999999</v>
      </c>
    </row>
    <row r="32" spans="1:32" ht="31.5" x14ac:dyDescent="0.25">
      <c r="A32" s="87" t="s">
        <v>170</v>
      </c>
      <c r="B32" s="55" t="s">
        <v>169</v>
      </c>
      <c r="C32" s="366">
        <v>0</v>
      </c>
      <c r="D32" s="364">
        <v>0</v>
      </c>
      <c r="E32" s="363">
        <v>0</v>
      </c>
      <c r="F32" s="363">
        <v>0</v>
      </c>
      <c r="G32" s="367">
        <v>0</v>
      </c>
      <c r="H32" s="367">
        <v>0</v>
      </c>
      <c r="I32" s="367">
        <v>0</v>
      </c>
      <c r="J32" s="367">
        <v>0</v>
      </c>
      <c r="K32" s="367">
        <v>0</v>
      </c>
      <c r="L32" s="367">
        <v>0</v>
      </c>
      <c r="M32" s="367">
        <v>0</v>
      </c>
      <c r="N32" s="372">
        <v>0.25440000000000002</v>
      </c>
      <c r="O32" s="367">
        <v>0.25440000000000002</v>
      </c>
      <c r="P32" s="367">
        <v>0</v>
      </c>
      <c r="Q32" s="367">
        <v>0</v>
      </c>
      <c r="R32" s="367">
        <v>0</v>
      </c>
      <c r="S32" s="367">
        <v>0</v>
      </c>
      <c r="T32" s="367">
        <v>0</v>
      </c>
      <c r="U32" s="367">
        <v>0</v>
      </c>
      <c r="V32" s="367">
        <v>0</v>
      </c>
      <c r="W32" s="367">
        <v>0</v>
      </c>
      <c r="X32" s="367">
        <v>0</v>
      </c>
      <c r="Y32" s="367">
        <v>0</v>
      </c>
      <c r="Z32" s="367">
        <v>0</v>
      </c>
      <c r="AA32" s="367">
        <v>0</v>
      </c>
      <c r="AB32" s="364">
        <f t="shared" si="2"/>
        <v>0</v>
      </c>
      <c r="AC32" s="363">
        <f t="shared" si="3"/>
        <v>0.25440000000000002</v>
      </c>
    </row>
    <row r="33" spans="1:29" x14ac:dyDescent="0.25">
      <c r="A33" s="87" t="s">
        <v>168</v>
      </c>
      <c r="B33" s="55" t="s">
        <v>167</v>
      </c>
      <c r="C33" s="366">
        <v>0</v>
      </c>
      <c r="D33" s="364">
        <v>0</v>
      </c>
      <c r="E33" s="363">
        <v>0</v>
      </c>
      <c r="F33" s="363">
        <v>0</v>
      </c>
      <c r="G33" s="367">
        <v>0</v>
      </c>
      <c r="H33" s="367">
        <v>0</v>
      </c>
      <c r="I33" s="367">
        <v>0</v>
      </c>
      <c r="J33" s="367">
        <v>0</v>
      </c>
      <c r="K33" s="367">
        <v>0</v>
      </c>
      <c r="L33" s="367">
        <v>0</v>
      </c>
      <c r="M33" s="367">
        <v>0</v>
      </c>
      <c r="N33" s="367">
        <v>0</v>
      </c>
      <c r="O33" s="367">
        <v>0</v>
      </c>
      <c r="P33" s="367">
        <v>0</v>
      </c>
      <c r="Q33" s="367">
        <v>0</v>
      </c>
      <c r="R33" s="367">
        <v>0</v>
      </c>
      <c r="S33" s="367">
        <v>0</v>
      </c>
      <c r="T33" s="367">
        <v>0</v>
      </c>
      <c r="U33" s="367">
        <v>0</v>
      </c>
      <c r="V33" s="367">
        <v>0</v>
      </c>
      <c r="W33" s="367">
        <v>0</v>
      </c>
      <c r="X33" s="367">
        <v>0</v>
      </c>
      <c r="Y33" s="367">
        <v>0</v>
      </c>
      <c r="Z33" s="367">
        <v>0</v>
      </c>
      <c r="AA33" s="367">
        <v>0</v>
      </c>
      <c r="AB33" s="364">
        <f t="shared" si="2"/>
        <v>0</v>
      </c>
      <c r="AC33" s="363">
        <f t="shared" si="3"/>
        <v>0</v>
      </c>
    </row>
    <row r="34" spans="1:29" x14ac:dyDescent="0.25">
      <c r="A34" s="87" t="s">
        <v>166</v>
      </c>
      <c r="B34" s="55" t="s">
        <v>165</v>
      </c>
      <c r="C34" s="366">
        <v>0</v>
      </c>
      <c r="D34" s="364">
        <v>0</v>
      </c>
      <c r="E34" s="363">
        <v>0</v>
      </c>
      <c r="F34" s="363">
        <v>0</v>
      </c>
      <c r="G34" s="367">
        <v>0</v>
      </c>
      <c r="H34" s="367">
        <v>0</v>
      </c>
      <c r="I34" s="367">
        <v>0</v>
      </c>
      <c r="J34" s="367">
        <v>6.283931999999999E-2</v>
      </c>
      <c r="K34" s="367">
        <v>0</v>
      </c>
      <c r="L34" s="367">
        <v>0</v>
      </c>
      <c r="M34" s="367">
        <v>0</v>
      </c>
      <c r="N34" s="367">
        <v>1.2306E-4</v>
      </c>
      <c r="O34" s="367">
        <v>1.2306E-4</v>
      </c>
      <c r="P34" s="367">
        <v>0</v>
      </c>
      <c r="Q34" s="367">
        <v>0</v>
      </c>
      <c r="R34" s="367">
        <v>0</v>
      </c>
      <c r="S34" s="367">
        <v>0</v>
      </c>
      <c r="T34" s="367">
        <v>0</v>
      </c>
      <c r="U34" s="367">
        <v>0</v>
      </c>
      <c r="V34" s="367">
        <v>0</v>
      </c>
      <c r="W34" s="367">
        <v>0</v>
      </c>
      <c r="X34" s="367">
        <v>0</v>
      </c>
      <c r="Y34" s="367">
        <v>0</v>
      </c>
      <c r="Z34" s="367">
        <v>0</v>
      </c>
      <c r="AA34" s="367">
        <v>0</v>
      </c>
      <c r="AB34" s="364">
        <f t="shared" si="2"/>
        <v>0</v>
      </c>
      <c r="AC34" s="363">
        <f t="shared" si="3"/>
        <v>6.2962379999999984E-2</v>
      </c>
    </row>
    <row r="35" spans="1:29" ht="31.5" x14ac:dyDescent="0.25">
      <c r="A35" s="87" t="s">
        <v>62</v>
      </c>
      <c r="B35" s="86" t="s">
        <v>164</v>
      </c>
      <c r="C35" s="366">
        <v>0</v>
      </c>
      <c r="D35" s="364">
        <v>0</v>
      </c>
      <c r="E35" s="363">
        <v>0</v>
      </c>
      <c r="F35" s="363">
        <v>0</v>
      </c>
      <c r="G35" s="366">
        <v>0</v>
      </c>
      <c r="H35" s="366">
        <v>0</v>
      </c>
      <c r="I35" s="366">
        <v>0</v>
      </c>
      <c r="J35" s="366">
        <v>0</v>
      </c>
      <c r="K35" s="366">
        <v>0</v>
      </c>
      <c r="L35" s="366">
        <v>0</v>
      </c>
      <c r="M35" s="366">
        <v>0</v>
      </c>
      <c r="N35" s="366">
        <v>0</v>
      </c>
      <c r="O35" s="366">
        <v>0</v>
      </c>
      <c r="P35" s="366">
        <v>0</v>
      </c>
      <c r="Q35" s="366">
        <v>0</v>
      </c>
      <c r="R35" s="366">
        <v>0</v>
      </c>
      <c r="S35" s="366">
        <v>0</v>
      </c>
      <c r="T35" s="366">
        <v>0</v>
      </c>
      <c r="U35" s="366">
        <v>0</v>
      </c>
      <c r="V35" s="366">
        <v>0</v>
      </c>
      <c r="W35" s="366">
        <v>0</v>
      </c>
      <c r="X35" s="366">
        <v>0</v>
      </c>
      <c r="Y35" s="366">
        <v>0</v>
      </c>
      <c r="Z35" s="366">
        <v>0</v>
      </c>
      <c r="AA35" s="366">
        <v>0</v>
      </c>
      <c r="AB35" s="364">
        <f t="shared" si="2"/>
        <v>0</v>
      </c>
      <c r="AC35" s="363">
        <f t="shared" si="3"/>
        <v>0</v>
      </c>
    </row>
    <row r="36" spans="1:29" ht="31.5" x14ac:dyDescent="0.25">
      <c r="A36" s="84" t="s">
        <v>163</v>
      </c>
      <c r="B36" s="83" t="s">
        <v>162</v>
      </c>
      <c r="C36" s="369">
        <v>0</v>
      </c>
      <c r="D36" s="364">
        <v>0</v>
      </c>
      <c r="E36" s="363">
        <v>0</v>
      </c>
      <c r="F36" s="363">
        <v>0</v>
      </c>
      <c r="G36" s="367">
        <v>0</v>
      </c>
      <c r="H36" s="367">
        <v>0</v>
      </c>
      <c r="I36" s="367">
        <v>0</v>
      </c>
      <c r="J36" s="367">
        <v>0</v>
      </c>
      <c r="K36" s="367">
        <v>0</v>
      </c>
      <c r="L36" s="367">
        <v>0</v>
      </c>
      <c r="M36" s="367">
        <v>0</v>
      </c>
      <c r="N36" s="367">
        <v>0</v>
      </c>
      <c r="O36" s="367">
        <v>0</v>
      </c>
      <c r="P36" s="367">
        <v>0</v>
      </c>
      <c r="Q36" s="367">
        <v>0</v>
      </c>
      <c r="R36" s="367">
        <v>0</v>
      </c>
      <c r="S36" s="367">
        <v>0</v>
      </c>
      <c r="T36" s="367">
        <v>0</v>
      </c>
      <c r="U36" s="367">
        <v>0</v>
      </c>
      <c r="V36" s="367">
        <v>0</v>
      </c>
      <c r="W36" s="367">
        <v>0</v>
      </c>
      <c r="X36" s="367">
        <v>0</v>
      </c>
      <c r="Y36" s="367">
        <v>0</v>
      </c>
      <c r="Z36" s="367">
        <v>0</v>
      </c>
      <c r="AA36" s="367">
        <v>0</v>
      </c>
      <c r="AB36" s="364">
        <f t="shared" si="2"/>
        <v>0</v>
      </c>
      <c r="AC36" s="363">
        <f t="shared" si="3"/>
        <v>0</v>
      </c>
    </row>
    <row r="37" spans="1:29" x14ac:dyDescent="0.25">
      <c r="A37" s="84" t="s">
        <v>161</v>
      </c>
      <c r="B37" s="83" t="s">
        <v>151</v>
      </c>
      <c r="C37" s="369">
        <v>0</v>
      </c>
      <c r="D37" s="364">
        <v>0</v>
      </c>
      <c r="E37" s="363">
        <v>0</v>
      </c>
      <c r="F37" s="363">
        <v>0</v>
      </c>
      <c r="G37" s="367">
        <v>0</v>
      </c>
      <c r="H37" s="367">
        <v>0</v>
      </c>
      <c r="I37" s="367">
        <v>0</v>
      </c>
      <c r="J37" s="367">
        <v>0</v>
      </c>
      <c r="K37" s="367">
        <v>0</v>
      </c>
      <c r="L37" s="367">
        <v>0</v>
      </c>
      <c r="M37" s="367">
        <v>0</v>
      </c>
      <c r="N37" s="368">
        <v>0</v>
      </c>
      <c r="O37" s="367">
        <v>0</v>
      </c>
      <c r="P37" s="367">
        <v>0</v>
      </c>
      <c r="Q37" s="367">
        <v>0</v>
      </c>
      <c r="R37" s="367">
        <v>0</v>
      </c>
      <c r="S37" s="367">
        <v>0</v>
      </c>
      <c r="T37" s="367">
        <v>0</v>
      </c>
      <c r="U37" s="367">
        <v>0</v>
      </c>
      <c r="V37" s="367">
        <v>0</v>
      </c>
      <c r="W37" s="367">
        <v>0</v>
      </c>
      <c r="X37" s="367">
        <v>0</v>
      </c>
      <c r="Y37" s="367">
        <v>0</v>
      </c>
      <c r="Z37" s="367">
        <v>0</v>
      </c>
      <c r="AA37" s="367">
        <v>0</v>
      </c>
      <c r="AB37" s="364">
        <f t="shared" si="2"/>
        <v>0</v>
      </c>
      <c r="AC37" s="363">
        <f t="shared" si="3"/>
        <v>0</v>
      </c>
    </row>
    <row r="38" spans="1:29" x14ac:dyDescent="0.25">
      <c r="A38" s="84" t="s">
        <v>160</v>
      </c>
      <c r="B38" s="83" t="s">
        <v>149</v>
      </c>
      <c r="C38" s="369">
        <v>0</v>
      </c>
      <c r="D38" s="364">
        <v>0</v>
      </c>
      <c r="E38" s="363">
        <v>0</v>
      </c>
      <c r="F38" s="363">
        <v>0</v>
      </c>
      <c r="G38" s="367">
        <v>0</v>
      </c>
      <c r="H38" s="367">
        <v>0</v>
      </c>
      <c r="I38" s="367">
        <v>0</v>
      </c>
      <c r="J38" s="367">
        <v>0</v>
      </c>
      <c r="K38" s="367">
        <v>0</v>
      </c>
      <c r="L38" s="367">
        <v>0</v>
      </c>
      <c r="M38" s="367">
        <v>0</v>
      </c>
      <c r="N38" s="367">
        <v>0</v>
      </c>
      <c r="O38" s="367">
        <v>0</v>
      </c>
      <c r="P38" s="367">
        <v>0</v>
      </c>
      <c r="Q38" s="367">
        <v>0</v>
      </c>
      <c r="R38" s="367">
        <v>0</v>
      </c>
      <c r="S38" s="367">
        <v>0</v>
      </c>
      <c r="T38" s="367">
        <v>0</v>
      </c>
      <c r="U38" s="367">
        <v>0</v>
      </c>
      <c r="V38" s="367">
        <v>0</v>
      </c>
      <c r="W38" s="367">
        <v>0</v>
      </c>
      <c r="X38" s="367">
        <v>0</v>
      </c>
      <c r="Y38" s="367">
        <v>0</v>
      </c>
      <c r="Z38" s="367">
        <v>0</v>
      </c>
      <c r="AA38" s="367">
        <v>0</v>
      </c>
      <c r="AB38" s="364">
        <f t="shared" si="2"/>
        <v>0</v>
      </c>
      <c r="AC38" s="363">
        <f t="shared" si="3"/>
        <v>0</v>
      </c>
    </row>
    <row r="39" spans="1:29" ht="31.5" x14ac:dyDescent="0.25">
      <c r="A39" s="84" t="s">
        <v>159</v>
      </c>
      <c r="B39" s="55" t="s">
        <v>147</v>
      </c>
      <c r="C39" s="366">
        <v>0</v>
      </c>
      <c r="D39" s="364">
        <v>0</v>
      </c>
      <c r="E39" s="363">
        <v>0</v>
      </c>
      <c r="F39" s="363">
        <v>0</v>
      </c>
      <c r="G39" s="367">
        <v>0</v>
      </c>
      <c r="H39" s="367">
        <v>0</v>
      </c>
      <c r="I39" s="367">
        <v>0</v>
      </c>
      <c r="J39" s="367">
        <v>0</v>
      </c>
      <c r="K39" s="367">
        <v>0</v>
      </c>
      <c r="L39" s="367">
        <v>0</v>
      </c>
      <c r="M39" s="367">
        <v>0</v>
      </c>
      <c r="N39" s="367">
        <v>0</v>
      </c>
      <c r="O39" s="367">
        <v>0</v>
      </c>
      <c r="P39" s="367">
        <v>0</v>
      </c>
      <c r="Q39" s="367">
        <v>0</v>
      </c>
      <c r="R39" s="367">
        <v>0</v>
      </c>
      <c r="S39" s="367">
        <v>0</v>
      </c>
      <c r="T39" s="367">
        <v>0</v>
      </c>
      <c r="U39" s="367">
        <v>0</v>
      </c>
      <c r="V39" s="367">
        <v>0</v>
      </c>
      <c r="W39" s="367">
        <v>0</v>
      </c>
      <c r="X39" s="367">
        <v>0</v>
      </c>
      <c r="Y39" s="367">
        <v>0</v>
      </c>
      <c r="Z39" s="367">
        <v>0</v>
      </c>
      <c r="AA39" s="367">
        <v>0</v>
      </c>
      <c r="AB39" s="364">
        <f t="shared" si="2"/>
        <v>0</v>
      </c>
      <c r="AC39" s="363">
        <f t="shared" si="3"/>
        <v>0</v>
      </c>
    </row>
    <row r="40" spans="1:29" ht="31.5" x14ac:dyDescent="0.25">
      <c r="A40" s="84" t="s">
        <v>158</v>
      </c>
      <c r="B40" s="55" t="s">
        <v>145</v>
      </c>
      <c r="C40" s="366">
        <v>0</v>
      </c>
      <c r="D40" s="364">
        <v>0</v>
      </c>
      <c r="E40" s="363">
        <v>0</v>
      </c>
      <c r="F40" s="363">
        <v>0</v>
      </c>
      <c r="G40" s="367">
        <v>0</v>
      </c>
      <c r="H40" s="367">
        <v>0</v>
      </c>
      <c r="I40" s="367">
        <v>0</v>
      </c>
      <c r="J40" s="367">
        <v>0</v>
      </c>
      <c r="K40" s="367">
        <v>0</v>
      </c>
      <c r="L40" s="367">
        <v>0</v>
      </c>
      <c r="M40" s="367">
        <v>0</v>
      </c>
      <c r="N40" s="367">
        <v>0</v>
      </c>
      <c r="O40" s="367">
        <v>0</v>
      </c>
      <c r="P40" s="367">
        <v>0</v>
      </c>
      <c r="Q40" s="367">
        <v>0</v>
      </c>
      <c r="R40" s="367">
        <v>0</v>
      </c>
      <c r="S40" s="367">
        <v>0</v>
      </c>
      <c r="T40" s="367">
        <v>0</v>
      </c>
      <c r="U40" s="367">
        <v>0</v>
      </c>
      <c r="V40" s="367">
        <v>0</v>
      </c>
      <c r="W40" s="367">
        <v>0</v>
      </c>
      <c r="X40" s="367">
        <v>0</v>
      </c>
      <c r="Y40" s="367">
        <v>0</v>
      </c>
      <c r="Z40" s="367">
        <v>0</v>
      </c>
      <c r="AA40" s="367">
        <v>0</v>
      </c>
      <c r="AB40" s="364">
        <f t="shared" si="2"/>
        <v>0</v>
      </c>
      <c r="AC40" s="363">
        <f t="shared" si="3"/>
        <v>0</v>
      </c>
    </row>
    <row r="41" spans="1:29" x14ac:dyDescent="0.25">
      <c r="A41" s="84" t="s">
        <v>157</v>
      </c>
      <c r="B41" s="55" t="s">
        <v>143</v>
      </c>
      <c r="C41" s="366">
        <v>0</v>
      </c>
      <c r="D41" s="364">
        <v>0</v>
      </c>
      <c r="E41" s="363">
        <v>0</v>
      </c>
      <c r="F41" s="363">
        <v>0</v>
      </c>
      <c r="G41" s="367">
        <v>0</v>
      </c>
      <c r="H41" s="367">
        <v>0</v>
      </c>
      <c r="I41" s="367">
        <v>0</v>
      </c>
      <c r="J41" s="367">
        <v>0</v>
      </c>
      <c r="K41" s="367">
        <v>0</v>
      </c>
      <c r="L41" s="367">
        <v>0</v>
      </c>
      <c r="M41" s="367">
        <v>0</v>
      </c>
      <c r="N41" s="367">
        <v>0</v>
      </c>
      <c r="O41" s="367">
        <v>0</v>
      </c>
      <c r="P41" s="367">
        <v>0</v>
      </c>
      <c r="Q41" s="367">
        <v>0</v>
      </c>
      <c r="R41" s="367">
        <v>0</v>
      </c>
      <c r="S41" s="367">
        <v>0</v>
      </c>
      <c r="T41" s="367">
        <v>0</v>
      </c>
      <c r="U41" s="367">
        <v>0</v>
      </c>
      <c r="V41" s="367">
        <v>0</v>
      </c>
      <c r="W41" s="367">
        <v>0</v>
      </c>
      <c r="X41" s="367">
        <v>0</v>
      </c>
      <c r="Y41" s="367">
        <v>0</v>
      </c>
      <c r="Z41" s="367">
        <v>0</v>
      </c>
      <c r="AA41" s="367">
        <v>0</v>
      </c>
      <c r="AB41" s="364">
        <f t="shared" si="2"/>
        <v>0</v>
      </c>
      <c r="AC41" s="363">
        <f t="shared" si="3"/>
        <v>0</v>
      </c>
    </row>
    <row r="42" spans="1:29" ht="18.75" x14ac:dyDescent="0.25">
      <c r="A42" s="84" t="s">
        <v>156</v>
      </c>
      <c r="B42" s="83" t="s">
        <v>141</v>
      </c>
      <c r="C42" s="369">
        <v>0</v>
      </c>
      <c r="D42" s="364">
        <v>0</v>
      </c>
      <c r="E42" s="363">
        <v>0</v>
      </c>
      <c r="F42" s="363">
        <v>0</v>
      </c>
      <c r="G42" s="367">
        <v>0</v>
      </c>
      <c r="H42" s="367">
        <v>0</v>
      </c>
      <c r="I42" s="367">
        <v>0</v>
      </c>
      <c r="J42" s="367">
        <v>0</v>
      </c>
      <c r="K42" s="367">
        <v>0</v>
      </c>
      <c r="L42" s="367">
        <v>0</v>
      </c>
      <c r="M42" s="367">
        <v>0</v>
      </c>
      <c r="N42" s="367">
        <v>0</v>
      </c>
      <c r="O42" s="367">
        <v>0</v>
      </c>
      <c r="P42" s="367">
        <v>0</v>
      </c>
      <c r="Q42" s="367">
        <v>0</v>
      </c>
      <c r="R42" s="367">
        <v>0</v>
      </c>
      <c r="S42" s="367">
        <v>0</v>
      </c>
      <c r="T42" s="367">
        <v>0</v>
      </c>
      <c r="U42" s="367">
        <v>0</v>
      </c>
      <c r="V42" s="367">
        <v>0</v>
      </c>
      <c r="W42" s="367">
        <v>0</v>
      </c>
      <c r="X42" s="367">
        <v>0</v>
      </c>
      <c r="Y42" s="367">
        <v>0</v>
      </c>
      <c r="Z42" s="367">
        <v>0</v>
      </c>
      <c r="AA42" s="367">
        <v>0</v>
      </c>
      <c r="AB42" s="364">
        <f t="shared" si="2"/>
        <v>0</v>
      </c>
      <c r="AC42" s="363">
        <f t="shared" si="3"/>
        <v>0</v>
      </c>
    </row>
    <row r="43" spans="1:29" x14ac:dyDescent="0.25">
      <c r="A43" s="87" t="s">
        <v>61</v>
      </c>
      <c r="B43" s="86" t="s">
        <v>155</v>
      </c>
      <c r="C43" s="366">
        <v>0</v>
      </c>
      <c r="D43" s="364">
        <v>0</v>
      </c>
      <c r="E43" s="363">
        <v>0</v>
      </c>
      <c r="F43" s="363">
        <v>0</v>
      </c>
      <c r="G43" s="366">
        <v>0</v>
      </c>
      <c r="H43" s="366">
        <v>0</v>
      </c>
      <c r="I43" s="366">
        <v>0</v>
      </c>
      <c r="J43" s="366">
        <v>0</v>
      </c>
      <c r="K43" s="366">
        <v>0</v>
      </c>
      <c r="L43" s="366">
        <v>0</v>
      </c>
      <c r="M43" s="366">
        <v>0</v>
      </c>
      <c r="N43" s="370">
        <v>0</v>
      </c>
      <c r="O43" s="366">
        <v>0</v>
      </c>
      <c r="P43" s="366">
        <v>0</v>
      </c>
      <c r="Q43" s="366">
        <v>0</v>
      </c>
      <c r="R43" s="366">
        <v>0</v>
      </c>
      <c r="S43" s="366">
        <v>0</v>
      </c>
      <c r="T43" s="366">
        <v>0</v>
      </c>
      <c r="U43" s="366">
        <v>0</v>
      </c>
      <c r="V43" s="366">
        <v>0</v>
      </c>
      <c r="W43" s="366">
        <v>0</v>
      </c>
      <c r="X43" s="366">
        <v>0</v>
      </c>
      <c r="Y43" s="366">
        <v>0</v>
      </c>
      <c r="Z43" s="366">
        <v>0</v>
      </c>
      <c r="AA43" s="366">
        <v>0</v>
      </c>
      <c r="AB43" s="364">
        <f t="shared" si="2"/>
        <v>0</v>
      </c>
      <c r="AC43" s="363">
        <f t="shared" si="3"/>
        <v>0</v>
      </c>
    </row>
    <row r="44" spans="1:29" x14ac:dyDescent="0.25">
      <c r="A44" s="84" t="s">
        <v>154</v>
      </c>
      <c r="B44" s="55" t="s">
        <v>153</v>
      </c>
      <c r="C44" s="366">
        <v>0</v>
      </c>
      <c r="D44" s="364">
        <v>0</v>
      </c>
      <c r="E44" s="363">
        <v>0</v>
      </c>
      <c r="F44" s="363">
        <v>0</v>
      </c>
      <c r="G44" s="367">
        <v>0</v>
      </c>
      <c r="H44" s="367">
        <v>0</v>
      </c>
      <c r="I44" s="367">
        <v>0</v>
      </c>
      <c r="J44" s="367">
        <v>0</v>
      </c>
      <c r="K44" s="367">
        <v>0</v>
      </c>
      <c r="L44" s="367">
        <v>0</v>
      </c>
      <c r="M44" s="367">
        <v>0</v>
      </c>
      <c r="N44" s="367">
        <v>0</v>
      </c>
      <c r="O44" s="367">
        <v>0</v>
      </c>
      <c r="P44" s="367">
        <v>0</v>
      </c>
      <c r="Q44" s="367">
        <v>0</v>
      </c>
      <c r="R44" s="367">
        <v>0</v>
      </c>
      <c r="S44" s="367">
        <v>0</v>
      </c>
      <c r="T44" s="367">
        <v>0</v>
      </c>
      <c r="U44" s="367">
        <v>0</v>
      </c>
      <c r="V44" s="367">
        <v>0</v>
      </c>
      <c r="W44" s="367">
        <v>0</v>
      </c>
      <c r="X44" s="367">
        <v>0</v>
      </c>
      <c r="Y44" s="367">
        <v>0</v>
      </c>
      <c r="Z44" s="367">
        <v>0</v>
      </c>
      <c r="AA44" s="367">
        <v>0</v>
      </c>
      <c r="AB44" s="364">
        <f t="shared" si="2"/>
        <v>0</v>
      </c>
      <c r="AC44" s="363">
        <f t="shared" si="3"/>
        <v>0</v>
      </c>
    </row>
    <row r="45" spans="1:29" x14ac:dyDescent="0.25">
      <c r="A45" s="84" t="s">
        <v>152</v>
      </c>
      <c r="B45" s="55" t="s">
        <v>151</v>
      </c>
      <c r="C45" s="366">
        <v>0</v>
      </c>
      <c r="D45" s="364">
        <v>0</v>
      </c>
      <c r="E45" s="363">
        <v>0</v>
      </c>
      <c r="F45" s="363">
        <v>0</v>
      </c>
      <c r="G45" s="367">
        <v>0</v>
      </c>
      <c r="H45" s="367">
        <v>0</v>
      </c>
      <c r="I45" s="367">
        <v>0</v>
      </c>
      <c r="J45" s="367">
        <v>0</v>
      </c>
      <c r="K45" s="367">
        <v>0</v>
      </c>
      <c r="L45" s="367">
        <v>0</v>
      </c>
      <c r="M45" s="367">
        <v>0</v>
      </c>
      <c r="N45" s="368">
        <v>0</v>
      </c>
      <c r="O45" s="367">
        <v>0</v>
      </c>
      <c r="P45" s="367">
        <v>0</v>
      </c>
      <c r="Q45" s="367">
        <v>0</v>
      </c>
      <c r="R45" s="367">
        <v>0</v>
      </c>
      <c r="S45" s="367">
        <v>0</v>
      </c>
      <c r="T45" s="367">
        <v>0</v>
      </c>
      <c r="U45" s="367">
        <v>0</v>
      </c>
      <c r="V45" s="367">
        <v>0</v>
      </c>
      <c r="W45" s="367">
        <v>0</v>
      </c>
      <c r="X45" s="367">
        <v>0</v>
      </c>
      <c r="Y45" s="367">
        <v>0</v>
      </c>
      <c r="Z45" s="367">
        <v>0</v>
      </c>
      <c r="AA45" s="367">
        <v>0</v>
      </c>
      <c r="AB45" s="364">
        <f t="shared" si="2"/>
        <v>0</v>
      </c>
      <c r="AC45" s="363">
        <f t="shared" si="3"/>
        <v>0</v>
      </c>
    </row>
    <row r="46" spans="1:29" x14ac:dyDescent="0.25">
      <c r="A46" s="84" t="s">
        <v>150</v>
      </c>
      <c r="B46" s="55" t="s">
        <v>149</v>
      </c>
      <c r="C46" s="366">
        <v>0</v>
      </c>
      <c r="D46" s="364">
        <v>0</v>
      </c>
      <c r="E46" s="363">
        <v>0</v>
      </c>
      <c r="F46" s="363">
        <v>0</v>
      </c>
      <c r="G46" s="367">
        <v>0</v>
      </c>
      <c r="H46" s="367">
        <v>0</v>
      </c>
      <c r="I46" s="367">
        <v>0</v>
      </c>
      <c r="J46" s="367">
        <v>0</v>
      </c>
      <c r="K46" s="367">
        <v>0</v>
      </c>
      <c r="L46" s="367">
        <v>0</v>
      </c>
      <c r="M46" s="367">
        <v>0</v>
      </c>
      <c r="N46" s="367">
        <v>0</v>
      </c>
      <c r="O46" s="367">
        <v>0</v>
      </c>
      <c r="P46" s="367">
        <v>0</v>
      </c>
      <c r="Q46" s="367">
        <v>0</v>
      </c>
      <c r="R46" s="367">
        <v>0</v>
      </c>
      <c r="S46" s="367">
        <v>0</v>
      </c>
      <c r="T46" s="367">
        <v>0</v>
      </c>
      <c r="U46" s="367">
        <v>0</v>
      </c>
      <c r="V46" s="367">
        <v>0</v>
      </c>
      <c r="W46" s="367">
        <v>0</v>
      </c>
      <c r="X46" s="367">
        <v>0</v>
      </c>
      <c r="Y46" s="367">
        <v>0</v>
      </c>
      <c r="Z46" s="367">
        <v>0</v>
      </c>
      <c r="AA46" s="367">
        <v>0</v>
      </c>
      <c r="AB46" s="364">
        <f t="shared" si="2"/>
        <v>0</v>
      </c>
      <c r="AC46" s="363">
        <f t="shared" si="3"/>
        <v>0</v>
      </c>
    </row>
    <row r="47" spans="1:29" ht="31.5" x14ac:dyDescent="0.25">
      <c r="A47" s="84" t="s">
        <v>148</v>
      </c>
      <c r="B47" s="55" t="s">
        <v>147</v>
      </c>
      <c r="C47" s="366">
        <v>0</v>
      </c>
      <c r="D47" s="364">
        <v>0</v>
      </c>
      <c r="E47" s="363">
        <v>0</v>
      </c>
      <c r="F47" s="363">
        <v>0</v>
      </c>
      <c r="G47" s="367">
        <v>0</v>
      </c>
      <c r="H47" s="367">
        <v>0</v>
      </c>
      <c r="I47" s="367">
        <v>0</v>
      </c>
      <c r="J47" s="367">
        <v>0</v>
      </c>
      <c r="K47" s="367">
        <v>0</v>
      </c>
      <c r="L47" s="367">
        <v>0</v>
      </c>
      <c r="M47" s="367">
        <v>0</v>
      </c>
      <c r="N47" s="367">
        <v>0</v>
      </c>
      <c r="O47" s="367">
        <v>0</v>
      </c>
      <c r="P47" s="367">
        <v>0</v>
      </c>
      <c r="Q47" s="367">
        <v>0</v>
      </c>
      <c r="R47" s="367">
        <v>0</v>
      </c>
      <c r="S47" s="367">
        <v>0</v>
      </c>
      <c r="T47" s="367">
        <v>0</v>
      </c>
      <c r="U47" s="367">
        <v>0</v>
      </c>
      <c r="V47" s="367">
        <v>0</v>
      </c>
      <c r="W47" s="367">
        <v>0</v>
      </c>
      <c r="X47" s="367">
        <v>0</v>
      </c>
      <c r="Y47" s="367">
        <v>0</v>
      </c>
      <c r="Z47" s="367">
        <v>0</v>
      </c>
      <c r="AA47" s="367">
        <v>0</v>
      </c>
      <c r="AB47" s="364">
        <f t="shared" si="2"/>
        <v>0</v>
      </c>
      <c r="AC47" s="363">
        <f t="shared" si="3"/>
        <v>0</v>
      </c>
    </row>
    <row r="48" spans="1:29" ht="31.5" x14ac:dyDescent="0.25">
      <c r="A48" s="84" t="s">
        <v>146</v>
      </c>
      <c r="B48" s="55" t="s">
        <v>145</v>
      </c>
      <c r="C48" s="366">
        <v>0</v>
      </c>
      <c r="D48" s="364">
        <v>0</v>
      </c>
      <c r="E48" s="363">
        <v>0</v>
      </c>
      <c r="F48" s="363">
        <v>0</v>
      </c>
      <c r="G48" s="367">
        <v>0</v>
      </c>
      <c r="H48" s="367">
        <v>0</v>
      </c>
      <c r="I48" s="367">
        <v>0</v>
      </c>
      <c r="J48" s="367">
        <v>0</v>
      </c>
      <c r="K48" s="367">
        <v>0</v>
      </c>
      <c r="L48" s="367">
        <v>0</v>
      </c>
      <c r="M48" s="367">
        <v>0</v>
      </c>
      <c r="N48" s="367">
        <v>0</v>
      </c>
      <c r="O48" s="367">
        <v>0</v>
      </c>
      <c r="P48" s="367">
        <v>0</v>
      </c>
      <c r="Q48" s="367">
        <v>0</v>
      </c>
      <c r="R48" s="367">
        <v>0</v>
      </c>
      <c r="S48" s="367">
        <v>0</v>
      </c>
      <c r="T48" s="367">
        <v>0</v>
      </c>
      <c r="U48" s="367">
        <v>0</v>
      </c>
      <c r="V48" s="367">
        <v>0</v>
      </c>
      <c r="W48" s="367">
        <v>0</v>
      </c>
      <c r="X48" s="367">
        <v>0</v>
      </c>
      <c r="Y48" s="367">
        <v>0</v>
      </c>
      <c r="Z48" s="367">
        <v>0</v>
      </c>
      <c r="AA48" s="367">
        <v>0</v>
      </c>
      <c r="AB48" s="364">
        <f t="shared" si="2"/>
        <v>0</v>
      </c>
      <c r="AC48" s="363">
        <f t="shared" si="3"/>
        <v>0</v>
      </c>
    </row>
    <row r="49" spans="1:29" x14ac:dyDescent="0.25">
      <c r="A49" s="84" t="s">
        <v>144</v>
      </c>
      <c r="B49" s="55" t="s">
        <v>143</v>
      </c>
      <c r="C49" s="366">
        <v>0</v>
      </c>
      <c r="D49" s="364">
        <v>0</v>
      </c>
      <c r="E49" s="363">
        <v>0</v>
      </c>
      <c r="F49" s="363">
        <v>0</v>
      </c>
      <c r="G49" s="367">
        <v>0</v>
      </c>
      <c r="H49" s="367">
        <v>0</v>
      </c>
      <c r="I49" s="367">
        <v>0</v>
      </c>
      <c r="J49" s="367">
        <v>0</v>
      </c>
      <c r="K49" s="367">
        <v>0</v>
      </c>
      <c r="L49" s="367">
        <v>0</v>
      </c>
      <c r="M49" s="367">
        <v>0</v>
      </c>
      <c r="N49" s="367">
        <v>0</v>
      </c>
      <c r="O49" s="367">
        <v>0</v>
      </c>
      <c r="P49" s="367">
        <v>0</v>
      </c>
      <c r="Q49" s="367">
        <v>0</v>
      </c>
      <c r="R49" s="367">
        <v>0</v>
      </c>
      <c r="S49" s="367">
        <v>0</v>
      </c>
      <c r="T49" s="367">
        <v>0</v>
      </c>
      <c r="U49" s="367">
        <v>0</v>
      </c>
      <c r="V49" s="367">
        <v>0</v>
      </c>
      <c r="W49" s="367">
        <v>0</v>
      </c>
      <c r="X49" s="367">
        <v>0</v>
      </c>
      <c r="Y49" s="367">
        <v>0</v>
      </c>
      <c r="Z49" s="367">
        <v>0</v>
      </c>
      <c r="AA49" s="367">
        <v>0</v>
      </c>
      <c r="AB49" s="364">
        <f t="shared" si="2"/>
        <v>0</v>
      </c>
      <c r="AC49" s="363">
        <f t="shared" si="3"/>
        <v>0</v>
      </c>
    </row>
    <row r="50" spans="1:29" ht="18.75" x14ac:dyDescent="0.25">
      <c r="A50" s="84" t="s">
        <v>142</v>
      </c>
      <c r="B50" s="83" t="s">
        <v>141</v>
      </c>
      <c r="C50" s="369">
        <v>0</v>
      </c>
      <c r="D50" s="364">
        <v>0</v>
      </c>
      <c r="E50" s="363">
        <v>0</v>
      </c>
      <c r="F50" s="363">
        <v>0</v>
      </c>
      <c r="G50" s="367">
        <v>0</v>
      </c>
      <c r="H50" s="367">
        <v>0</v>
      </c>
      <c r="I50" s="367">
        <v>0</v>
      </c>
      <c r="J50" s="367">
        <v>0</v>
      </c>
      <c r="K50" s="367">
        <v>0</v>
      </c>
      <c r="L50" s="367">
        <v>0</v>
      </c>
      <c r="M50" s="367">
        <v>0</v>
      </c>
      <c r="N50" s="367">
        <v>0</v>
      </c>
      <c r="O50" s="367">
        <v>0</v>
      </c>
      <c r="P50" s="367">
        <v>0</v>
      </c>
      <c r="Q50" s="367">
        <v>0</v>
      </c>
      <c r="R50" s="367">
        <v>0</v>
      </c>
      <c r="S50" s="367">
        <v>0</v>
      </c>
      <c r="T50" s="367">
        <v>0</v>
      </c>
      <c r="U50" s="367">
        <v>0</v>
      </c>
      <c r="V50" s="367">
        <v>0</v>
      </c>
      <c r="W50" s="367">
        <v>0</v>
      </c>
      <c r="X50" s="367">
        <v>0</v>
      </c>
      <c r="Y50" s="367">
        <v>0</v>
      </c>
      <c r="Z50" s="367">
        <v>0</v>
      </c>
      <c r="AA50" s="367">
        <v>0</v>
      </c>
      <c r="AB50" s="364">
        <f t="shared" si="2"/>
        <v>0</v>
      </c>
      <c r="AC50" s="363">
        <f t="shared" si="3"/>
        <v>0</v>
      </c>
    </row>
    <row r="51" spans="1:29" ht="35.25" customHeight="1" x14ac:dyDescent="0.25">
      <c r="A51" s="87" t="s">
        <v>59</v>
      </c>
      <c r="B51" s="86" t="s">
        <v>140</v>
      </c>
      <c r="C51" s="366">
        <v>0</v>
      </c>
      <c r="D51" s="364">
        <v>0</v>
      </c>
      <c r="E51" s="363">
        <v>0</v>
      </c>
      <c r="F51" s="363">
        <v>0</v>
      </c>
      <c r="G51" s="366">
        <v>0</v>
      </c>
      <c r="H51" s="366">
        <v>0</v>
      </c>
      <c r="I51" s="366">
        <v>0</v>
      </c>
      <c r="J51" s="366">
        <v>0</v>
      </c>
      <c r="K51" s="366">
        <v>0</v>
      </c>
      <c r="L51" s="366">
        <v>0</v>
      </c>
      <c r="M51" s="366">
        <v>0</v>
      </c>
      <c r="N51" s="370">
        <v>0</v>
      </c>
      <c r="O51" s="366">
        <v>0</v>
      </c>
      <c r="P51" s="366">
        <v>0</v>
      </c>
      <c r="Q51" s="366">
        <v>0</v>
      </c>
      <c r="R51" s="366">
        <v>0</v>
      </c>
      <c r="S51" s="366">
        <v>0</v>
      </c>
      <c r="T51" s="366">
        <v>0</v>
      </c>
      <c r="U51" s="366">
        <v>0</v>
      </c>
      <c r="V51" s="366">
        <v>0</v>
      </c>
      <c r="W51" s="366">
        <v>0</v>
      </c>
      <c r="X51" s="366">
        <v>0</v>
      </c>
      <c r="Y51" s="366">
        <v>0</v>
      </c>
      <c r="Z51" s="366">
        <v>0</v>
      </c>
      <c r="AA51" s="366">
        <v>0</v>
      </c>
      <c r="AB51" s="364">
        <f t="shared" si="2"/>
        <v>0</v>
      </c>
      <c r="AC51" s="363">
        <f t="shared" si="3"/>
        <v>0</v>
      </c>
    </row>
    <row r="52" spans="1:29" x14ac:dyDescent="0.25">
      <c r="A52" s="84" t="s">
        <v>139</v>
      </c>
      <c r="B52" s="55" t="s">
        <v>138</v>
      </c>
      <c r="C52" s="366">
        <v>0</v>
      </c>
      <c r="D52" s="364">
        <v>0</v>
      </c>
      <c r="E52" s="363">
        <v>0</v>
      </c>
      <c r="F52" s="363">
        <v>0</v>
      </c>
      <c r="G52" s="367">
        <v>0</v>
      </c>
      <c r="H52" s="367">
        <v>0</v>
      </c>
      <c r="I52" s="367">
        <v>0</v>
      </c>
      <c r="J52" s="367">
        <v>0</v>
      </c>
      <c r="K52" s="367">
        <v>0</v>
      </c>
      <c r="L52" s="367">
        <v>0</v>
      </c>
      <c r="M52" s="367">
        <v>0</v>
      </c>
      <c r="N52" s="367">
        <v>0</v>
      </c>
      <c r="O52" s="367">
        <v>0</v>
      </c>
      <c r="P52" s="367">
        <v>0</v>
      </c>
      <c r="Q52" s="367">
        <v>0</v>
      </c>
      <c r="R52" s="367">
        <v>0</v>
      </c>
      <c r="S52" s="367">
        <v>0</v>
      </c>
      <c r="T52" s="367">
        <v>0</v>
      </c>
      <c r="U52" s="367">
        <v>0</v>
      </c>
      <c r="V52" s="367">
        <v>0</v>
      </c>
      <c r="W52" s="367">
        <v>0</v>
      </c>
      <c r="X52" s="367">
        <v>0</v>
      </c>
      <c r="Y52" s="367">
        <v>0</v>
      </c>
      <c r="Z52" s="367">
        <v>0</v>
      </c>
      <c r="AA52" s="367">
        <v>0</v>
      </c>
      <c r="AB52" s="364">
        <f t="shared" si="2"/>
        <v>0</v>
      </c>
      <c r="AC52" s="363">
        <f t="shared" si="3"/>
        <v>0</v>
      </c>
    </row>
    <row r="53" spans="1:29" x14ac:dyDescent="0.25">
      <c r="A53" s="84" t="s">
        <v>137</v>
      </c>
      <c r="B53" s="55" t="s">
        <v>131</v>
      </c>
      <c r="C53" s="366">
        <v>0</v>
      </c>
      <c r="D53" s="364">
        <v>0</v>
      </c>
      <c r="E53" s="363">
        <v>0</v>
      </c>
      <c r="F53" s="363">
        <v>0</v>
      </c>
      <c r="G53" s="367">
        <v>0</v>
      </c>
      <c r="H53" s="367">
        <v>0</v>
      </c>
      <c r="I53" s="367">
        <v>0</v>
      </c>
      <c r="J53" s="367">
        <v>0</v>
      </c>
      <c r="K53" s="367">
        <v>0</v>
      </c>
      <c r="L53" s="367">
        <v>0</v>
      </c>
      <c r="M53" s="367">
        <v>0</v>
      </c>
      <c r="N53" s="368">
        <v>0</v>
      </c>
      <c r="O53" s="367">
        <v>0</v>
      </c>
      <c r="P53" s="367">
        <v>0</v>
      </c>
      <c r="Q53" s="367">
        <v>0</v>
      </c>
      <c r="R53" s="367">
        <v>0</v>
      </c>
      <c r="S53" s="367">
        <v>0</v>
      </c>
      <c r="T53" s="367">
        <v>0</v>
      </c>
      <c r="U53" s="367">
        <v>0</v>
      </c>
      <c r="V53" s="367">
        <v>0</v>
      </c>
      <c r="W53" s="367">
        <v>0</v>
      </c>
      <c r="X53" s="367">
        <v>0</v>
      </c>
      <c r="Y53" s="367">
        <v>0</v>
      </c>
      <c r="Z53" s="367">
        <v>0</v>
      </c>
      <c r="AA53" s="367">
        <v>0</v>
      </c>
      <c r="AB53" s="364">
        <f t="shared" si="2"/>
        <v>0</v>
      </c>
      <c r="AC53" s="363">
        <f t="shared" si="3"/>
        <v>0</v>
      </c>
    </row>
    <row r="54" spans="1:29" x14ac:dyDescent="0.25">
      <c r="A54" s="84" t="s">
        <v>136</v>
      </c>
      <c r="B54" s="83" t="s">
        <v>130</v>
      </c>
      <c r="C54" s="369">
        <v>0</v>
      </c>
      <c r="D54" s="364">
        <v>0</v>
      </c>
      <c r="E54" s="363">
        <v>0</v>
      </c>
      <c r="F54" s="363">
        <v>0</v>
      </c>
      <c r="G54" s="367">
        <v>0</v>
      </c>
      <c r="H54" s="367">
        <v>0</v>
      </c>
      <c r="I54" s="367">
        <v>0</v>
      </c>
      <c r="J54" s="367">
        <v>0</v>
      </c>
      <c r="K54" s="367">
        <v>0</v>
      </c>
      <c r="L54" s="367">
        <v>0</v>
      </c>
      <c r="M54" s="367">
        <v>0</v>
      </c>
      <c r="N54" s="367">
        <v>0</v>
      </c>
      <c r="O54" s="367">
        <v>0</v>
      </c>
      <c r="P54" s="367">
        <v>0</v>
      </c>
      <c r="Q54" s="367">
        <v>0</v>
      </c>
      <c r="R54" s="367">
        <v>0</v>
      </c>
      <c r="S54" s="367">
        <v>0</v>
      </c>
      <c r="T54" s="367">
        <v>0</v>
      </c>
      <c r="U54" s="367">
        <v>0</v>
      </c>
      <c r="V54" s="367">
        <v>0</v>
      </c>
      <c r="W54" s="367">
        <v>0</v>
      </c>
      <c r="X54" s="367">
        <v>0</v>
      </c>
      <c r="Y54" s="367">
        <v>0</v>
      </c>
      <c r="Z54" s="367">
        <v>0</v>
      </c>
      <c r="AA54" s="367">
        <v>0</v>
      </c>
      <c r="AB54" s="364">
        <f t="shared" si="2"/>
        <v>0</v>
      </c>
      <c r="AC54" s="363">
        <f t="shared" si="3"/>
        <v>0</v>
      </c>
    </row>
    <row r="55" spans="1:29" x14ac:dyDescent="0.25">
      <c r="A55" s="84" t="s">
        <v>135</v>
      </c>
      <c r="B55" s="83" t="s">
        <v>129</v>
      </c>
      <c r="C55" s="369">
        <v>0</v>
      </c>
      <c r="D55" s="364">
        <v>0</v>
      </c>
      <c r="E55" s="363">
        <v>0</v>
      </c>
      <c r="F55" s="363">
        <v>0</v>
      </c>
      <c r="G55" s="367">
        <v>0</v>
      </c>
      <c r="H55" s="367">
        <v>0</v>
      </c>
      <c r="I55" s="367">
        <v>0</v>
      </c>
      <c r="J55" s="367">
        <v>0</v>
      </c>
      <c r="K55" s="367">
        <v>0</v>
      </c>
      <c r="L55" s="367">
        <v>0</v>
      </c>
      <c r="M55" s="367">
        <v>0</v>
      </c>
      <c r="N55" s="367">
        <v>0</v>
      </c>
      <c r="O55" s="367">
        <v>0</v>
      </c>
      <c r="P55" s="367">
        <v>0</v>
      </c>
      <c r="Q55" s="367">
        <v>0</v>
      </c>
      <c r="R55" s="367">
        <v>0</v>
      </c>
      <c r="S55" s="367">
        <v>0</v>
      </c>
      <c r="T55" s="367">
        <v>0</v>
      </c>
      <c r="U55" s="367">
        <v>0</v>
      </c>
      <c r="V55" s="367">
        <v>0</v>
      </c>
      <c r="W55" s="367">
        <v>0</v>
      </c>
      <c r="X55" s="367">
        <v>0</v>
      </c>
      <c r="Y55" s="367">
        <v>0</v>
      </c>
      <c r="Z55" s="367">
        <v>0</v>
      </c>
      <c r="AA55" s="367">
        <v>0</v>
      </c>
      <c r="AB55" s="364">
        <f t="shared" si="2"/>
        <v>0</v>
      </c>
      <c r="AC55" s="363">
        <f t="shared" si="3"/>
        <v>0</v>
      </c>
    </row>
    <row r="56" spans="1:29" x14ac:dyDescent="0.25">
      <c r="A56" s="84" t="s">
        <v>134</v>
      </c>
      <c r="B56" s="83" t="s">
        <v>128</v>
      </c>
      <c r="C56" s="369">
        <v>0</v>
      </c>
      <c r="D56" s="364">
        <v>0</v>
      </c>
      <c r="E56" s="363">
        <v>0</v>
      </c>
      <c r="F56" s="363">
        <v>0</v>
      </c>
      <c r="G56" s="367">
        <v>0</v>
      </c>
      <c r="H56" s="367">
        <v>0</v>
      </c>
      <c r="I56" s="367">
        <v>0</v>
      </c>
      <c r="J56" s="367">
        <v>0</v>
      </c>
      <c r="K56" s="367">
        <v>0</v>
      </c>
      <c r="L56" s="367">
        <v>0</v>
      </c>
      <c r="M56" s="367">
        <v>0</v>
      </c>
      <c r="N56" s="367">
        <v>0</v>
      </c>
      <c r="O56" s="367">
        <v>0</v>
      </c>
      <c r="P56" s="367">
        <v>0</v>
      </c>
      <c r="Q56" s="367">
        <v>0</v>
      </c>
      <c r="R56" s="367">
        <v>0</v>
      </c>
      <c r="S56" s="367">
        <v>0</v>
      </c>
      <c r="T56" s="367">
        <v>0</v>
      </c>
      <c r="U56" s="367">
        <v>0</v>
      </c>
      <c r="V56" s="367">
        <v>0</v>
      </c>
      <c r="W56" s="367">
        <v>0</v>
      </c>
      <c r="X56" s="367">
        <v>0</v>
      </c>
      <c r="Y56" s="367">
        <v>0</v>
      </c>
      <c r="Z56" s="367">
        <v>0</v>
      </c>
      <c r="AA56" s="367">
        <v>0</v>
      </c>
      <c r="AB56" s="364">
        <f t="shared" si="2"/>
        <v>0</v>
      </c>
      <c r="AC56" s="363">
        <f t="shared" si="3"/>
        <v>0</v>
      </c>
    </row>
    <row r="57" spans="1:29" ht="18.75" x14ac:dyDescent="0.25">
      <c r="A57" s="84" t="s">
        <v>133</v>
      </c>
      <c r="B57" s="83" t="s">
        <v>127</v>
      </c>
      <c r="C57" s="369">
        <v>0</v>
      </c>
      <c r="D57" s="364">
        <v>0</v>
      </c>
      <c r="E57" s="363">
        <v>0</v>
      </c>
      <c r="F57" s="363">
        <v>0</v>
      </c>
      <c r="G57" s="367">
        <v>0</v>
      </c>
      <c r="H57" s="367">
        <v>0</v>
      </c>
      <c r="I57" s="367">
        <v>0</v>
      </c>
      <c r="J57" s="367">
        <v>0</v>
      </c>
      <c r="K57" s="367">
        <v>0</v>
      </c>
      <c r="L57" s="367">
        <v>0</v>
      </c>
      <c r="M57" s="367">
        <v>0</v>
      </c>
      <c r="N57" s="367">
        <v>0</v>
      </c>
      <c r="O57" s="367">
        <v>0</v>
      </c>
      <c r="P57" s="367">
        <v>0</v>
      </c>
      <c r="Q57" s="367">
        <v>0</v>
      </c>
      <c r="R57" s="367">
        <v>0</v>
      </c>
      <c r="S57" s="367">
        <v>0</v>
      </c>
      <c r="T57" s="367">
        <v>0</v>
      </c>
      <c r="U57" s="367">
        <v>0</v>
      </c>
      <c r="V57" s="367">
        <v>0</v>
      </c>
      <c r="W57" s="367">
        <v>0</v>
      </c>
      <c r="X57" s="367">
        <v>0</v>
      </c>
      <c r="Y57" s="367">
        <v>0</v>
      </c>
      <c r="Z57" s="367">
        <v>0</v>
      </c>
      <c r="AA57" s="367">
        <v>0</v>
      </c>
      <c r="AB57" s="364">
        <f t="shared" si="2"/>
        <v>0</v>
      </c>
      <c r="AC57" s="363">
        <f t="shared" si="3"/>
        <v>0</v>
      </c>
    </row>
    <row r="58" spans="1:29" ht="36.75" customHeight="1" x14ac:dyDescent="0.25">
      <c r="A58" s="87" t="s">
        <v>58</v>
      </c>
      <c r="B58" s="106" t="s">
        <v>232</v>
      </c>
      <c r="C58" s="369">
        <v>0</v>
      </c>
      <c r="D58" s="364">
        <v>0</v>
      </c>
      <c r="E58" s="363">
        <v>0</v>
      </c>
      <c r="F58" s="363">
        <f t="shared" ref="F26:F64" si="4">AC58-J58</f>
        <v>0</v>
      </c>
      <c r="G58" s="366">
        <v>0</v>
      </c>
      <c r="H58" s="366">
        <v>0</v>
      </c>
      <c r="I58" s="366">
        <v>0</v>
      </c>
      <c r="J58" s="366">
        <v>0</v>
      </c>
      <c r="K58" s="366">
        <v>0</v>
      </c>
      <c r="L58" s="366">
        <v>0</v>
      </c>
      <c r="M58" s="366">
        <v>0</v>
      </c>
      <c r="N58" s="366">
        <v>0</v>
      </c>
      <c r="O58" s="366">
        <v>0</v>
      </c>
      <c r="P58" s="366">
        <v>0</v>
      </c>
      <c r="Q58" s="366">
        <v>0</v>
      </c>
      <c r="R58" s="366">
        <v>0</v>
      </c>
      <c r="S58" s="366">
        <v>0</v>
      </c>
      <c r="T58" s="366">
        <v>0</v>
      </c>
      <c r="U58" s="366">
        <v>0</v>
      </c>
      <c r="V58" s="366">
        <v>0</v>
      </c>
      <c r="W58" s="366">
        <v>0</v>
      </c>
      <c r="X58" s="366">
        <v>0</v>
      </c>
      <c r="Y58" s="366">
        <v>0</v>
      </c>
      <c r="Z58" s="366">
        <v>0</v>
      </c>
      <c r="AA58" s="366">
        <v>0</v>
      </c>
      <c r="AB58" s="364">
        <f t="shared" si="2"/>
        <v>0</v>
      </c>
      <c r="AC58" s="363">
        <f t="shared" si="3"/>
        <v>0</v>
      </c>
    </row>
    <row r="59" spans="1:29" x14ac:dyDescent="0.25">
      <c r="A59" s="87" t="s">
        <v>56</v>
      </c>
      <c r="B59" s="86" t="s">
        <v>132</v>
      </c>
      <c r="C59" s="366">
        <v>0</v>
      </c>
      <c r="D59" s="364">
        <v>0</v>
      </c>
      <c r="E59" s="363">
        <v>0</v>
      </c>
      <c r="F59" s="363">
        <f t="shared" si="4"/>
        <v>0</v>
      </c>
      <c r="G59" s="366">
        <v>0</v>
      </c>
      <c r="H59" s="366">
        <v>0</v>
      </c>
      <c r="I59" s="366">
        <v>0</v>
      </c>
      <c r="J59" s="366">
        <v>0</v>
      </c>
      <c r="K59" s="366">
        <v>0</v>
      </c>
      <c r="L59" s="366">
        <v>0</v>
      </c>
      <c r="M59" s="366">
        <v>0</v>
      </c>
      <c r="N59" s="366">
        <v>0</v>
      </c>
      <c r="O59" s="366">
        <v>0</v>
      </c>
      <c r="P59" s="366">
        <v>0</v>
      </c>
      <c r="Q59" s="366">
        <v>0</v>
      </c>
      <c r="R59" s="366">
        <v>0</v>
      </c>
      <c r="S59" s="366">
        <v>0</v>
      </c>
      <c r="T59" s="366">
        <v>0</v>
      </c>
      <c r="U59" s="366">
        <v>0</v>
      </c>
      <c r="V59" s="366">
        <v>0</v>
      </c>
      <c r="W59" s="366">
        <v>0</v>
      </c>
      <c r="X59" s="366">
        <v>0</v>
      </c>
      <c r="Y59" s="366">
        <v>0</v>
      </c>
      <c r="Z59" s="366">
        <v>0</v>
      </c>
      <c r="AA59" s="366">
        <v>0</v>
      </c>
      <c r="AB59" s="364">
        <f t="shared" si="2"/>
        <v>0</v>
      </c>
      <c r="AC59" s="363">
        <f t="shared" si="3"/>
        <v>0</v>
      </c>
    </row>
    <row r="60" spans="1:29" x14ac:dyDescent="0.25">
      <c r="A60" s="84" t="s">
        <v>226</v>
      </c>
      <c r="B60" s="85" t="s">
        <v>153</v>
      </c>
      <c r="C60" s="371">
        <v>0</v>
      </c>
      <c r="D60" s="364">
        <v>0</v>
      </c>
      <c r="E60" s="363">
        <v>0</v>
      </c>
      <c r="F60" s="363">
        <f t="shared" si="4"/>
        <v>0</v>
      </c>
      <c r="G60" s="367">
        <v>0</v>
      </c>
      <c r="H60" s="367">
        <v>0</v>
      </c>
      <c r="I60" s="367">
        <v>0</v>
      </c>
      <c r="J60" s="367">
        <v>0</v>
      </c>
      <c r="K60" s="367">
        <v>0</v>
      </c>
      <c r="L60" s="367">
        <v>0</v>
      </c>
      <c r="M60" s="367">
        <v>0</v>
      </c>
      <c r="N60" s="367">
        <v>0</v>
      </c>
      <c r="O60" s="367">
        <v>0</v>
      </c>
      <c r="P60" s="367">
        <v>0</v>
      </c>
      <c r="Q60" s="367">
        <v>0</v>
      </c>
      <c r="R60" s="367">
        <v>0</v>
      </c>
      <c r="S60" s="367">
        <v>0</v>
      </c>
      <c r="T60" s="367">
        <v>0</v>
      </c>
      <c r="U60" s="367">
        <v>0</v>
      </c>
      <c r="V60" s="367">
        <v>0</v>
      </c>
      <c r="W60" s="367">
        <v>0</v>
      </c>
      <c r="X60" s="367">
        <v>0</v>
      </c>
      <c r="Y60" s="367">
        <v>0</v>
      </c>
      <c r="Z60" s="367">
        <v>0</v>
      </c>
      <c r="AA60" s="367">
        <v>0</v>
      </c>
      <c r="AB60" s="364">
        <f t="shared" si="2"/>
        <v>0</v>
      </c>
      <c r="AC60" s="363">
        <f t="shared" si="3"/>
        <v>0</v>
      </c>
    </row>
    <row r="61" spans="1:29" x14ac:dyDescent="0.25">
      <c r="A61" s="84" t="s">
        <v>227</v>
      </c>
      <c r="B61" s="85" t="s">
        <v>151</v>
      </c>
      <c r="C61" s="371">
        <v>0</v>
      </c>
      <c r="D61" s="364">
        <v>0</v>
      </c>
      <c r="E61" s="363">
        <v>0</v>
      </c>
      <c r="F61" s="363">
        <f t="shared" si="4"/>
        <v>0</v>
      </c>
      <c r="G61" s="367">
        <v>0</v>
      </c>
      <c r="H61" s="367">
        <v>0</v>
      </c>
      <c r="I61" s="367">
        <v>0</v>
      </c>
      <c r="J61" s="367">
        <v>0</v>
      </c>
      <c r="K61" s="367">
        <v>0</v>
      </c>
      <c r="L61" s="367">
        <v>0</v>
      </c>
      <c r="M61" s="367">
        <v>0</v>
      </c>
      <c r="N61" s="367">
        <v>0</v>
      </c>
      <c r="O61" s="367">
        <v>0</v>
      </c>
      <c r="P61" s="367">
        <v>0</v>
      </c>
      <c r="Q61" s="367">
        <v>0</v>
      </c>
      <c r="R61" s="367">
        <v>0</v>
      </c>
      <c r="S61" s="367">
        <v>0</v>
      </c>
      <c r="T61" s="367">
        <v>0</v>
      </c>
      <c r="U61" s="367">
        <v>0</v>
      </c>
      <c r="V61" s="367">
        <v>0</v>
      </c>
      <c r="W61" s="367">
        <v>0</v>
      </c>
      <c r="X61" s="367">
        <v>0</v>
      </c>
      <c r="Y61" s="367">
        <v>0</v>
      </c>
      <c r="Z61" s="367">
        <v>0</v>
      </c>
      <c r="AA61" s="367">
        <v>0</v>
      </c>
      <c r="AB61" s="364">
        <f t="shared" si="2"/>
        <v>0</v>
      </c>
      <c r="AC61" s="363">
        <f t="shared" si="3"/>
        <v>0</v>
      </c>
    </row>
    <row r="62" spans="1:29" x14ac:dyDescent="0.25">
      <c r="A62" s="84" t="s">
        <v>228</v>
      </c>
      <c r="B62" s="85" t="s">
        <v>149</v>
      </c>
      <c r="C62" s="371">
        <v>0</v>
      </c>
      <c r="D62" s="364">
        <v>0</v>
      </c>
      <c r="E62" s="363">
        <v>0</v>
      </c>
      <c r="F62" s="363">
        <f t="shared" si="4"/>
        <v>0</v>
      </c>
      <c r="G62" s="367">
        <v>0</v>
      </c>
      <c r="H62" s="367">
        <v>0</v>
      </c>
      <c r="I62" s="367">
        <v>0</v>
      </c>
      <c r="J62" s="367">
        <v>0</v>
      </c>
      <c r="K62" s="367">
        <v>0</v>
      </c>
      <c r="L62" s="367">
        <v>0</v>
      </c>
      <c r="M62" s="367">
        <v>0</v>
      </c>
      <c r="N62" s="367">
        <v>0</v>
      </c>
      <c r="O62" s="367">
        <v>0</v>
      </c>
      <c r="P62" s="367">
        <v>0</v>
      </c>
      <c r="Q62" s="367">
        <v>0</v>
      </c>
      <c r="R62" s="367">
        <v>0</v>
      </c>
      <c r="S62" s="367">
        <v>0</v>
      </c>
      <c r="T62" s="367">
        <v>0</v>
      </c>
      <c r="U62" s="367">
        <v>0</v>
      </c>
      <c r="V62" s="367">
        <v>0</v>
      </c>
      <c r="W62" s="367">
        <v>0</v>
      </c>
      <c r="X62" s="367">
        <v>0</v>
      </c>
      <c r="Y62" s="367">
        <v>0</v>
      </c>
      <c r="Z62" s="367">
        <v>0</v>
      </c>
      <c r="AA62" s="367">
        <v>0</v>
      </c>
      <c r="AB62" s="364">
        <f t="shared" si="2"/>
        <v>0</v>
      </c>
      <c r="AC62" s="363">
        <f t="shared" si="3"/>
        <v>0</v>
      </c>
    </row>
    <row r="63" spans="1:29" x14ac:dyDescent="0.25">
      <c r="A63" s="84" t="s">
        <v>229</v>
      </c>
      <c r="B63" s="85" t="s">
        <v>231</v>
      </c>
      <c r="C63" s="371">
        <v>0</v>
      </c>
      <c r="D63" s="364">
        <v>0</v>
      </c>
      <c r="E63" s="363">
        <v>0</v>
      </c>
      <c r="F63" s="363">
        <f t="shared" si="4"/>
        <v>0</v>
      </c>
      <c r="G63" s="367">
        <v>0</v>
      </c>
      <c r="H63" s="367">
        <v>0</v>
      </c>
      <c r="I63" s="367">
        <v>0</v>
      </c>
      <c r="J63" s="367">
        <v>0</v>
      </c>
      <c r="K63" s="367">
        <v>0</v>
      </c>
      <c r="L63" s="367">
        <v>0</v>
      </c>
      <c r="M63" s="367">
        <v>0</v>
      </c>
      <c r="N63" s="367">
        <v>0</v>
      </c>
      <c r="O63" s="367">
        <v>0</v>
      </c>
      <c r="P63" s="367">
        <v>0</v>
      </c>
      <c r="Q63" s="367">
        <v>0</v>
      </c>
      <c r="R63" s="367">
        <v>0</v>
      </c>
      <c r="S63" s="367">
        <v>0</v>
      </c>
      <c r="T63" s="367">
        <v>0</v>
      </c>
      <c r="U63" s="367">
        <v>0</v>
      </c>
      <c r="V63" s="367">
        <v>0</v>
      </c>
      <c r="W63" s="367">
        <v>0</v>
      </c>
      <c r="X63" s="367">
        <v>0</v>
      </c>
      <c r="Y63" s="367">
        <v>0</v>
      </c>
      <c r="Z63" s="367">
        <v>0</v>
      </c>
      <c r="AA63" s="367">
        <v>0</v>
      </c>
      <c r="AB63" s="364">
        <f t="shared" si="2"/>
        <v>0</v>
      </c>
      <c r="AC63" s="363">
        <f t="shared" si="3"/>
        <v>0</v>
      </c>
    </row>
    <row r="64" spans="1:29" ht="18.75" x14ac:dyDescent="0.25">
      <c r="A64" s="84" t="s">
        <v>230</v>
      </c>
      <c r="B64" s="83" t="s">
        <v>127</v>
      </c>
      <c r="C64" s="369">
        <v>0</v>
      </c>
      <c r="D64" s="364">
        <v>0</v>
      </c>
      <c r="E64" s="363">
        <v>0</v>
      </c>
      <c r="F64" s="363">
        <f t="shared" si="4"/>
        <v>0</v>
      </c>
      <c r="G64" s="367">
        <v>0</v>
      </c>
      <c r="H64" s="367">
        <v>0</v>
      </c>
      <c r="I64" s="367">
        <v>0</v>
      </c>
      <c r="J64" s="367">
        <v>0</v>
      </c>
      <c r="K64" s="367">
        <v>0</v>
      </c>
      <c r="L64" s="367">
        <v>0</v>
      </c>
      <c r="M64" s="367">
        <v>0</v>
      </c>
      <c r="N64" s="367">
        <v>0</v>
      </c>
      <c r="O64" s="367">
        <v>0</v>
      </c>
      <c r="P64" s="367">
        <v>0</v>
      </c>
      <c r="Q64" s="367">
        <v>0</v>
      </c>
      <c r="R64" s="367">
        <v>0</v>
      </c>
      <c r="S64" s="367">
        <v>0</v>
      </c>
      <c r="T64" s="367">
        <v>0</v>
      </c>
      <c r="U64" s="367">
        <v>0</v>
      </c>
      <c r="V64" s="367">
        <v>0</v>
      </c>
      <c r="W64" s="367">
        <v>0</v>
      </c>
      <c r="X64" s="367">
        <v>0</v>
      </c>
      <c r="Y64" s="367">
        <v>0</v>
      </c>
      <c r="Z64" s="367">
        <v>0</v>
      </c>
      <c r="AA64" s="367">
        <v>0</v>
      </c>
      <c r="AB64" s="364">
        <f t="shared" si="2"/>
        <v>0</v>
      </c>
      <c r="AC64" s="363">
        <f t="shared" si="3"/>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63"/>
      <c r="C66" s="463"/>
      <c r="D66" s="463"/>
      <c r="E66" s="463"/>
      <c r="F66" s="463"/>
      <c r="G66" s="463"/>
      <c r="H66" s="463"/>
      <c r="I66" s="463"/>
      <c r="J66" s="377"/>
      <c r="K66" s="377"/>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4"/>
      <c r="C68" s="464"/>
      <c r="D68" s="464"/>
      <c r="E68" s="464"/>
      <c r="F68" s="464"/>
      <c r="G68" s="464"/>
      <c r="H68" s="464"/>
      <c r="I68" s="464"/>
      <c r="J68" s="378"/>
      <c r="K68" s="378"/>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3"/>
      <c r="C70" s="463"/>
      <c r="D70" s="463"/>
      <c r="E70" s="463"/>
      <c r="F70" s="463"/>
      <c r="G70" s="463"/>
      <c r="H70" s="463"/>
      <c r="I70" s="463"/>
      <c r="J70" s="377"/>
      <c r="K70" s="377"/>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63"/>
      <c r="C72" s="463"/>
      <c r="D72" s="463"/>
      <c r="E72" s="463"/>
      <c r="F72" s="463"/>
      <c r="G72" s="463"/>
      <c r="H72" s="463"/>
      <c r="I72" s="463"/>
      <c r="J72" s="377"/>
      <c r="K72" s="377"/>
      <c r="L72" s="71"/>
      <c r="M72" s="71"/>
      <c r="N72" s="77"/>
      <c r="O72" s="71"/>
      <c r="P72" s="71"/>
      <c r="Q72" s="71"/>
      <c r="R72" s="71"/>
      <c r="S72" s="71"/>
      <c r="T72" s="71"/>
      <c r="U72" s="71"/>
      <c r="V72" s="71"/>
      <c r="W72" s="71"/>
      <c r="X72" s="71"/>
      <c r="Y72" s="71"/>
      <c r="Z72" s="71"/>
      <c r="AA72" s="71"/>
      <c r="AB72" s="71"/>
    </row>
    <row r="73" spans="1:28" ht="32.25" customHeight="1" x14ac:dyDescent="0.25">
      <c r="A73" s="71"/>
      <c r="B73" s="464"/>
      <c r="C73" s="464"/>
      <c r="D73" s="464"/>
      <c r="E73" s="464"/>
      <c r="F73" s="464"/>
      <c r="G73" s="464"/>
      <c r="H73" s="464"/>
      <c r="I73" s="464"/>
      <c r="J73" s="378"/>
      <c r="K73" s="378"/>
      <c r="L73" s="71"/>
      <c r="M73" s="71"/>
      <c r="N73" s="71"/>
      <c r="O73" s="71"/>
      <c r="P73" s="71"/>
      <c r="Q73" s="71"/>
      <c r="R73" s="71"/>
      <c r="S73" s="71"/>
      <c r="T73" s="71"/>
      <c r="U73" s="71"/>
      <c r="V73" s="71"/>
      <c r="W73" s="71"/>
      <c r="X73" s="71"/>
      <c r="Y73" s="71"/>
      <c r="Z73" s="71"/>
      <c r="AA73" s="71"/>
      <c r="AB73" s="71"/>
    </row>
    <row r="74" spans="1:28" ht="51.75" customHeight="1" x14ac:dyDescent="0.25">
      <c r="A74" s="71"/>
      <c r="B74" s="463"/>
      <c r="C74" s="463"/>
      <c r="D74" s="463"/>
      <c r="E74" s="463"/>
      <c r="F74" s="463"/>
      <c r="G74" s="463"/>
      <c r="H74" s="463"/>
      <c r="I74" s="463"/>
      <c r="J74" s="377"/>
      <c r="K74" s="377"/>
      <c r="L74" s="71"/>
      <c r="M74" s="71"/>
      <c r="N74" s="71"/>
      <c r="O74" s="71"/>
      <c r="P74" s="71"/>
      <c r="Q74" s="71"/>
      <c r="R74" s="71"/>
      <c r="S74" s="71"/>
      <c r="T74" s="71"/>
      <c r="U74" s="71"/>
      <c r="V74" s="71"/>
      <c r="W74" s="71"/>
      <c r="X74" s="71"/>
      <c r="Y74" s="71"/>
      <c r="Z74" s="71"/>
      <c r="AA74" s="71"/>
      <c r="AB74" s="71"/>
    </row>
    <row r="75" spans="1:28" ht="21.75" customHeight="1" x14ac:dyDescent="0.25">
      <c r="A75" s="71"/>
      <c r="B75" s="461"/>
      <c r="C75" s="461"/>
      <c r="D75" s="461"/>
      <c r="E75" s="461"/>
      <c r="F75" s="461"/>
      <c r="G75" s="461"/>
      <c r="H75" s="461"/>
      <c r="I75" s="461"/>
      <c r="J75" s="375"/>
      <c r="K75" s="375"/>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62"/>
      <c r="C77" s="462"/>
      <c r="D77" s="462"/>
      <c r="E77" s="462"/>
      <c r="F77" s="462"/>
      <c r="G77" s="462"/>
      <c r="H77" s="462"/>
      <c r="I77" s="462"/>
      <c r="J77" s="376"/>
      <c r="K77" s="376"/>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64 G33:AA64 G32:M32 O32:AA32 G25:AA31">
    <cfRule type="cellIs" dxfId="14" priority="14" operator="notEqual">
      <formula>0</formula>
    </cfRule>
  </conditionalFormatting>
  <conditionalFormatting sqref="G24:AA24">
    <cfRule type="cellIs" dxfId="13" priority="13" operator="notEqual">
      <formula>0</formula>
    </cfRule>
  </conditionalFormatting>
  <conditionalFormatting sqref="C24">
    <cfRule type="cellIs" dxfId="12" priority="12" operator="notEqual">
      <formula>0</formula>
    </cfRule>
  </conditionalFormatting>
  <conditionalFormatting sqref="D25:D44 D57:D64">
    <cfRule type="cellIs" dxfId="11" priority="11" operator="notEqual">
      <formula>0</formula>
    </cfRule>
  </conditionalFormatting>
  <conditionalFormatting sqref="D24:F24">
    <cfRule type="cellIs" dxfId="10" priority="10" operator="notEqual">
      <formula>0</formula>
    </cfRule>
  </conditionalFormatting>
  <conditionalFormatting sqref="E58:F64 E51:F52 E25:F43 F44 F50 F53:F57">
    <cfRule type="cellIs" dxfId="9" priority="9" operator="notEqual">
      <formula>0</formula>
    </cfRule>
  </conditionalFormatting>
  <conditionalFormatting sqref="F45:F49">
    <cfRule type="cellIs" dxfId="8" priority="8" operator="notEqual">
      <formula>0</formula>
    </cfRule>
  </conditionalFormatting>
  <conditionalFormatting sqref="E44:E50">
    <cfRule type="cellIs" dxfId="7" priority="7" operator="notEqual">
      <formula>0</formula>
    </cfRule>
  </conditionalFormatting>
  <conditionalFormatting sqref="E53:E57">
    <cfRule type="cellIs" dxfId="6" priority="6" operator="notEqual">
      <formula>0</formula>
    </cfRule>
  </conditionalFormatting>
  <conditionalFormatting sqref="D50:D56">
    <cfRule type="cellIs" dxfId="5" priority="5" operator="notEqual">
      <formula>0</formula>
    </cfRule>
  </conditionalFormatting>
  <conditionalFormatting sqref="D45:D49">
    <cfRule type="cellIs" dxfId="4" priority="4" operator="notEqual">
      <formula>0</formula>
    </cfRule>
  </conditionalFormatting>
  <conditionalFormatting sqref="AC24:AC64">
    <cfRule type="cellIs" dxfId="3" priority="3" operator="notEqual">
      <formula>0</formula>
    </cfRule>
  </conditionalFormatting>
  <conditionalFormatting sqref="AB24:AB64">
    <cfRule type="cellIs" dxfId="2" priority="2" operator="notEqual">
      <formula>0</formula>
    </cfRule>
  </conditionalFormatting>
  <conditionalFormatting sqref="N32">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75" x14ac:dyDescent="0.3">
      <c r="AV6" s="15"/>
    </row>
    <row r="7" spans="1:48" ht="18.75" x14ac:dyDescent="0.25">
      <c r="A7" s="386" t="s">
        <v>9</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83" t="s">
        <v>8</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row>
    <row r="11" spans="1:48"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x14ac:dyDescent="0.25">
      <c r="A12" s="391" t="str">
        <f>'1. паспорт местоположение'!A12:C12</f>
        <v>G_3144</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83" t="s">
        <v>7</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91" t="str">
        <f>'1. паспорт местоположение'!A15</f>
        <v>Строительство двух КЛ 10 кВ от КТПн до ВТП-320 и до ТП-700 по ул.Б.Хмельницкого в г.Калининграде</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83" t="s">
        <v>6</v>
      </c>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row>
    <row r="17" spans="1:4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c r="AJ17" s="427"/>
      <c r="AK17" s="427"/>
      <c r="AL17" s="427"/>
      <c r="AM17" s="427"/>
      <c r="AN17" s="427"/>
      <c r="AO17" s="427"/>
      <c r="AP17" s="427"/>
      <c r="AQ17" s="427"/>
      <c r="AR17" s="427"/>
      <c r="AS17" s="427"/>
      <c r="AT17" s="427"/>
      <c r="AU17" s="427"/>
      <c r="AV17" s="427"/>
    </row>
    <row r="18" spans="1:48" ht="14.25" customHeight="1"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c r="AB19" s="427"/>
      <c r="AC19" s="427"/>
      <c r="AD19" s="427"/>
      <c r="AE19" s="427"/>
      <c r="AF19" s="427"/>
      <c r="AG19" s="427"/>
      <c r="AH19" s="427"/>
      <c r="AI19" s="427"/>
      <c r="AJ19" s="427"/>
      <c r="AK19" s="427"/>
      <c r="AL19" s="427"/>
      <c r="AM19" s="427"/>
      <c r="AN19" s="427"/>
      <c r="AO19" s="427"/>
      <c r="AP19" s="427"/>
      <c r="AQ19" s="427"/>
      <c r="AR19" s="427"/>
      <c r="AS19" s="427"/>
      <c r="AT19" s="427"/>
      <c r="AU19" s="427"/>
      <c r="AV19" s="427"/>
    </row>
    <row r="20" spans="1:48" s="26" customFormat="1"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s="26" customFormat="1" x14ac:dyDescent="0.25">
      <c r="A21" s="492" t="s">
        <v>516</v>
      </c>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492"/>
      <c r="AB21" s="492"/>
      <c r="AC21" s="492"/>
      <c r="AD21" s="492"/>
      <c r="AE21" s="492"/>
      <c r="AF21" s="492"/>
      <c r="AG21" s="492"/>
      <c r="AH21" s="492"/>
      <c r="AI21" s="492"/>
      <c r="AJ21" s="492"/>
      <c r="AK21" s="492"/>
      <c r="AL21" s="492"/>
      <c r="AM21" s="492"/>
      <c r="AN21" s="492"/>
      <c r="AO21" s="492"/>
      <c r="AP21" s="492"/>
      <c r="AQ21" s="492"/>
      <c r="AR21" s="492"/>
      <c r="AS21" s="492"/>
      <c r="AT21" s="492"/>
      <c r="AU21" s="492"/>
      <c r="AV21" s="492"/>
    </row>
    <row r="22" spans="1:48" s="26" customFormat="1" ht="58.5" customHeight="1" x14ac:dyDescent="0.25">
      <c r="A22" s="483" t="s">
        <v>52</v>
      </c>
      <c r="B22" s="494" t="s">
        <v>24</v>
      </c>
      <c r="C22" s="483" t="s">
        <v>51</v>
      </c>
      <c r="D22" s="483" t="s">
        <v>50</v>
      </c>
      <c r="E22" s="497" t="s">
        <v>527</v>
      </c>
      <c r="F22" s="498"/>
      <c r="G22" s="498"/>
      <c r="H22" s="498"/>
      <c r="I22" s="498"/>
      <c r="J22" s="498"/>
      <c r="K22" s="498"/>
      <c r="L22" s="499"/>
      <c r="M22" s="483" t="s">
        <v>49</v>
      </c>
      <c r="N22" s="483" t="s">
        <v>48</v>
      </c>
      <c r="O22" s="483" t="s">
        <v>47</v>
      </c>
      <c r="P22" s="478" t="s">
        <v>262</v>
      </c>
      <c r="Q22" s="478" t="s">
        <v>46</v>
      </c>
      <c r="R22" s="478" t="s">
        <v>45</v>
      </c>
      <c r="S22" s="478" t="s">
        <v>44</v>
      </c>
      <c r="T22" s="478"/>
      <c r="U22" s="500" t="s">
        <v>43</v>
      </c>
      <c r="V22" s="500" t="s">
        <v>42</v>
      </c>
      <c r="W22" s="478" t="s">
        <v>41</v>
      </c>
      <c r="X22" s="478" t="s">
        <v>40</v>
      </c>
      <c r="Y22" s="478" t="s">
        <v>39</v>
      </c>
      <c r="Z22" s="485" t="s">
        <v>38</v>
      </c>
      <c r="AA22" s="478" t="s">
        <v>37</v>
      </c>
      <c r="AB22" s="478" t="s">
        <v>36</v>
      </c>
      <c r="AC22" s="478" t="s">
        <v>35</v>
      </c>
      <c r="AD22" s="478" t="s">
        <v>34</v>
      </c>
      <c r="AE22" s="478" t="s">
        <v>33</v>
      </c>
      <c r="AF22" s="478" t="s">
        <v>32</v>
      </c>
      <c r="AG22" s="478"/>
      <c r="AH22" s="478"/>
      <c r="AI22" s="478"/>
      <c r="AJ22" s="478"/>
      <c r="AK22" s="478"/>
      <c r="AL22" s="478" t="s">
        <v>31</v>
      </c>
      <c r="AM22" s="478"/>
      <c r="AN22" s="478"/>
      <c r="AO22" s="478"/>
      <c r="AP22" s="478" t="s">
        <v>30</v>
      </c>
      <c r="AQ22" s="478"/>
      <c r="AR22" s="478" t="s">
        <v>29</v>
      </c>
      <c r="AS22" s="478" t="s">
        <v>28</v>
      </c>
      <c r="AT22" s="478" t="s">
        <v>27</v>
      </c>
      <c r="AU22" s="478" t="s">
        <v>26</v>
      </c>
      <c r="AV22" s="486" t="s">
        <v>25</v>
      </c>
    </row>
    <row r="23" spans="1:48" s="26" customFormat="1" ht="64.5" customHeight="1" x14ac:dyDescent="0.25">
      <c r="A23" s="493"/>
      <c r="B23" s="495"/>
      <c r="C23" s="493"/>
      <c r="D23" s="493"/>
      <c r="E23" s="488" t="s">
        <v>23</v>
      </c>
      <c r="F23" s="479" t="s">
        <v>131</v>
      </c>
      <c r="G23" s="479" t="s">
        <v>130</v>
      </c>
      <c r="H23" s="479" t="s">
        <v>129</v>
      </c>
      <c r="I23" s="481" t="s">
        <v>437</v>
      </c>
      <c r="J23" s="481" t="s">
        <v>438</v>
      </c>
      <c r="K23" s="481" t="s">
        <v>439</v>
      </c>
      <c r="L23" s="479" t="s">
        <v>79</v>
      </c>
      <c r="M23" s="493"/>
      <c r="N23" s="493"/>
      <c r="O23" s="493"/>
      <c r="P23" s="478"/>
      <c r="Q23" s="478"/>
      <c r="R23" s="478"/>
      <c r="S23" s="490" t="s">
        <v>2</v>
      </c>
      <c r="T23" s="490" t="s">
        <v>11</v>
      </c>
      <c r="U23" s="500"/>
      <c r="V23" s="500"/>
      <c r="W23" s="478"/>
      <c r="X23" s="478"/>
      <c r="Y23" s="478"/>
      <c r="Z23" s="478"/>
      <c r="AA23" s="478"/>
      <c r="AB23" s="478"/>
      <c r="AC23" s="478"/>
      <c r="AD23" s="478"/>
      <c r="AE23" s="478"/>
      <c r="AF23" s="478" t="s">
        <v>22</v>
      </c>
      <c r="AG23" s="478"/>
      <c r="AH23" s="478" t="s">
        <v>21</v>
      </c>
      <c r="AI23" s="478"/>
      <c r="AJ23" s="483" t="s">
        <v>20</v>
      </c>
      <c r="AK23" s="483" t="s">
        <v>19</v>
      </c>
      <c r="AL23" s="483" t="s">
        <v>18</v>
      </c>
      <c r="AM23" s="483" t="s">
        <v>17</v>
      </c>
      <c r="AN23" s="483" t="s">
        <v>16</v>
      </c>
      <c r="AO23" s="483" t="s">
        <v>15</v>
      </c>
      <c r="AP23" s="483" t="s">
        <v>14</v>
      </c>
      <c r="AQ23" s="501" t="s">
        <v>11</v>
      </c>
      <c r="AR23" s="478"/>
      <c r="AS23" s="478"/>
      <c r="AT23" s="478"/>
      <c r="AU23" s="478"/>
      <c r="AV23" s="487"/>
    </row>
    <row r="24" spans="1:48" s="26" customFormat="1" ht="96.75" customHeight="1" x14ac:dyDescent="0.25">
      <c r="A24" s="484"/>
      <c r="B24" s="496"/>
      <c r="C24" s="484"/>
      <c r="D24" s="484"/>
      <c r="E24" s="489"/>
      <c r="F24" s="480"/>
      <c r="G24" s="480"/>
      <c r="H24" s="480"/>
      <c r="I24" s="482"/>
      <c r="J24" s="482"/>
      <c r="K24" s="482"/>
      <c r="L24" s="480"/>
      <c r="M24" s="484"/>
      <c r="N24" s="484"/>
      <c r="O24" s="484"/>
      <c r="P24" s="478"/>
      <c r="Q24" s="478"/>
      <c r="R24" s="478"/>
      <c r="S24" s="491"/>
      <c r="T24" s="491"/>
      <c r="U24" s="500"/>
      <c r="V24" s="500"/>
      <c r="W24" s="478"/>
      <c r="X24" s="478"/>
      <c r="Y24" s="478"/>
      <c r="Z24" s="478"/>
      <c r="AA24" s="478"/>
      <c r="AB24" s="478"/>
      <c r="AC24" s="478"/>
      <c r="AD24" s="478"/>
      <c r="AE24" s="478"/>
      <c r="AF24" s="157" t="s">
        <v>13</v>
      </c>
      <c r="AG24" s="157" t="s">
        <v>12</v>
      </c>
      <c r="AH24" s="158" t="s">
        <v>2</v>
      </c>
      <c r="AI24" s="158" t="s">
        <v>11</v>
      </c>
      <c r="AJ24" s="484"/>
      <c r="AK24" s="484"/>
      <c r="AL24" s="484"/>
      <c r="AM24" s="484"/>
      <c r="AN24" s="484"/>
      <c r="AO24" s="484"/>
      <c r="AP24" s="484"/>
      <c r="AQ24" s="502"/>
      <c r="AR24" s="478"/>
      <c r="AS24" s="478"/>
      <c r="AT24" s="478"/>
      <c r="AU24" s="478"/>
      <c r="AV24" s="48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3" t="s">
        <v>68</v>
      </c>
    </row>
    <row r="2" spans="1:8" ht="18.75" x14ac:dyDescent="0.3">
      <c r="B2" s="15" t="s">
        <v>10</v>
      </c>
    </row>
    <row r="3" spans="1:8" ht="18.75" x14ac:dyDescent="0.3">
      <c r="B3" s="15" t="s">
        <v>535</v>
      </c>
    </row>
    <row r="4" spans="1:8" x14ac:dyDescent="0.25">
      <c r="B4" s="48"/>
    </row>
    <row r="5" spans="1:8" ht="18.75" x14ac:dyDescent="0.3">
      <c r="A5" s="510" t="str">
        <f>'1. паспорт местоположение'!A5:C5</f>
        <v>Год раскрытия информации: 2017 год</v>
      </c>
      <c r="B5" s="510"/>
      <c r="C5" s="92"/>
      <c r="D5" s="92"/>
      <c r="E5" s="92"/>
      <c r="F5" s="92"/>
      <c r="G5" s="92"/>
      <c r="H5" s="92"/>
    </row>
    <row r="6" spans="1:8" ht="18.75" x14ac:dyDescent="0.3">
      <c r="A6" s="337"/>
      <c r="B6" s="337"/>
      <c r="C6" s="337"/>
      <c r="D6" s="337"/>
      <c r="E6" s="337"/>
      <c r="F6" s="337"/>
      <c r="G6" s="337"/>
      <c r="H6" s="337"/>
    </row>
    <row r="7" spans="1:8" ht="18.75" x14ac:dyDescent="0.25">
      <c r="A7" s="386" t="s">
        <v>9</v>
      </c>
      <c r="B7" s="386"/>
      <c r="C7" s="162"/>
      <c r="D7" s="162"/>
      <c r="E7" s="162"/>
      <c r="F7" s="162"/>
      <c r="G7" s="162"/>
      <c r="H7" s="162"/>
    </row>
    <row r="8" spans="1:8" ht="18.75" x14ac:dyDescent="0.25">
      <c r="A8" s="162"/>
      <c r="B8" s="162"/>
      <c r="C8" s="162"/>
      <c r="D8" s="162"/>
      <c r="E8" s="162"/>
      <c r="F8" s="162"/>
      <c r="G8" s="162"/>
      <c r="H8" s="162"/>
    </row>
    <row r="9" spans="1:8" x14ac:dyDescent="0.25">
      <c r="A9" s="391" t="str">
        <f>'1. паспорт местоположение'!A9:C9</f>
        <v>Акционерное общество "Янтарьэнерго" ДЗО  ПАО "Россети"</v>
      </c>
      <c r="B9" s="391"/>
      <c r="C9" s="177"/>
      <c r="D9" s="177"/>
      <c r="E9" s="177"/>
      <c r="F9" s="177"/>
      <c r="G9" s="177"/>
      <c r="H9" s="177"/>
    </row>
    <row r="10" spans="1:8" x14ac:dyDescent="0.25">
      <c r="A10" s="383" t="s">
        <v>8</v>
      </c>
      <c r="B10" s="383"/>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91" t="str">
        <f>'1. паспорт местоположение'!A12:C12</f>
        <v>G_3144</v>
      </c>
      <c r="B12" s="391"/>
      <c r="C12" s="177"/>
      <c r="D12" s="177"/>
      <c r="E12" s="177"/>
      <c r="F12" s="177"/>
      <c r="G12" s="177"/>
      <c r="H12" s="177"/>
    </row>
    <row r="13" spans="1:8" x14ac:dyDescent="0.25">
      <c r="A13" s="383" t="s">
        <v>7</v>
      </c>
      <c r="B13" s="383"/>
      <c r="C13" s="164"/>
      <c r="D13" s="164"/>
      <c r="E13" s="164"/>
      <c r="F13" s="164"/>
      <c r="G13" s="164"/>
      <c r="H13" s="164"/>
    </row>
    <row r="14" spans="1:8" ht="18.75" x14ac:dyDescent="0.25">
      <c r="A14" s="11"/>
      <c r="B14" s="11"/>
      <c r="C14" s="11"/>
      <c r="D14" s="11"/>
      <c r="E14" s="11"/>
      <c r="F14" s="11"/>
      <c r="G14" s="11"/>
      <c r="H14" s="11"/>
    </row>
    <row r="15" spans="1:8" ht="39" customHeight="1" x14ac:dyDescent="0.25">
      <c r="A15" s="503" t="str">
        <f>'1. паспорт местоположение'!A15:C15</f>
        <v>Строительство двух КЛ 10 кВ от КТПн до ВТП-320 и до ТП-700 по ул.Б.Хмельницкого в г.Калининграде</v>
      </c>
      <c r="B15" s="504"/>
      <c r="C15" s="177"/>
      <c r="D15" s="177"/>
      <c r="E15" s="177"/>
      <c r="F15" s="177"/>
      <c r="G15" s="177"/>
      <c r="H15" s="177"/>
    </row>
    <row r="16" spans="1:8" x14ac:dyDescent="0.25">
      <c r="A16" s="383" t="s">
        <v>6</v>
      </c>
      <c r="B16" s="383"/>
      <c r="C16" s="164"/>
      <c r="D16" s="164"/>
      <c r="E16" s="164"/>
      <c r="F16" s="164"/>
      <c r="G16" s="164"/>
      <c r="H16" s="164"/>
    </row>
    <row r="17" spans="1:2" x14ac:dyDescent="0.25">
      <c r="B17" s="130"/>
    </row>
    <row r="18" spans="1:2" ht="33.75" customHeight="1" x14ac:dyDescent="0.25">
      <c r="A18" s="505" t="s">
        <v>517</v>
      </c>
      <c r="B18" s="506"/>
    </row>
    <row r="19" spans="1:2" x14ac:dyDescent="0.25">
      <c r="B19" s="48"/>
    </row>
    <row r="20" spans="1:2" ht="16.5" thickBot="1" x14ac:dyDescent="0.3">
      <c r="B20" s="131"/>
    </row>
    <row r="21" spans="1:2" ht="29.45" customHeight="1" thickBot="1" x14ac:dyDescent="0.3">
      <c r="A21" s="132" t="s">
        <v>385</v>
      </c>
      <c r="B21" s="323" t="str">
        <f>A15</f>
        <v>Строительство двух КЛ 10 кВ от КТПн до ВТП-320 и до ТП-700 по ул.Б.Хмельницкого в г.Калининграде</v>
      </c>
    </row>
    <row r="22" spans="1:2" ht="16.5" thickBot="1" x14ac:dyDescent="0.3">
      <c r="A22" s="132" t="s">
        <v>386</v>
      </c>
      <c r="B22" s="133" t="str">
        <f>'1. паспорт местоположение'!C27</f>
        <v>город Калининград</v>
      </c>
    </row>
    <row r="23" spans="1:2" ht="16.5" thickBot="1" x14ac:dyDescent="0.3">
      <c r="A23" s="132" t="s">
        <v>353</v>
      </c>
      <c r="B23" s="134" t="s">
        <v>677</v>
      </c>
    </row>
    <row r="24" spans="1:2" ht="16.5" thickBot="1" x14ac:dyDescent="0.3">
      <c r="A24" s="132" t="s">
        <v>387</v>
      </c>
      <c r="B24" s="134" t="s">
        <v>690</v>
      </c>
    </row>
    <row r="25" spans="1:2" ht="16.5" thickBot="1" x14ac:dyDescent="0.3">
      <c r="A25" s="135" t="s">
        <v>388</v>
      </c>
      <c r="B25" s="133">
        <v>2017</v>
      </c>
    </row>
    <row r="26" spans="1:2" ht="16.5" thickBot="1" x14ac:dyDescent="0.3">
      <c r="A26" s="136" t="s">
        <v>389</v>
      </c>
      <c r="B26" s="137" t="s">
        <v>677</v>
      </c>
    </row>
    <row r="27" spans="1:2" ht="29.25" thickBot="1" x14ac:dyDescent="0.3">
      <c r="A27" s="144" t="s">
        <v>701</v>
      </c>
      <c r="B27" s="324">
        <v>6.8366604000000004</v>
      </c>
    </row>
    <row r="28" spans="1:2" ht="16.5" thickBot="1" x14ac:dyDescent="0.3">
      <c r="A28" s="139" t="s">
        <v>390</v>
      </c>
      <c r="B28" s="139" t="s">
        <v>674</v>
      </c>
    </row>
    <row r="29" spans="1:2" ht="29.25" thickBot="1" x14ac:dyDescent="0.3">
      <c r="A29" s="145" t="s">
        <v>391</v>
      </c>
      <c r="B29" s="139"/>
    </row>
    <row r="30" spans="1:2" ht="29.25" thickBot="1" x14ac:dyDescent="0.3">
      <c r="A30" s="145" t="s">
        <v>392</v>
      </c>
      <c r="B30" s="338">
        <f>B32+B41+B58</f>
        <v>3.3736199999999998</v>
      </c>
    </row>
    <row r="31" spans="1:2" ht="16.5" thickBot="1" x14ac:dyDescent="0.3">
      <c r="A31" s="139" t="s">
        <v>393</v>
      </c>
      <c r="B31" s="338"/>
    </row>
    <row r="32" spans="1:2" ht="29.25" thickBot="1" x14ac:dyDescent="0.3">
      <c r="A32" s="145" t="s">
        <v>394</v>
      </c>
      <c r="B32" s="338">
        <f>B33+B37</f>
        <v>3.3736199999999998</v>
      </c>
    </row>
    <row r="33" spans="1:3" s="341" customFormat="1" ht="30.75" thickBot="1" x14ac:dyDescent="0.3">
      <c r="A33" s="339" t="s">
        <v>691</v>
      </c>
      <c r="B33" s="340">
        <v>3.3736199999999998</v>
      </c>
    </row>
    <row r="34" spans="1:3" ht="16.5" thickBot="1" x14ac:dyDescent="0.3">
      <c r="A34" s="139" t="s">
        <v>396</v>
      </c>
      <c r="B34" s="342">
        <f>B33/$B$27</f>
        <v>0.4934602280376541</v>
      </c>
    </row>
    <row r="35" spans="1:3" ht="16.5" thickBot="1" x14ac:dyDescent="0.3">
      <c r="A35" s="139" t="s">
        <v>397</v>
      </c>
      <c r="B35" s="338">
        <v>0.43542000000000003</v>
      </c>
      <c r="C35" s="129">
        <v>1</v>
      </c>
    </row>
    <row r="36" spans="1:3" ht="16.5" thickBot="1" x14ac:dyDescent="0.3">
      <c r="A36" s="139" t="s">
        <v>398</v>
      </c>
      <c r="B36" s="338">
        <v>0.43542000000000003</v>
      </c>
      <c r="C36" s="129">
        <v>2</v>
      </c>
    </row>
    <row r="37" spans="1:3" s="341" customFormat="1" ht="16.5" thickBot="1" x14ac:dyDescent="0.3">
      <c r="A37" s="339" t="s">
        <v>395</v>
      </c>
      <c r="B37" s="340">
        <v>0</v>
      </c>
    </row>
    <row r="38" spans="1:3" ht="16.5" thickBot="1" x14ac:dyDescent="0.3">
      <c r="A38" s="139" t="s">
        <v>396</v>
      </c>
      <c r="B38" s="342">
        <f>B37/$B$27</f>
        <v>0</v>
      </c>
    </row>
    <row r="39" spans="1:3" ht="16.5" thickBot="1" x14ac:dyDescent="0.3">
      <c r="A39" s="139" t="s">
        <v>397</v>
      </c>
      <c r="B39" s="338">
        <v>0</v>
      </c>
      <c r="C39" s="129">
        <v>1</v>
      </c>
    </row>
    <row r="40" spans="1:3" ht="16.5" thickBot="1" x14ac:dyDescent="0.3">
      <c r="A40" s="139" t="s">
        <v>398</v>
      </c>
      <c r="B40" s="338">
        <v>0</v>
      </c>
      <c r="C40" s="129">
        <v>2</v>
      </c>
    </row>
    <row r="41" spans="1:3" ht="29.25" thickBot="1" x14ac:dyDescent="0.3">
      <c r="A41" s="145" t="s">
        <v>399</v>
      </c>
      <c r="B41" s="338">
        <f>B42+B46+B50+B54</f>
        <v>0</v>
      </c>
    </row>
    <row r="42" spans="1:3" s="341" customFormat="1" ht="16.5" thickBot="1" x14ac:dyDescent="0.3">
      <c r="A42" s="339" t="s">
        <v>395</v>
      </c>
      <c r="B42" s="340">
        <v>0</v>
      </c>
    </row>
    <row r="43" spans="1:3" ht="16.5" thickBot="1" x14ac:dyDescent="0.3">
      <c r="A43" s="139" t="s">
        <v>396</v>
      </c>
      <c r="B43" s="342">
        <f>B42/$B$27</f>
        <v>0</v>
      </c>
    </row>
    <row r="44" spans="1:3" ht="16.5" thickBot="1" x14ac:dyDescent="0.3">
      <c r="A44" s="139" t="s">
        <v>397</v>
      </c>
      <c r="B44" s="338">
        <v>0</v>
      </c>
      <c r="C44" s="129">
        <v>1</v>
      </c>
    </row>
    <row r="45" spans="1:3" ht="16.5" thickBot="1" x14ac:dyDescent="0.3">
      <c r="A45" s="139" t="s">
        <v>398</v>
      </c>
      <c r="B45" s="338">
        <v>0</v>
      </c>
      <c r="C45" s="129">
        <v>2</v>
      </c>
    </row>
    <row r="46" spans="1:3" s="341" customFormat="1" ht="16.5" thickBot="1" x14ac:dyDescent="0.3">
      <c r="A46" s="339" t="s">
        <v>395</v>
      </c>
      <c r="B46" s="340">
        <v>0</v>
      </c>
    </row>
    <row r="47" spans="1:3" ht="16.5" thickBot="1" x14ac:dyDescent="0.3">
      <c r="A47" s="139" t="s">
        <v>396</v>
      </c>
      <c r="B47" s="342">
        <f>B46/$B$27</f>
        <v>0</v>
      </c>
    </row>
    <row r="48" spans="1:3" ht="16.5" thickBot="1" x14ac:dyDescent="0.3">
      <c r="A48" s="139" t="s">
        <v>397</v>
      </c>
      <c r="B48" s="338">
        <v>0</v>
      </c>
      <c r="C48" s="129">
        <v>1</v>
      </c>
    </row>
    <row r="49" spans="1:3" ht="16.5" thickBot="1" x14ac:dyDescent="0.3">
      <c r="A49" s="139" t="s">
        <v>398</v>
      </c>
      <c r="B49" s="338">
        <v>0</v>
      </c>
      <c r="C49" s="129">
        <v>2</v>
      </c>
    </row>
    <row r="50" spans="1:3" s="341" customFormat="1" ht="16.5" thickBot="1" x14ac:dyDescent="0.3">
      <c r="A50" s="339" t="s">
        <v>395</v>
      </c>
      <c r="B50" s="340">
        <v>0</v>
      </c>
    </row>
    <row r="51" spans="1:3" ht="16.5" thickBot="1" x14ac:dyDescent="0.3">
      <c r="A51" s="139" t="s">
        <v>396</v>
      </c>
      <c r="B51" s="342">
        <f>B50/$B$27</f>
        <v>0</v>
      </c>
    </row>
    <row r="52" spans="1:3" ht="16.5" thickBot="1" x14ac:dyDescent="0.3">
      <c r="A52" s="139" t="s">
        <v>397</v>
      </c>
      <c r="B52" s="338">
        <v>0</v>
      </c>
      <c r="C52" s="129">
        <v>1</v>
      </c>
    </row>
    <row r="53" spans="1:3" ht="16.5" thickBot="1" x14ac:dyDescent="0.3">
      <c r="A53" s="139" t="s">
        <v>398</v>
      </c>
      <c r="B53" s="338">
        <v>0</v>
      </c>
      <c r="C53" s="129">
        <v>2</v>
      </c>
    </row>
    <row r="54" spans="1:3" s="341" customFormat="1" ht="16.5" thickBot="1" x14ac:dyDescent="0.3">
      <c r="A54" s="339" t="s">
        <v>395</v>
      </c>
      <c r="B54" s="340">
        <v>0</v>
      </c>
    </row>
    <row r="55" spans="1:3" ht="16.5" thickBot="1" x14ac:dyDescent="0.3">
      <c r="A55" s="139" t="s">
        <v>396</v>
      </c>
      <c r="B55" s="342">
        <f>B54/$B$27</f>
        <v>0</v>
      </c>
    </row>
    <row r="56" spans="1:3" ht="16.5" thickBot="1" x14ac:dyDescent="0.3">
      <c r="A56" s="139" t="s">
        <v>397</v>
      </c>
      <c r="B56" s="338">
        <v>0</v>
      </c>
      <c r="C56" s="129">
        <v>1</v>
      </c>
    </row>
    <row r="57" spans="1:3" ht="16.5" thickBot="1" x14ac:dyDescent="0.3">
      <c r="A57" s="139" t="s">
        <v>398</v>
      </c>
      <c r="B57" s="338">
        <v>0</v>
      </c>
      <c r="C57" s="129">
        <v>2</v>
      </c>
    </row>
    <row r="58" spans="1:3" ht="29.25" thickBot="1" x14ac:dyDescent="0.3">
      <c r="A58" s="145" t="s">
        <v>400</v>
      </c>
      <c r="B58" s="338">
        <f>B59+B63+B67+B71</f>
        <v>0</v>
      </c>
    </row>
    <row r="59" spans="1:3" s="341" customFormat="1" ht="16.5" thickBot="1" x14ac:dyDescent="0.3">
      <c r="A59" s="339" t="s">
        <v>395</v>
      </c>
      <c r="B59" s="340">
        <v>0</v>
      </c>
    </row>
    <row r="60" spans="1:3" ht="16.5" thickBot="1" x14ac:dyDescent="0.3">
      <c r="A60" s="139" t="s">
        <v>396</v>
      </c>
      <c r="B60" s="342">
        <f>B59/$B$27</f>
        <v>0</v>
      </c>
    </row>
    <row r="61" spans="1:3" ht="16.5" thickBot="1" x14ac:dyDescent="0.3">
      <c r="A61" s="139" t="s">
        <v>397</v>
      </c>
      <c r="B61" s="338">
        <v>0</v>
      </c>
      <c r="C61" s="129">
        <v>1</v>
      </c>
    </row>
    <row r="62" spans="1:3" ht="16.5" thickBot="1" x14ac:dyDescent="0.3">
      <c r="A62" s="139" t="s">
        <v>398</v>
      </c>
      <c r="B62" s="338">
        <v>0</v>
      </c>
      <c r="C62" s="129">
        <v>2</v>
      </c>
    </row>
    <row r="63" spans="1:3" s="341" customFormat="1" ht="16.5" thickBot="1" x14ac:dyDescent="0.3">
      <c r="A63" s="339" t="s">
        <v>395</v>
      </c>
      <c r="B63" s="340">
        <v>0</v>
      </c>
    </row>
    <row r="64" spans="1:3" ht="16.5" thickBot="1" x14ac:dyDescent="0.3">
      <c r="A64" s="139" t="s">
        <v>396</v>
      </c>
      <c r="B64" s="342">
        <f>B63/$B$27</f>
        <v>0</v>
      </c>
    </row>
    <row r="65" spans="1:3" ht="16.5" thickBot="1" x14ac:dyDescent="0.3">
      <c r="A65" s="139" t="s">
        <v>397</v>
      </c>
      <c r="B65" s="338">
        <v>0</v>
      </c>
      <c r="C65" s="129">
        <v>1</v>
      </c>
    </row>
    <row r="66" spans="1:3" ht="16.5" thickBot="1" x14ac:dyDescent="0.3">
      <c r="A66" s="139" t="s">
        <v>398</v>
      </c>
      <c r="B66" s="338">
        <v>0</v>
      </c>
      <c r="C66" s="129">
        <v>2</v>
      </c>
    </row>
    <row r="67" spans="1:3" s="341" customFormat="1" ht="16.5" thickBot="1" x14ac:dyDescent="0.3">
      <c r="A67" s="339" t="s">
        <v>395</v>
      </c>
      <c r="B67" s="340">
        <v>0</v>
      </c>
    </row>
    <row r="68" spans="1:3" ht="16.5" thickBot="1" x14ac:dyDescent="0.3">
      <c r="A68" s="139" t="s">
        <v>396</v>
      </c>
      <c r="B68" s="342">
        <f>B67/$B$27</f>
        <v>0</v>
      </c>
    </row>
    <row r="69" spans="1:3" ht="16.5" thickBot="1" x14ac:dyDescent="0.3">
      <c r="A69" s="139" t="s">
        <v>397</v>
      </c>
      <c r="B69" s="338">
        <v>0</v>
      </c>
      <c r="C69" s="129">
        <v>1</v>
      </c>
    </row>
    <row r="70" spans="1:3" ht="16.5" thickBot="1" x14ac:dyDescent="0.3">
      <c r="A70" s="139" t="s">
        <v>398</v>
      </c>
      <c r="B70" s="338">
        <v>0</v>
      </c>
      <c r="C70" s="129">
        <v>2</v>
      </c>
    </row>
    <row r="71" spans="1:3" s="341" customFormat="1" ht="16.5" thickBot="1" x14ac:dyDescent="0.3">
      <c r="A71" s="339" t="s">
        <v>395</v>
      </c>
      <c r="B71" s="340">
        <v>0</v>
      </c>
    </row>
    <row r="72" spans="1:3" ht="16.5" thickBot="1" x14ac:dyDescent="0.3">
      <c r="A72" s="139" t="s">
        <v>396</v>
      </c>
      <c r="B72" s="342">
        <f>B71/$B$27</f>
        <v>0</v>
      </c>
    </row>
    <row r="73" spans="1:3" ht="16.5" thickBot="1" x14ac:dyDescent="0.3">
      <c r="A73" s="139" t="s">
        <v>397</v>
      </c>
      <c r="B73" s="338">
        <v>0</v>
      </c>
      <c r="C73" s="129">
        <v>1</v>
      </c>
    </row>
    <row r="74" spans="1:3" ht="16.5" thickBot="1" x14ac:dyDescent="0.3">
      <c r="A74" s="139" t="s">
        <v>398</v>
      </c>
      <c r="B74" s="338">
        <v>0</v>
      </c>
      <c r="C74" s="129">
        <v>2</v>
      </c>
    </row>
    <row r="75" spans="1:3" ht="29.25" thickBot="1" x14ac:dyDescent="0.3">
      <c r="A75" s="138" t="s">
        <v>401</v>
      </c>
      <c r="B75" s="146"/>
    </row>
    <row r="76" spans="1:3" ht="16.5" thickBot="1" x14ac:dyDescent="0.3">
      <c r="A76" s="140" t="s">
        <v>393</v>
      </c>
      <c r="B76" s="146"/>
    </row>
    <row r="77" spans="1:3" ht="16.5" thickBot="1" x14ac:dyDescent="0.3">
      <c r="A77" s="140" t="s">
        <v>402</v>
      </c>
      <c r="B77" s="146"/>
    </row>
    <row r="78" spans="1:3" ht="16.5" thickBot="1" x14ac:dyDescent="0.3">
      <c r="A78" s="140" t="s">
        <v>403</v>
      </c>
      <c r="B78" s="146"/>
    </row>
    <row r="79" spans="1:3" ht="16.5" thickBot="1" x14ac:dyDescent="0.3">
      <c r="A79" s="140" t="s">
        <v>404</v>
      </c>
      <c r="B79" s="146"/>
    </row>
    <row r="80" spans="1:3" ht="16.5" thickBot="1" x14ac:dyDescent="0.3">
      <c r="A80" s="135" t="s">
        <v>405</v>
      </c>
      <c r="B80" s="343">
        <f>B81/$B$27</f>
        <v>6.3688990607168372E-2</v>
      </c>
    </row>
    <row r="81" spans="1:2" ht="16.5" thickBot="1" x14ac:dyDescent="0.3">
      <c r="A81" s="135" t="s">
        <v>406</v>
      </c>
      <c r="B81" s="344">
        <f xml:space="preserve"> SUMIF(C33:C74, 1,B33:B74)</f>
        <v>0.43542000000000003</v>
      </c>
    </row>
    <row r="82" spans="1:2" ht="16.5" thickBot="1" x14ac:dyDescent="0.3">
      <c r="A82" s="135" t="s">
        <v>407</v>
      </c>
      <c r="B82" s="343">
        <f>B83/$B$27</f>
        <v>6.3688990607168372E-2</v>
      </c>
    </row>
    <row r="83" spans="1:2" ht="16.5" thickBot="1" x14ac:dyDescent="0.3">
      <c r="A83" s="136" t="s">
        <v>408</v>
      </c>
      <c r="B83" s="344">
        <f xml:space="preserve"> SUMIF(C35:C76, 2,B35:B76)</f>
        <v>0.43542000000000003</v>
      </c>
    </row>
    <row r="84" spans="1:2" ht="15.6" customHeight="1" x14ac:dyDescent="0.25">
      <c r="A84" s="138" t="s">
        <v>409</v>
      </c>
      <c r="B84" s="507" t="s">
        <v>687</v>
      </c>
    </row>
    <row r="85" spans="1:2" x14ac:dyDescent="0.25">
      <c r="A85" s="142" t="s">
        <v>410</v>
      </c>
      <c r="B85" s="508"/>
    </row>
    <row r="86" spans="1:2" x14ac:dyDescent="0.25">
      <c r="A86" s="142" t="s">
        <v>411</v>
      </c>
      <c r="B86" s="508"/>
    </row>
    <row r="87" spans="1:2" x14ac:dyDescent="0.25">
      <c r="A87" s="142" t="s">
        <v>412</v>
      </c>
      <c r="B87" s="508"/>
    </row>
    <row r="88" spans="1:2" x14ac:dyDescent="0.25">
      <c r="A88" s="142" t="s">
        <v>413</v>
      </c>
      <c r="B88" s="508"/>
    </row>
    <row r="89" spans="1:2" ht="16.5" thickBot="1" x14ac:dyDescent="0.3">
      <c r="A89" s="143" t="s">
        <v>414</v>
      </c>
      <c r="B89" s="509"/>
    </row>
    <row r="90" spans="1:2" ht="30.75" thickBot="1" x14ac:dyDescent="0.3">
      <c r="A90" s="140" t="s">
        <v>415</v>
      </c>
      <c r="B90" s="141"/>
    </row>
    <row r="91" spans="1:2" ht="29.25" thickBot="1" x14ac:dyDescent="0.3">
      <c r="A91" s="135" t="s">
        <v>416</v>
      </c>
      <c r="B91" s="141"/>
    </row>
    <row r="92" spans="1:2" ht="16.5" thickBot="1" x14ac:dyDescent="0.3">
      <c r="A92" s="140" t="s">
        <v>393</v>
      </c>
      <c r="B92" s="148"/>
    </row>
    <row r="93" spans="1:2" ht="16.5" thickBot="1" x14ac:dyDescent="0.3">
      <c r="A93" s="140" t="s">
        <v>417</v>
      </c>
      <c r="B93" s="141"/>
    </row>
    <row r="94" spans="1:2" ht="16.5" thickBot="1" x14ac:dyDescent="0.3">
      <c r="A94" s="140" t="s">
        <v>418</v>
      </c>
      <c r="B94" s="148"/>
    </row>
    <row r="95" spans="1:2" ht="30.75" thickBot="1" x14ac:dyDescent="0.3">
      <c r="A95" s="149" t="s">
        <v>419</v>
      </c>
      <c r="B95" s="336" t="s">
        <v>420</v>
      </c>
    </row>
    <row r="96" spans="1:2" ht="16.5" thickBot="1" x14ac:dyDescent="0.3">
      <c r="A96" s="135" t="s">
        <v>421</v>
      </c>
      <c r="B96" s="147"/>
    </row>
    <row r="97" spans="1:2" ht="16.5" thickBot="1" x14ac:dyDescent="0.3">
      <c r="A97" s="142" t="s">
        <v>422</v>
      </c>
      <c r="B97" s="150"/>
    </row>
    <row r="98" spans="1:2" ht="16.5" thickBot="1" x14ac:dyDescent="0.3">
      <c r="A98" s="142" t="s">
        <v>423</v>
      </c>
      <c r="B98" s="150"/>
    </row>
    <row r="99" spans="1:2" ht="16.5" thickBot="1" x14ac:dyDescent="0.3">
      <c r="A99" s="142" t="s">
        <v>424</v>
      </c>
      <c r="B99" s="150"/>
    </row>
    <row r="100" spans="1:2" ht="45.75" thickBot="1" x14ac:dyDescent="0.3">
      <c r="A100" s="151" t="s">
        <v>425</v>
      </c>
      <c r="B100" s="148" t="s">
        <v>426</v>
      </c>
    </row>
    <row r="101" spans="1:2" ht="28.5" x14ac:dyDescent="0.25">
      <c r="A101" s="138" t="s">
        <v>427</v>
      </c>
      <c r="B101" s="507" t="s">
        <v>428</v>
      </c>
    </row>
    <row r="102" spans="1:2" x14ac:dyDescent="0.25">
      <c r="A102" s="142" t="s">
        <v>429</v>
      </c>
      <c r="B102" s="508"/>
    </row>
    <row r="103" spans="1:2" x14ac:dyDescent="0.25">
      <c r="A103" s="142" t="s">
        <v>430</v>
      </c>
      <c r="B103" s="508"/>
    </row>
    <row r="104" spans="1:2" x14ac:dyDescent="0.25">
      <c r="A104" s="142" t="s">
        <v>431</v>
      </c>
      <c r="B104" s="508"/>
    </row>
    <row r="105" spans="1:2" x14ac:dyDescent="0.25">
      <c r="A105" s="142" t="s">
        <v>432</v>
      </c>
      <c r="B105" s="508"/>
    </row>
    <row r="106" spans="1:2" ht="16.5" thickBot="1" x14ac:dyDescent="0.3">
      <c r="A106" s="152" t="s">
        <v>433</v>
      </c>
      <c r="B106" s="509"/>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1" t="s">
        <v>586</v>
      </c>
    </row>
    <row r="2" spans="1:1" ht="25.5" customHeight="1" x14ac:dyDescent="0.25">
      <c r="A2" s="511"/>
    </row>
    <row r="3" spans="1:1" ht="25.5" customHeight="1" x14ac:dyDescent="0.25">
      <c r="A3" s="511"/>
    </row>
    <row r="4" spans="1:1" ht="25.5" customHeight="1" x14ac:dyDescent="0.25">
      <c r="A4" s="511"/>
    </row>
    <row r="5" spans="1:1" ht="25.5" customHeight="1" x14ac:dyDescent="0.25">
      <c r="A5" s="511"/>
    </row>
    <row r="6" spans="1:1" ht="23.25" customHeight="1" x14ac:dyDescent="0.25">
      <c r="A6" s="269">
        <v>2</v>
      </c>
    </row>
    <row r="7" spans="1:1" s="123" customFormat="1" ht="23.25" customHeight="1" x14ac:dyDescent="0.25">
      <c r="A7" s="273" t="s">
        <v>587</v>
      </c>
    </row>
    <row r="8" spans="1:1" ht="31.5" customHeight="1" x14ac:dyDescent="0.25">
      <c r="A8" s="270" t="s">
        <v>596</v>
      </c>
    </row>
    <row r="9" spans="1:1" ht="45.75" customHeight="1" x14ac:dyDescent="0.25">
      <c r="A9" s="270" t="s">
        <v>597</v>
      </c>
    </row>
    <row r="10" spans="1:1" ht="33.75" customHeight="1" x14ac:dyDescent="0.25">
      <c r="A10" s="270" t="s">
        <v>598</v>
      </c>
    </row>
    <row r="11" spans="1:1" ht="23.25" customHeight="1" x14ac:dyDescent="0.25">
      <c r="A11" s="270" t="s">
        <v>599</v>
      </c>
    </row>
    <row r="12" spans="1:1" ht="23.25" customHeight="1" x14ac:dyDescent="0.25">
      <c r="A12" s="270" t="s">
        <v>600</v>
      </c>
    </row>
    <row r="13" spans="1:1" ht="33" customHeight="1" x14ac:dyDescent="0.25">
      <c r="A13" s="270" t="s">
        <v>601</v>
      </c>
    </row>
    <row r="14" spans="1:1" ht="23.25" customHeight="1" x14ac:dyDescent="0.25">
      <c r="A14" s="270" t="s">
        <v>602</v>
      </c>
    </row>
    <row r="15" spans="1:1" ht="23.25" customHeight="1" x14ac:dyDescent="0.25">
      <c r="A15" s="271" t="s">
        <v>603</v>
      </c>
    </row>
    <row r="16" spans="1:1" ht="34.5" customHeight="1" x14ac:dyDescent="0.25">
      <c r="A16" s="271" t="s">
        <v>604</v>
      </c>
    </row>
    <row r="17" spans="1:1" ht="39.75" customHeight="1" x14ac:dyDescent="0.25">
      <c r="A17" s="271" t="s">
        <v>605</v>
      </c>
    </row>
    <row r="18" spans="1:1" ht="40.5" customHeight="1" x14ac:dyDescent="0.25">
      <c r="A18" s="271" t="s">
        <v>606</v>
      </c>
    </row>
    <row r="19" spans="1:1" ht="48.75" customHeight="1" x14ac:dyDescent="0.25">
      <c r="A19" s="271" t="s">
        <v>604</v>
      </c>
    </row>
    <row r="20" spans="1:1" ht="39" customHeight="1" x14ac:dyDescent="0.25">
      <c r="A20" s="270" t="s">
        <v>605</v>
      </c>
    </row>
    <row r="21" spans="1:1" ht="39.75" customHeight="1" x14ac:dyDescent="0.25">
      <c r="A21" s="270" t="s">
        <v>607</v>
      </c>
    </row>
    <row r="22" spans="1:1" ht="35.25" customHeight="1" x14ac:dyDescent="0.25">
      <c r="A22" s="270" t="s">
        <v>608</v>
      </c>
    </row>
    <row r="23" spans="1:1" ht="35.25" customHeight="1" x14ac:dyDescent="0.25">
      <c r="A23" s="270" t="s">
        <v>609</v>
      </c>
    </row>
    <row r="24" spans="1:1" ht="57.75" customHeight="1" x14ac:dyDescent="0.25">
      <c r="A24" s="270" t="s">
        <v>610</v>
      </c>
    </row>
    <row r="25" spans="1:1" s="123" customFormat="1" ht="23.25" customHeight="1" x14ac:dyDescent="0.25">
      <c r="A25" s="273" t="s">
        <v>611</v>
      </c>
    </row>
    <row r="26" spans="1:1" ht="36.75" customHeight="1" x14ac:dyDescent="0.25">
      <c r="A26" s="270" t="s">
        <v>612</v>
      </c>
    </row>
    <row r="27" spans="1:1" ht="23.25" customHeight="1" x14ac:dyDescent="0.25">
      <c r="A27" s="270" t="s">
        <v>613</v>
      </c>
    </row>
    <row r="28" spans="1:1" ht="30.75" customHeight="1" x14ac:dyDescent="0.25">
      <c r="A28" s="270" t="s">
        <v>614</v>
      </c>
    </row>
    <row r="29" spans="1:1" s="272" customFormat="1" ht="23.25" customHeight="1" x14ac:dyDescent="0.25">
      <c r="A29" s="270" t="s">
        <v>615</v>
      </c>
    </row>
    <row r="30" spans="1:1" s="272" customFormat="1" ht="23.25" customHeight="1" x14ac:dyDescent="0.25">
      <c r="A30" s="270" t="s">
        <v>616</v>
      </c>
    </row>
    <row r="31" spans="1:1" ht="23.25" customHeight="1" x14ac:dyDescent="0.25">
      <c r="A31" s="270" t="s">
        <v>617</v>
      </c>
    </row>
    <row r="32" spans="1:1" ht="23.25" customHeight="1" x14ac:dyDescent="0.25">
      <c r="A32" s="270" t="s">
        <v>618</v>
      </c>
    </row>
    <row r="33" spans="1:1" ht="23.25" customHeight="1" x14ac:dyDescent="0.25">
      <c r="A33" s="270" t="s">
        <v>619</v>
      </c>
    </row>
    <row r="34" spans="1:1" ht="23.25" customHeight="1" x14ac:dyDescent="0.25">
      <c r="A34" s="270" t="s">
        <v>620</v>
      </c>
    </row>
    <row r="35" spans="1:1" ht="23.25" customHeight="1" x14ac:dyDescent="0.25">
      <c r="A35" s="270" t="s">
        <v>621</v>
      </c>
    </row>
    <row r="36" spans="1:1" ht="23.25" customHeight="1" x14ac:dyDescent="0.25">
      <c r="A36" s="270" t="s">
        <v>622</v>
      </c>
    </row>
    <row r="37" spans="1:1" ht="23.25" customHeight="1" x14ac:dyDescent="0.25">
      <c r="A37" s="270" t="s">
        <v>623</v>
      </c>
    </row>
    <row r="38" spans="1:1" ht="23.25" customHeight="1" x14ac:dyDescent="0.25">
      <c r="A38" s="270" t="s">
        <v>624</v>
      </c>
    </row>
    <row r="39" spans="1:1" ht="23.25" customHeight="1" x14ac:dyDescent="0.25">
      <c r="A39" s="270" t="s">
        <v>625</v>
      </c>
    </row>
    <row r="40" spans="1:1" ht="23.25" customHeight="1" x14ac:dyDescent="0.25">
      <c r="A40" s="270" t="s">
        <v>626</v>
      </c>
    </row>
    <row r="41" spans="1:1" ht="23.25" customHeight="1" x14ac:dyDescent="0.25">
      <c r="A41" s="270" t="s">
        <v>627</v>
      </c>
    </row>
    <row r="42" spans="1:1" ht="23.25" customHeight="1" x14ac:dyDescent="0.25">
      <c r="A42" s="270" t="s">
        <v>628</v>
      </c>
    </row>
    <row r="43" spans="1:1" ht="23.25" customHeight="1" x14ac:dyDescent="0.25">
      <c r="A43" s="270" t="s">
        <v>629</v>
      </c>
    </row>
    <row r="44" spans="1:1" s="123" customFormat="1" ht="36" customHeight="1" x14ac:dyDescent="0.25">
      <c r="A44" s="273" t="s">
        <v>630</v>
      </c>
    </row>
    <row r="45" spans="1:1" ht="36" customHeight="1" x14ac:dyDescent="0.25">
      <c r="A45" s="270" t="s">
        <v>631</v>
      </c>
    </row>
    <row r="46" spans="1:1" ht="36" customHeight="1" x14ac:dyDescent="0.25">
      <c r="A46" s="270" t="s">
        <v>632</v>
      </c>
    </row>
    <row r="47" spans="1:1" s="123" customFormat="1" ht="23.25" customHeight="1" x14ac:dyDescent="0.25">
      <c r="A47" s="273" t="s">
        <v>633</v>
      </c>
    </row>
    <row r="48" spans="1:1" s="123" customFormat="1" ht="23.25" customHeight="1" x14ac:dyDescent="0.25">
      <c r="A48" s="274" t="s">
        <v>634</v>
      </c>
    </row>
    <row r="49" spans="1:1" s="123" customFormat="1" ht="23.25" customHeight="1" x14ac:dyDescent="0.25">
      <c r="A49" s="274" t="s">
        <v>635</v>
      </c>
    </row>
    <row r="50" spans="1:1" ht="23.25" customHeight="1" x14ac:dyDescent="0.25">
      <c r="A50" s="26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637</v>
      </c>
    </row>
    <row r="2" spans="1:1" ht="18.75" customHeight="1" x14ac:dyDescent="0.25">
      <c r="A2" t="s">
        <v>658</v>
      </c>
    </row>
    <row r="3" spans="1:1" x14ac:dyDescent="0.25">
      <c r="A3" t="s">
        <v>638</v>
      </c>
    </row>
    <row r="4" spans="1:1" x14ac:dyDescent="0.25">
      <c r="A4" t="s">
        <v>639</v>
      </c>
    </row>
    <row r="5" spans="1:1" x14ac:dyDescent="0.25">
      <c r="A5" t="s">
        <v>640</v>
      </c>
    </row>
    <row r="6" spans="1:1" x14ac:dyDescent="0.25">
      <c r="A6" t="s">
        <v>641</v>
      </c>
    </row>
    <row r="7" spans="1:1" x14ac:dyDescent="0.25">
      <c r="A7" t="s">
        <v>642</v>
      </c>
    </row>
    <row r="8" spans="1:1" x14ac:dyDescent="0.25">
      <c r="A8" t="s">
        <v>643</v>
      </c>
    </row>
    <row r="9" spans="1:1" x14ac:dyDescent="0.25">
      <c r="A9" t="s">
        <v>644</v>
      </c>
    </row>
    <row r="10" spans="1:1" x14ac:dyDescent="0.25">
      <c r="A10" t="s">
        <v>645</v>
      </c>
    </row>
    <row r="11" spans="1:1" x14ac:dyDescent="0.25">
      <c r="A11" t="s">
        <v>646</v>
      </c>
    </row>
    <row r="12" spans="1:1" x14ac:dyDescent="0.25">
      <c r="A12" t="s">
        <v>647</v>
      </c>
    </row>
    <row r="13" spans="1:1" x14ac:dyDescent="0.25">
      <c r="A13" t="s">
        <v>648</v>
      </c>
    </row>
    <row r="14" spans="1:1" x14ac:dyDescent="0.25">
      <c r="A14" t="s">
        <v>649</v>
      </c>
    </row>
    <row r="15" spans="1:1" x14ac:dyDescent="0.25">
      <c r="A15" t="s">
        <v>650</v>
      </c>
    </row>
    <row r="16" spans="1:1" x14ac:dyDescent="0.25">
      <c r="A16" t="s">
        <v>651</v>
      </c>
    </row>
    <row r="17" spans="1:1" x14ac:dyDescent="0.25">
      <c r="A17" t="s">
        <v>652</v>
      </c>
    </row>
    <row r="18" spans="1:1" x14ac:dyDescent="0.25">
      <c r="A18" t="s">
        <v>653</v>
      </c>
    </row>
    <row r="19" spans="1:1" x14ac:dyDescent="0.25">
      <c r="A19" t="s">
        <v>654</v>
      </c>
    </row>
    <row r="20" spans="1:1" ht="17.25" customHeight="1" x14ac:dyDescent="0.25">
      <c r="A20" t="s">
        <v>655</v>
      </c>
    </row>
    <row r="21" spans="1:1" x14ac:dyDescent="0.25">
      <c r="A21" t="s">
        <v>656</v>
      </c>
    </row>
    <row r="22" spans="1:1" x14ac:dyDescent="0.25">
      <c r="A22" t="s">
        <v>657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659</v>
      </c>
    </row>
    <row r="2" spans="1:1" x14ac:dyDescent="0.25">
      <c r="A2" t="s">
        <v>539</v>
      </c>
    </row>
    <row r="3" spans="1:1" x14ac:dyDescent="0.25">
      <c r="A3" t="s">
        <v>660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661</v>
      </c>
    </row>
    <row r="3" spans="1:1" x14ac:dyDescent="0.25">
      <c r="A3" t="s">
        <v>662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665</v>
      </c>
    </row>
    <row r="3" spans="1:1" x14ac:dyDescent="0.25">
      <c r="A3" t="s">
        <v>666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588</v>
      </c>
    </row>
    <row r="2" spans="1:1" x14ac:dyDescent="0.25">
      <c r="A2" t="s">
        <v>589</v>
      </c>
    </row>
    <row r="3" spans="1:1" x14ac:dyDescent="0.25">
      <c r="A3" t="s">
        <v>590</v>
      </c>
    </row>
    <row r="4" spans="1:1" x14ac:dyDescent="0.25">
      <c r="A4" t="s">
        <v>591</v>
      </c>
    </row>
    <row r="5" spans="1:1" x14ac:dyDescent="0.25">
      <c r="A5" t="s">
        <v>592</v>
      </c>
    </row>
    <row r="6" spans="1:1" x14ac:dyDescent="0.25">
      <c r="A6" t="s">
        <v>593</v>
      </c>
    </row>
    <row r="7" spans="1:1" x14ac:dyDescent="0.25">
      <c r="A7" t="s">
        <v>594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6"/>
  <sheetViews>
    <sheetView view="pageBreakPreview" topLeftCell="A19" zoomScaleSheetLayoutView="100" workbookViewId="0">
      <selection activeCell="B22" sqref="B22: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1.85546875" style="1" customWidth="1"/>
    <col min="19" max="19" width="43" style="1" customWidth="1"/>
    <col min="20" max="21" width="9.140625" style="1"/>
    <col min="22" max="22" width="12.7109375" style="1" customWidth="1"/>
    <col min="23" max="28" width="9.140625" style="1"/>
    <col min="29" max="29" width="23.42578125" style="1" customWidth="1"/>
    <col min="30" max="30" width="15.5703125" style="1" customWidth="1"/>
    <col min="31" max="31" width="15.7109375" style="1" customWidth="1"/>
    <col min="32" max="32" width="21.85546875" style="1" customWidth="1"/>
    <col min="33" max="33" width="19.7109375" style="1" customWidth="1"/>
    <col min="34" max="16384" width="9.140625" style="1"/>
  </cols>
  <sheetData>
    <row r="1" spans="1:27" s="12" customFormat="1" ht="18.75" customHeight="1" x14ac:dyDescent="0.2">
      <c r="A1" s="18"/>
      <c r="S1" s="43" t="s">
        <v>68</v>
      </c>
    </row>
    <row r="2" spans="1:27" s="12" customFormat="1" ht="18.75" customHeight="1" x14ac:dyDescent="0.3">
      <c r="A2" s="18"/>
      <c r="S2" s="15" t="s">
        <v>10</v>
      </c>
    </row>
    <row r="3" spans="1:27" s="12" customFormat="1" ht="18.75" x14ac:dyDescent="0.3">
      <c r="S3" s="15" t="s">
        <v>67</v>
      </c>
    </row>
    <row r="4" spans="1:27" s="12" customFormat="1" ht="18.75" customHeight="1" x14ac:dyDescent="0.2">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row>
    <row r="5" spans="1:27" s="12" customFormat="1" ht="15.75" x14ac:dyDescent="0.2">
      <c r="A5" s="17"/>
    </row>
    <row r="6" spans="1:27" s="12" customFormat="1" ht="18.75" x14ac:dyDescent="0.2">
      <c r="A6" s="386" t="s">
        <v>9</v>
      </c>
      <c r="B6" s="386"/>
      <c r="C6" s="386"/>
      <c r="D6" s="386"/>
      <c r="E6" s="386"/>
      <c r="F6" s="386"/>
      <c r="G6" s="386"/>
      <c r="H6" s="386"/>
      <c r="I6" s="386"/>
      <c r="J6" s="386"/>
      <c r="K6" s="386"/>
      <c r="L6" s="386"/>
      <c r="M6" s="386"/>
      <c r="N6" s="386"/>
      <c r="O6" s="386"/>
      <c r="P6" s="386"/>
      <c r="Q6" s="386"/>
      <c r="R6" s="386"/>
      <c r="S6" s="386"/>
      <c r="T6" s="13"/>
      <c r="U6" s="13"/>
      <c r="V6" s="13"/>
      <c r="W6" s="13"/>
      <c r="X6" s="13"/>
      <c r="Y6" s="13"/>
      <c r="Z6" s="13"/>
      <c r="AA6" s="13"/>
    </row>
    <row r="7" spans="1:27" s="12" customFormat="1" ht="18.75" x14ac:dyDescent="0.2">
      <c r="A7" s="386"/>
      <c r="B7" s="386"/>
      <c r="C7" s="386"/>
      <c r="D7" s="386"/>
      <c r="E7" s="386"/>
      <c r="F7" s="386"/>
      <c r="G7" s="386"/>
      <c r="H7" s="386"/>
      <c r="I7" s="386"/>
      <c r="J7" s="386"/>
      <c r="K7" s="386"/>
      <c r="L7" s="386"/>
      <c r="M7" s="386"/>
      <c r="N7" s="386"/>
      <c r="O7" s="386"/>
      <c r="P7" s="386"/>
      <c r="Q7" s="386"/>
      <c r="R7" s="386"/>
      <c r="S7" s="386"/>
      <c r="T7" s="13"/>
      <c r="U7" s="13"/>
      <c r="V7" s="13"/>
      <c r="W7" s="13"/>
      <c r="X7" s="13"/>
      <c r="Y7" s="13"/>
      <c r="Z7" s="13"/>
      <c r="AA7" s="13"/>
    </row>
    <row r="8" spans="1:27" s="12" customFormat="1" ht="18.75" x14ac:dyDescent="0.2">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13"/>
      <c r="U8" s="13"/>
      <c r="V8" s="13"/>
      <c r="W8" s="13"/>
      <c r="X8" s="13"/>
      <c r="Y8" s="13"/>
      <c r="Z8" s="13"/>
      <c r="AA8" s="13"/>
    </row>
    <row r="9" spans="1:27" s="12" customFormat="1" ht="18.75" x14ac:dyDescent="0.2">
      <c r="A9" s="383" t="s">
        <v>8</v>
      </c>
      <c r="B9" s="383"/>
      <c r="C9" s="383"/>
      <c r="D9" s="383"/>
      <c r="E9" s="383"/>
      <c r="F9" s="383"/>
      <c r="G9" s="383"/>
      <c r="H9" s="383"/>
      <c r="I9" s="383"/>
      <c r="J9" s="383"/>
      <c r="K9" s="383"/>
      <c r="L9" s="383"/>
      <c r="M9" s="383"/>
      <c r="N9" s="383"/>
      <c r="O9" s="383"/>
      <c r="P9" s="383"/>
      <c r="Q9" s="383"/>
      <c r="R9" s="383"/>
      <c r="S9" s="383"/>
      <c r="T9" s="13"/>
      <c r="U9" s="13"/>
      <c r="V9" s="13"/>
      <c r="W9" s="13"/>
      <c r="X9" s="13"/>
      <c r="Y9" s="13"/>
      <c r="Z9" s="13"/>
      <c r="AA9" s="13"/>
    </row>
    <row r="10" spans="1:27" s="12" customFormat="1" ht="18.75" x14ac:dyDescent="0.2">
      <c r="A10" s="386"/>
      <c r="B10" s="386"/>
      <c r="C10" s="386"/>
      <c r="D10" s="386"/>
      <c r="E10" s="386"/>
      <c r="F10" s="386"/>
      <c r="G10" s="386"/>
      <c r="H10" s="386"/>
      <c r="I10" s="386"/>
      <c r="J10" s="386"/>
      <c r="K10" s="386"/>
      <c r="L10" s="386"/>
      <c r="M10" s="386"/>
      <c r="N10" s="386"/>
      <c r="O10" s="386"/>
      <c r="P10" s="386"/>
      <c r="Q10" s="386"/>
      <c r="R10" s="386"/>
      <c r="S10" s="386"/>
      <c r="T10" s="13"/>
      <c r="U10" s="13"/>
      <c r="V10" s="13"/>
      <c r="W10" s="13"/>
      <c r="X10" s="13"/>
      <c r="Y10" s="13"/>
      <c r="Z10" s="13"/>
      <c r="AA10" s="13"/>
    </row>
    <row r="11" spans="1:27" s="12" customFormat="1" ht="18.75" x14ac:dyDescent="0.2">
      <c r="A11" s="391" t="str">
        <f>'1. паспорт местоположение'!A12:C12</f>
        <v>G_3144</v>
      </c>
      <c r="B11" s="391"/>
      <c r="C11" s="391"/>
      <c r="D11" s="391"/>
      <c r="E11" s="391"/>
      <c r="F11" s="391"/>
      <c r="G11" s="391"/>
      <c r="H11" s="391"/>
      <c r="I11" s="391"/>
      <c r="J11" s="391"/>
      <c r="K11" s="391"/>
      <c r="L11" s="391"/>
      <c r="M11" s="391"/>
      <c r="N11" s="391"/>
      <c r="O11" s="391"/>
      <c r="P11" s="391"/>
      <c r="Q11" s="391"/>
      <c r="R11" s="391"/>
      <c r="S11" s="391"/>
      <c r="T11" s="13"/>
      <c r="U11" s="13"/>
      <c r="V11" s="13"/>
      <c r="W11" s="13"/>
      <c r="X11" s="13"/>
      <c r="Y11" s="13"/>
      <c r="Z11" s="13"/>
      <c r="AA11" s="13"/>
    </row>
    <row r="12" spans="1:27" s="12" customFormat="1" ht="18.75" x14ac:dyDescent="0.2">
      <c r="A12" s="383" t="s">
        <v>7</v>
      </c>
      <c r="B12" s="383"/>
      <c r="C12" s="383"/>
      <c r="D12" s="383"/>
      <c r="E12" s="383"/>
      <c r="F12" s="383"/>
      <c r="G12" s="383"/>
      <c r="H12" s="383"/>
      <c r="I12" s="383"/>
      <c r="J12" s="383"/>
      <c r="K12" s="383"/>
      <c r="L12" s="383"/>
      <c r="M12" s="383"/>
      <c r="N12" s="383"/>
      <c r="O12" s="383"/>
      <c r="P12" s="383"/>
      <c r="Q12" s="383"/>
      <c r="R12" s="383"/>
      <c r="S12" s="383"/>
      <c r="T12" s="13"/>
      <c r="U12" s="13"/>
      <c r="V12" s="13"/>
      <c r="W12" s="13"/>
      <c r="X12" s="13"/>
      <c r="Y12" s="13"/>
      <c r="Z12" s="13"/>
      <c r="AA12" s="13"/>
    </row>
    <row r="13" spans="1:27" s="9"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10"/>
      <c r="U13" s="10"/>
      <c r="V13" s="10"/>
      <c r="W13" s="10"/>
      <c r="X13" s="10"/>
      <c r="Y13" s="10"/>
      <c r="Z13" s="10"/>
      <c r="AA13" s="10"/>
    </row>
    <row r="14" spans="1:27" s="3" customFormat="1" ht="12" x14ac:dyDescent="0.2">
      <c r="A14" s="391" t="str">
        <f>'1. паспорт местоположение'!A9:C9</f>
        <v>Акционерное общество "Янтарьэнерго" ДЗО  ПАО "Россети"</v>
      </c>
      <c r="B14" s="391"/>
      <c r="C14" s="391"/>
      <c r="D14" s="391"/>
      <c r="E14" s="391"/>
      <c r="F14" s="391"/>
      <c r="G14" s="391"/>
      <c r="H14" s="391"/>
      <c r="I14" s="391"/>
      <c r="J14" s="391"/>
      <c r="K14" s="391"/>
      <c r="L14" s="391"/>
      <c r="M14" s="391"/>
      <c r="N14" s="391"/>
      <c r="O14" s="391"/>
      <c r="P14" s="391"/>
      <c r="Q14" s="391"/>
      <c r="R14" s="391"/>
      <c r="S14" s="391"/>
      <c r="T14" s="8"/>
      <c r="U14" s="8"/>
      <c r="V14" s="8"/>
      <c r="W14" s="8"/>
      <c r="X14" s="8"/>
      <c r="Y14" s="8"/>
      <c r="Z14" s="8"/>
      <c r="AA14" s="8"/>
    </row>
    <row r="15" spans="1:27" s="3" customFormat="1" ht="15" customHeight="1" x14ac:dyDescent="0.2">
      <c r="A15" s="396" t="str">
        <f>'1. паспорт местоположение'!A15:C15</f>
        <v>Строительство двух КЛ 10 кВ от КТПн до ВТП-320 и до ТП-700 по ул.Б.Хмельницкого в г.Калининграде</v>
      </c>
      <c r="B15" s="383"/>
      <c r="C15" s="383"/>
      <c r="D15" s="383"/>
      <c r="E15" s="383"/>
      <c r="F15" s="383"/>
      <c r="G15" s="383"/>
      <c r="H15" s="383"/>
      <c r="I15" s="383"/>
      <c r="J15" s="383"/>
      <c r="K15" s="383"/>
      <c r="L15" s="383"/>
      <c r="M15" s="383"/>
      <c r="N15" s="383"/>
      <c r="O15" s="383"/>
      <c r="P15" s="383"/>
      <c r="Q15" s="383"/>
      <c r="R15" s="383"/>
      <c r="S15" s="383"/>
      <c r="T15" s="6"/>
      <c r="U15" s="6"/>
      <c r="V15" s="6"/>
      <c r="W15" s="6"/>
      <c r="X15" s="6"/>
      <c r="Y15" s="6"/>
      <c r="Z15" s="6"/>
      <c r="AA15" s="6"/>
    </row>
    <row r="16" spans="1:27" s="3"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4"/>
      <c r="U16" s="4"/>
      <c r="V16" s="4"/>
      <c r="W16" s="4"/>
      <c r="X16" s="4"/>
    </row>
    <row r="17" spans="1:27" s="3" customFormat="1" ht="45.75" customHeight="1" x14ac:dyDescent="0.2">
      <c r="A17" s="384" t="s">
        <v>492</v>
      </c>
      <c r="B17" s="384"/>
      <c r="C17" s="384"/>
      <c r="D17" s="384"/>
      <c r="E17" s="384"/>
      <c r="F17" s="384"/>
      <c r="G17" s="384"/>
      <c r="H17" s="384"/>
      <c r="I17" s="384"/>
      <c r="J17" s="384"/>
      <c r="K17" s="384"/>
      <c r="L17" s="384"/>
      <c r="M17" s="384"/>
      <c r="N17" s="384"/>
      <c r="O17" s="384"/>
      <c r="P17" s="384"/>
      <c r="Q17" s="384"/>
      <c r="R17" s="384"/>
      <c r="S17" s="384"/>
      <c r="T17" s="7"/>
      <c r="U17" s="7"/>
      <c r="V17" s="7"/>
      <c r="W17" s="7"/>
      <c r="X17" s="7"/>
      <c r="Y17" s="7"/>
      <c r="Z17" s="7"/>
      <c r="AA17" s="7"/>
    </row>
    <row r="18" spans="1:27"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4"/>
      <c r="U18" s="4"/>
      <c r="V18" s="4"/>
      <c r="W18" s="4"/>
      <c r="X18" s="4"/>
    </row>
    <row r="19" spans="1:27" s="3" customFormat="1" ht="54" customHeight="1" x14ac:dyDescent="0.2">
      <c r="A19" s="390" t="s">
        <v>5</v>
      </c>
      <c r="B19" s="390" t="s">
        <v>99</v>
      </c>
      <c r="C19" s="392" t="s">
        <v>384</v>
      </c>
      <c r="D19" s="390" t="s">
        <v>383</v>
      </c>
      <c r="E19" s="390" t="s">
        <v>98</v>
      </c>
      <c r="F19" s="390" t="s">
        <v>97</v>
      </c>
      <c r="G19" s="390" t="s">
        <v>379</v>
      </c>
      <c r="H19" s="390" t="s">
        <v>96</v>
      </c>
      <c r="I19" s="390" t="s">
        <v>95</v>
      </c>
      <c r="J19" s="390" t="s">
        <v>94</v>
      </c>
      <c r="K19" s="390" t="s">
        <v>93</v>
      </c>
      <c r="L19" s="390" t="s">
        <v>92</v>
      </c>
      <c r="M19" s="390" t="s">
        <v>91</v>
      </c>
      <c r="N19" s="390" t="s">
        <v>90</v>
      </c>
      <c r="O19" s="390" t="s">
        <v>89</v>
      </c>
      <c r="P19" s="390" t="s">
        <v>88</v>
      </c>
      <c r="Q19" s="390" t="s">
        <v>382</v>
      </c>
      <c r="R19" s="390"/>
      <c r="S19" s="394" t="s">
        <v>486</v>
      </c>
      <c r="T19" s="4"/>
      <c r="U19" s="4"/>
      <c r="V19" s="4"/>
      <c r="W19" s="4"/>
      <c r="X19" s="4"/>
    </row>
    <row r="20" spans="1:27" s="3" customFormat="1" ht="180.75" customHeight="1" x14ac:dyDescent="0.2">
      <c r="A20" s="390"/>
      <c r="B20" s="390"/>
      <c r="C20" s="393"/>
      <c r="D20" s="390"/>
      <c r="E20" s="390"/>
      <c r="F20" s="390"/>
      <c r="G20" s="390"/>
      <c r="H20" s="390"/>
      <c r="I20" s="390"/>
      <c r="J20" s="390"/>
      <c r="K20" s="390"/>
      <c r="L20" s="390"/>
      <c r="M20" s="390"/>
      <c r="N20" s="390"/>
      <c r="O20" s="390"/>
      <c r="P20" s="390"/>
      <c r="Q20" s="46" t="s">
        <v>380</v>
      </c>
      <c r="R20" s="47" t="s">
        <v>381</v>
      </c>
      <c r="S20" s="394"/>
      <c r="T20" s="32"/>
      <c r="U20" s="32"/>
      <c r="V20" s="32"/>
      <c r="W20" s="32"/>
      <c r="X20" s="32"/>
      <c r="Y20" s="31"/>
      <c r="Z20" s="31"/>
      <c r="AA20" s="31"/>
    </row>
    <row r="21" spans="1:27" s="3" customFormat="1" ht="18.75" x14ac:dyDescent="0.2">
      <c r="A21" s="46">
        <v>1</v>
      </c>
      <c r="B21" s="51">
        <v>2</v>
      </c>
      <c r="C21" s="46">
        <v>3</v>
      </c>
      <c r="D21" s="51">
        <v>4</v>
      </c>
      <c r="E21" s="46">
        <v>5</v>
      </c>
      <c r="F21" s="51">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1"/>
      <c r="Z21" s="31"/>
      <c r="AA21" s="31"/>
    </row>
    <row r="22" spans="1:27" s="329" customFormat="1" ht="102" x14ac:dyDescent="0.25">
      <c r="A22" s="334">
        <v>1</v>
      </c>
      <c r="B22" s="330" t="s">
        <v>698</v>
      </c>
      <c r="C22" s="330"/>
      <c r="D22" s="330" t="s">
        <v>680</v>
      </c>
      <c r="E22" s="330" t="s">
        <v>681</v>
      </c>
      <c r="F22" s="330" t="s">
        <v>682</v>
      </c>
      <c r="G22" s="330" t="s">
        <v>683</v>
      </c>
      <c r="H22" s="335">
        <v>0.52</v>
      </c>
      <c r="I22" s="332"/>
      <c r="J22" s="335">
        <v>0.52</v>
      </c>
      <c r="K22" s="330" t="s">
        <v>675</v>
      </c>
      <c r="L22" s="333">
        <v>2</v>
      </c>
      <c r="M22" s="332"/>
      <c r="N22" s="332"/>
      <c r="O22" s="330"/>
      <c r="P22" s="330"/>
      <c r="Q22" s="347" t="s">
        <v>700</v>
      </c>
      <c r="R22" s="330"/>
      <c r="S22" s="331">
        <v>3.6776761699999998</v>
      </c>
      <c r="W22" s="328"/>
      <c r="X22" s="328"/>
      <c r="Y22" s="328"/>
      <c r="Z22" s="328"/>
      <c r="AA22" s="328"/>
    </row>
    <row r="23" spans="1:27" s="329" customFormat="1" ht="102" x14ac:dyDescent="0.25">
      <c r="A23" s="334">
        <v>2</v>
      </c>
      <c r="B23" s="330" t="s">
        <v>699</v>
      </c>
      <c r="C23" s="330"/>
      <c r="D23" s="330" t="s">
        <v>680</v>
      </c>
      <c r="E23" s="330" t="s">
        <v>684</v>
      </c>
      <c r="F23" s="330" t="s">
        <v>685</v>
      </c>
      <c r="G23" s="330" t="s">
        <v>686</v>
      </c>
      <c r="H23" s="335">
        <v>0.03</v>
      </c>
      <c r="I23" s="332"/>
      <c r="J23" s="335">
        <v>0.03</v>
      </c>
      <c r="K23" s="330" t="s">
        <v>675</v>
      </c>
      <c r="L23" s="333">
        <v>3</v>
      </c>
      <c r="M23" s="332"/>
      <c r="N23" s="332"/>
      <c r="O23" s="330"/>
      <c r="P23" s="330"/>
      <c r="Q23" s="347" t="s">
        <v>700</v>
      </c>
      <c r="R23" s="330"/>
      <c r="S23" s="331">
        <v>0.23953641000000001</v>
      </c>
      <c r="W23" s="328"/>
      <c r="X23" s="328"/>
      <c r="Y23" s="328"/>
      <c r="Z23" s="328"/>
      <c r="AA23" s="328"/>
    </row>
    <row r="24" spans="1:27" ht="15.75" x14ac:dyDescent="0.25">
      <c r="A24" s="348" t="s">
        <v>676</v>
      </c>
      <c r="B24" s="349"/>
      <c r="C24" s="349"/>
      <c r="D24" s="349"/>
      <c r="E24" s="349"/>
      <c r="F24" s="349"/>
      <c r="G24" s="349"/>
      <c r="H24" s="350">
        <f>SUM(H22:H23)</f>
        <v>0.55000000000000004</v>
      </c>
      <c r="I24" s="349"/>
      <c r="J24" s="350">
        <f>SUM(J22:J23)</f>
        <v>0.55000000000000004</v>
      </c>
      <c r="K24" s="349"/>
      <c r="L24" s="349"/>
      <c r="M24" s="349"/>
      <c r="N24" s="349"/>
      <c r="O24" s="349"/>
      <c r="P24" s="349"/>
      <c r="Q24" s="349"/>
      <c r="R24" s="349"/>
      <c r="S24" s="350">
        <f>SUM(S22:S23)</f>
        <v>3.9172125799999997</v>
      </c>
      <c r="T24" s="27"/>
      <c r="U24" s="27"/>
      <c r="V24" s="27"/>
      <c r="W24" s="27"/>
      <c r="X24" s="27"/>
      <c r="Y24" s="27"/>
      <c r="Z24" s="27"/>
      <c r="AA24" s="27"/>
    </row>
    <row r="25" spans="1:27"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row>
    <row r="26" spans="1:27"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row>
    <row r="27" spans="1:27"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row>
    <row r="28" spans="1:27"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row>
    <row r="29" spans="1:27"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row>
    <row r="30" spans="1:27"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row>
    <row r="31" spans="1:27"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row>
    <row r="32" spans="1:27"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row>
    <row r="33" spans="1:27"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row>
    <row r="34" spans="1:27"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row>
    <row r="35" spans="1:27"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row>
    <row r="36" spans="1:27"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row>
    <row r="37" spans="1:27"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row>
    <row r="38" spans="1:27"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row>
    <row r="39" spans="1:27"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row>
    <row r="40" spans="1:27"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row>
    <row r="41" spans="1:27"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row>
    <row r="42" spans="1:27"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row>
    <row r="43" spans="1:27"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row>
    <row r="44" spans="1:27"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row>
    <row r="45" spans="1:27"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row>
    <row r="46" spans="1:27"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row>
    <row r="47" spans="1:27"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row>
    <row r="48" spans="1:27"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row>
    <row r="49" spans="1:27"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row>
    <row r="50" spans="1:27"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row>
    <row r="51" spans="1:27"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row>
    <row r="52" spans="1:27"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row>
    <row r="53" spans="1:27"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row>
    <row r="54" spans="1:27"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row>
    <row r="55" spans="1:27"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row>
    <row r="56" spans="1:27"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row>
    <row r="57" spans="1:27"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row>
    <row r="58" spans="1:27"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row>
    <row r="59" spans="1:27"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row>
    <row r="60" spans="1:27"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row>
    <row r="61" spans="1:27"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row>
    <row r="62" spans="1:27"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row>
    <row r="63" spans="1:27"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row>
    <row r="64" spans="1:27"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row>
    <row r="65" spans="1:27"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row>
    <row r="66" spans="1:27"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row>
    <row r="67" spans="1:27"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row>
    <row r="68" spans="1:27"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row>
    <row r="69" spans="1:27"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row>
    <row r="70" spans="1:27"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row>
    <row r="71" spans="1:27"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row>
    <row r="72" spans="1:27"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row>
    <row r="73" spans="1:27"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row>
    <row r="74" spans="1:27"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row>
    <row r="75" spans="1:27"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row>
    <row r="76" spans="1:27"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row>
    <row r="77" spans="1:27"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row>
    <row r="78" spans="1:27"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row>
    <row r="79" spans="1:27"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row>
    <row r="80" spans="1:27"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row>
    <row r="81" spans="1:27"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row>
    <row r="82" spans="1:27"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row>
    <row r="83" spans="1:27"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row>
    <row r="84" spans="1:27"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row>
    <row r="85" spans="1:27"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row>
    <row r="86" spans="1:27"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row>
    <row r="87" spans="1:27"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row>
    <row r="88" spans="1:27"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row>
    <row r="89" spans="1:27"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row>
    <row r="90" spans="1:27"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row>
    <row r="91" spans="1:27"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row>
    <row r="92" spans="1:27"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row>
    <row r="93" spans="1:27"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row>
    <row r="94" spans="1:27"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row>
    <row r="95" spans="1:27"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row>
    <row r="96" spans="1:27"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row>
    <row r="97" spans="1:27"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row>
    <row r="98" spans="1:27"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row>
    <row r="99" spans="1:27"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row>
    <row r="100" spans="1:27"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row>
    <row r="101" spans="1:27"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row>
    <row r="102" spans="1:27"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row>
    <row r="103" spans="1:27"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row>
    <row r="104" spans="1:27"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row>
    <row r="105" spans="1:27"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row>
    <row r="106" spans="1:27"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row>
    <row r="107" spans="1:27"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row>
    <row r="108" spans="1:27"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row>
    <row r="109" spans="1:27"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row>
    <row r="110" spans="1:27"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row>
    <row r="111" spans="1:27"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row>
    <row r="112" spans="1:27"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row>
    <row r="113" spans="1:27"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row>
    <row r="114" spans="1:27"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row>
    <row r="115" spans="1:27"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row>
    <row r="116" spans="1:27"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row>
    <row r="117" spans="1:27"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row>
    <row r="118" spans="1:27"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row>
    <row r="119" spans="1:27"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row>
    <row r="120" spans="1:27"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row>
    <row r="121" spans="1:27"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row>
    <row r="122" spans="1:27"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row>
    <row r="123" spans="1:27"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row>
    <row r="124" spans="1:27"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row>
    <row r="125" spans="1:27"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row>
    <row r="126" spans="1:27"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row>
    <row r="127" spans="1:27"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row>
    <row r="128" spans="1:27"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row>
    <row r="129" spans="1:27"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row>
    <row r="130" spans="1:27"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row>
    <row r="131" spans="1:27"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row>
    <row r="132" spans="1:27"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row>
    <row r="133" spans="1:27"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row>
    <row r="134" spans="1:27"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row>
    <row r="135" spans="1:27"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row>
    <row r="136" spans="1:27"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row>
    <row r="137" spans="1:27"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row>
    <row r="138" spans="1:27"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row>
    <row r="139" spans="1:27"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row>
    <row r="140" spans="1:27"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row>
    <row r="141" spans="1:27"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row>
    <row r="142" spans="1:27"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row>
    <row r="143" spans="1:27"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row>
    <row r="144" spans="1:27"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row>
    <row r="145" spans="1:27"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row>
    <row r="146" spans="1:27"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row>
    <row r="147" spans="1:27"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row>
    <row r="148" spans="1:27"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row>
    <row r="149" spans="1:27"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row>
    <row r="150" spans="1:27"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row>
    <row r="151" spans="1:27"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row>
    <row r="152" spans="1:27"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row>
    <row r="153" spans="1:27"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row>
    <row r="154" spans="1:27"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row>
    <row r="155" spans="1:27"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row>
    <row r="156" spans="1:27"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row>
    <row r="157" spans="1:27"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row>
    <row r="158" spans="1:27"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row>
    <row r="159" spans="1:27"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row>
    <row r="160" spans="1:27"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row>
    <row r="161" spans="1:27"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row>
    <row r="162" spans="1:27"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row>
    <row r="163" spans="1:27"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row>
    <row r="164" spans="1:27"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row>
    <row r="165" spans="1:27"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row>
    <row r="166" spans="1:27"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row>
    <row r="167" spans="1:27"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row>
    <row r="168" spans="1:27"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row>
    <row r="169" spans="1:27"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row>
    <row r="170" spans="1:27"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row>
    <row r="171" spans="1:27"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row>
    <row r="172" spans="1:27"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row>
    <row r="173" spans="1:27"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row>
    <row r="174" spans="1:27"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row>
    <row r="175" spans="1:27"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row>
    <row r="176" spans="1:27"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row>
    <row r="177" spans="1:27"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row>
    <row r="178" spans="1:27"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row>
    <row r="179" spans="1:27"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row>
    <row r="180" spans="1:27"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row>
    <row r="181" spans="1:27"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row>
    <row r="182" spans="1:27"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row>
    <row r="183" spans="1:27"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row>
    <row r="184" spans="1:27"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row>
    <row r="185" spans="1:27"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row>
    <row r="186" spans="1:27"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row>
    <row r="187" spans="1:27"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row>
    <row r="188" spans="1:27"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row>
    <row r="189" spans="1:27"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row>
    <row r="190" spans="1:27"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row>
    <row r="191" spans="1:27"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row>
    <row r="192" spans="1:27"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row>
    <row r="193" spans="1:27"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row>
    <row r="194" spans="1:27"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row>
    <row r="195" spans="1:27"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row>
    <row r="196" spans="1:27"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row>
    <row r="197" spans="1:27"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row>
    <row r="198" spans="1:27"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row>
    <row r="199" spans="1:27"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row>
    <row r="200" spans="1:27"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row>
    <row r="201" spans="1:27"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row>
    <row r="202" spans="1:27"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row>
    <row r="203" spans="1:27"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row>
    <row r="204" spans="1:27"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row>
    <row r="205" spans="1:27"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row>
    <row r="206" spans="1:27"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row>
    <row r="207" spans="1:27"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row>
    <row r="208" spans="1:27"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row>
    <row r="209" spans="1:27"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row>
    <row r="210" spans="1:27"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row>
    <row r="211" spans="1:27"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row>
    <row r="212" spans="1:27"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row>
    <row r="213" spans="1:27"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row>
    <row r="214" spans="1:27"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row>
    <row r="215" spans="1:27"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row>
    <row r="216" spans="1:27"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row>
    <row r="217" spans="1:27"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row>
    <row r="218" spans="1:27"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row>
    <row r="219" spans="1:27"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row>
    <row r="220" spans="1:27"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row>
    <row r="221" spans="1:27"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row>
    <row r="222" spans="1:27"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row>
    <row r="223" spans="1:27"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row>
    <row r="224" spans="1:27"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row>
    <row r="225" spans="1:27"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row>
    <row r="226" spans="1:27"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row>
    <row r="227" spans="1:27"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row>
    <row r="228" spans="1:27"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row>
    <row r="229" spans="1:27"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row>
    <row r="230" spans="1:27"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row>
    <row r="231" spans="1:27"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row>
    <row r="232" spans="1:27"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row>
    <row r="233" spans="1:27"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row>
    <row r="234" spans="1:27"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row>
    <row r="235" spans="1:27"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row>
    <row r="236" spans="1:27"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row>
    <row r="237" spans="1:27"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row>
    <row r="238" spans="1:27"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row>
    <row r="239" spans="1:27"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row>
    <row r="240" spans="1:27"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row>
    <row r="241" spans="1:27"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row>
    <row r="242" spans="1:27"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row>
    <row r="243" spans="1:27"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row>
    <row r="244" spans="1:27"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row>
    <row r="245" spans="1:27"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row>
    <row r="246" spans="1:27"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row>
    <row r="247" spans="1:27"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row>
    <row r="248" spans="1:27"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row>
    <row r="249" spans="1:27"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row>
    <row r="250" spans="1:27"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row>
    <row r="251" spans="1:27"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row>
    <row r="252" spans="1:27"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row>
    <row r="253" spans="1:27"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row>
    <row r="254" spans="1:27"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row>
    <row r="255" spans="1:27"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row>
    <row r="256" spans="1:27"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row>
    <row r="257" spans="1:27"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row>
    <row r="258" spans="1:27"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row>
    <row r="259" spans="1:27"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row>
    <row r="260" spans="1:27"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row>
    <row r="261" spans="1:27"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row>
    <row r="262" spans="1:27"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row>
    <row r="263" spans="1:27"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row>
    <row r="264" spans="1:27"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row>
    <row r="265" spans="1:27"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row>
    <row r="266" spans="1:27"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row>
    <row r="267" spans="1:27"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row>
    <row r="268" spans="1:27"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row>
    <row r="269" spans="1:27"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row>
    <row r="270" spans="1:27"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row>
    <row r="271" spans="1:27"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row>
    <row r="272" spans="1:27"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row>
    <row r="273" spans="1:27"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row>
    <row r="274" spans="1:27"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row>
    <row r="275" spans="1:27"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row>
    <row r="276" spans="1:27"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row>
    <row r="277" spans="1:27"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row>
    <row r="278" spans="1:27"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row>
    <row r="279" spans="1:27"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row>
    <row r="280" spans="1:27"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row>
    <row r="281" spans="1:27"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row>
    <row r="282" spans="1:27"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row>
    <row r="283" spans="1:27"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row>
    <row r="284" spans="1:27"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row>
    <row r="285" spans="1:27"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row>
    <row r="286" spans="1:27"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row>
    <row r="287" spans="1:27"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row>
    <row r="288" spans="1:27"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row>
    <row r="289" spans="1:27"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row>
    <row r="290" spans="1:27"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row>
    <row r="291" spans="1:27"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row>
    <row r="292" spans="1:27"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row>
    <row r="293" spans="1:27"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row>
    <row r="294" spans="1:27"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row>
    <row r="295" spans="1:27"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row>
    <row r="296" spans="1:27"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row>
    <row r="297" spans="1:27"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row>
    <row r="298" spans="1:27"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row>
    <row r="299" spans="1:27"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row>
    <row r="300" spans="1:27"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row>
    <row r="301" spans="1:27"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row>
    <row r="302" spans="1:27"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row>
    <row r="303" spans="1:27"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row>
    <row r="304" spans="1:27"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row>
    <row r="305" spans="1:27"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row>
    <row r="306" spans="1:27"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row>
    <row r="307" spans="1:27"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row>
    <row r="308" spans="1:27"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row>
    <row r="309" spans="1:27"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row>
    <row r="310" spans="1:27"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row>
    <row r="311" spans="1:27"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row>
    <row r="312" spans="1:27"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row>
    <row r="313" spans="1:27"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row>
    <row r="314" spans="1:27"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row>
    <row r="315" spans="1:27"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row>
    <row r="316" spans="1:27"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row>
    <row r="317" spans="1:27"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row>
    <row r="318" spans="1:27"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row>
    <row r="319" spans="1:27"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row>
    <row r="320" spans="1:27"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row>
    <row r="321" spans="1:27"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row>
    <row r="322" spans="1:27"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row>
    <row r="323" spans="1:27"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row>
    <row r="324" spans="1:27"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row>
    <row r="325" spans="1:27"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row>
    <row r="326" spans="1:27"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row>
    <row r="327" spans="1:27"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row>
    <row r="328" spans="1:27"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row>
    <row r="329" spans="1:27"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row>
    <row r="330" spans="1:27"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row>
    <row r="331" spans="1:27"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row>
    <row r="332" spans="1:27"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row>
    <row r="333" spans="1:27"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row>
    <row r="334" spans="1:27"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row>
    <row r="335" spans="1:27"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row>
    <row r="336" spans="1:27"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row>
    <row r="337" spans="1:27"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row>
    <row r="338" spans="1:27"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row>
    <row r="339" spans="1:27"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row>
    <row r="340" spans="1:27"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row>
    <row r="341" spans="1:27"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row>
    <row r="342" spans="1:27"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row>
    <row r="343" spans="1:27"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row>
    <row r="344" spans="1:27"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row>
    <row r="345" spans="1:27"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row>
    <row r="346" spans="1:27"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row>
    <row r="347" spans="1:27"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row>
    <row r="348" spans="1:27"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row>
    <row r="349" spans="1:27"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row>
    <row r="350" spans="1:27"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row>
    <row r="351" spans="1:27"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row>
    <row r="352" spans="1:27"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row>
    <row r="353" spans="1:27"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row>
    <row r="354" spans="1:27"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row>
    <row r="355" spans="1:27"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row>
    <row r="356" spans="1:27"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A25" sqref="A25"/>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2" t="str">
        <f>'1. паспорт местоположение'!A5:C5</f>
        <v>Год раскрытия информации: 2017 год</v>
      </c>
      <c r="B6" s="382"/>
      <c r="C6" s="382"/>
      <c r="D6" s="382"/>
      <c r="E6" s="382"/>
      <c r="F6" s="382"/>
      <c r="G6" s="382"/>
      <c r="H6" s="382"/>
      <c r="I6" s="382"/>
      <c r="J6" s="382"/>
      <c r="K6" s="382"/>
      <c r="L6" s="382"/>
      <c r="M6" s="382"/>
      <c r="N6" s="382"/>
      <c r="O6" s="382"/>
      <c r="P6" s="382"/>
      <c r="Q6" s="382"/>
      <c r="R6" s="382"/>
      <c r="S6" s="382"/>
      <c r="T6" s="382"/>
    </row>
    <row r="7" spans="1:20" s="12" customFormat="1" x14ac:dyDescent="0.2">
      <c r="A7" s="17"/>
      <c r="H7" s="16"/>
    </row>
    <row r="8" spans="1:20" s="12" customFormat="1" ht="18.75" x14ac:dyDescent="0.2">
      <c r="A8" s="386" t="s">
        <v>9</v>
      </c>
      <c r="B8" s="386"/>
      <c r="C8" s="386"/>
      <c r="D8" s="386"/>
      <c r="E8" s="386"/>
      <c r="F8" s="386"/>
      <c r="G8" s="386"/>
      <c r="H8" s="386"/>
      <c r="I8" s="386"/>
      <c r="J8" s="386"/>
      <c r="K8" s="386"/>
      <c r="L8" s="386"/>
      <c r="M8" s="386"/>
      <c r="N8" s="386"/>
      <c r="O8" s="386"/>
      <c r="P8" s="386"/>
      <c r="Q8" s="386"/>
      <c r="R8" s="386"/>
      <c r="S8" s="386"/>
      <c r="T8" s="386"/>
    </row>
    <row r="9" spans="1:20" s="12" customFormat="1" ht="18.75" x14ac:dyDescent="0.2">
      <c r="A9" s="386"/>
      <c r="B9" s="386"/>
      <c r="C9" s="386"/>
      <c r="D9" s="386"/>
      <c r="E9" s="386"/>
      <c r="F9" s="386"/>
      <c r="G9" s="386"/>
      <c r="H9" s="386"/>
      <c r="I9" s="386"/>
      <c r="J9" s="386"/>
      <c r="K9" s="386"/>
      <c r="L9" s="386"/>
      <c r="M9" s="386"/>
      <c r="N9" s="386"/>
      <c r="O9" s="386"/>
      <c r="P9" s="386"/>
      <c r="Q9" s="386"/>
      <c r="R9" s="386"/>
      <c r="S9" s="386"/>
      <c r="T9" s="386"/>
    </row>
    <row r="10" spans="1:20" s="12" customFormat="1" ht="18.75" customHeight="1" x14ac:dyDescent="0.2">
      <c r="A10" s="391" t="str">
        <f>'1. паспорт местоположение'!A9:C9</f>
        <v>Акционерное общество "Янтарьэнерго" ДЗО  ПАО "Россети"</v>
      </c>
      <c r="B10" s="391"/>
      <c r="C10" s="391"/>
      <c r="D10" s="391"/>
      <c r="E10" s="391"/>
      <c r="F10" s="391"/>
      <c r="G10" s="391"/>
      <c r="H10" s="391"/>
      <c r="I10" s="391"/>
      <c r="J10" s="391"/>
      <c r="K10" s="391"/>
      <c r="L10" s="391"/>
      <c r="M10" s="391"/>
      <c r="N10" s="391"/>
      <c r="O10" s="391"/>
      <c r="P10" s="391"/>
      <c r="Q10" s="391"/>
      <c r="R10" s="391"/>
      <c r="S10" s="391"/>
      <c r="T10" s="391"/>
    </row>
    <row r="11" spans="1:20" s="12" customFormat="1" ht="18.75" customHeight="1" x14ac:dyDescent="0.2">
      <c r="A11" s="383" t="s">
        <v>8</v>
      </c>
      <c r="B11" s="383"/>
      <c r="C11" s="383"/>
      <c r="D11" s="383"/>
      <c r="E11" s="383"/>
      <c r="F11" s="383"/>
      <c r="G11" s="383"/>
      <c r="H11" s="383"/>
      <c r="I11" s="383"/>
      <c r="J11" s="383"/>
      <c r="K11" s="383"/>
      <c r="L11" s="383"/>
      <c r="M11" s="383"/>
      <c r="N11" s="383"/>
      <c r="O11" s="383"/>
      <c r="P11" s="383"/>
      <c r="Q11" s="383"/>
      <c r="R11" s="383"/>
      <c r="S11" s="383"/>
      <c r="T11" s="383"/>
    </row>
    <row r="12" spans="1:20" s="12" customFormat="1" ht="18.75" x14ac:dyDescent="0.2">
      <c r="A12" s="386"/>
      <c r="B12" s="386"/>
      <c r="C12" s="386"/>
      <c r="D12" s="386"/>
      <c r="E12" s="386"/>
      <c r="F12" s="386"/>
      <c r="G12" s="386"/>
      <c r="H12" s="386"/>
      <c r="I12" s="386"/>
      <c r="J12" s="386"/>
      <c r="K12" s="386"/>
      <c r="L12" s="386"/>
      <c r="M12" s="386"/>
      <c r="N12" s="386"/>
      <c r="O12" s="386"/>
      <c r="P12" s="386"/>
      <c r="Q12" s="386"/>
      <c r="R12" s="386"/>
      <c r="S12" s="386"/>
      <c r="T12" s="386"/>
    </row>
    <row r="13" spans="1:20" s="12" customFormat="1" ht="18.75" customHeight="1" x14ac:dyDescent="0.2">
      <c r="A13" s="391" t="str">
        <f>'1. паспорт местоположение'!A12:C12</f>
        <v>G_3144</v>
      </c>
      <c r="B13" s="391"/>
      <c r="C13" s="391"/>
      <c r="D13" s="391"/>
      <c r="E13" s="391"/>
      <c r="F13" s="391"/>
      <c r="G13" s="391"/>
      <c r="H13" s="391"/>
      <c r="I13" s="391"/>
      <c r="J13" s="391"/>
      <c r="K13" s="391"/>
      <c r="L13" s="391"/>
      <c r="M13" s="391"/>
      <c r="N13" s="391"/>
      <c r="O13" s="391"/>
      <c r="P13" s="391"/>
      <c r="Q13" s="391"/>
      <c r="R13" s="391"/>
      <c r="S13" s="391"/>
      <c r="T13" s="391"/>
    </row>
    <row r="14" spans="1:20" s="12" customFormat="1" ht="18.75" customHeight="1" x14ac:dyDescent="0.2">
      <c r="A14" s="383" t="s">
        <v>7</v>
      </c>
      <c r="B14" s="383"/>
      <c r="C14" s="383"/>
      <c r="D14" s="383"/>
      <c r="E14" s="383"/>
      <c r="F14" s="383"/>
      <c r="G14" s="383"/>
      <c r="H14" s="383"/>
      <c r="I14" s="383"/>
      <c r="J14" s="383"/>
      <c r="K14" s="383"/>
      <c r="L14" s="383"/>
      <c r="M14" s="383"/>
      <c r="N14" s="383"/>
      <c r="O14" s="383"/>
      <c r="P14" s="383"/>
      <c r="Q14" s="383"/>
      <c r="R14" s="383"/>
      <c r="S14" s="383"/>
      <c r="T14" s="383"/>
    </row>
    <row r="15" spans="1:20" s="9"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91" t="str">
        <f>'1. паспорт местоположение'!A15</f>
        <v>Строительство двух КЛ 10 кВ от КТПн до ВТП-320 и до ТП-700 по ул.Б.Хмельницкого в г.Калининграде</v>
      </c>
      <c r="B16" s="391"/>
      <c r="C16" s="391"/>
      <c r="D16" s="391"/>
      <c r="E16" s="391"/>
      <c r="F16" s="391"/>
      <c r="G16" s="391"/>
      <c r="H16" s="391"/>
      <c r="I16" s="391"/>
      <c r="J16" s="391"/>
      <c r="K16" s="391"/>
      <c r="L16" s="391"/>
      <c r="M16" s="391"/>
      <c r="N16" s="391"/>
      <c r="O16" s="391"/>
      <c r="P16" s="391"/>
      <c r="Q16" s="391"/>
      <c r="R16" s="391"/>
      <c r="S16" s="391"/>
      <c r="T16" s="391"/>
    </row>
    <row r="17" spans="1:113" s="3" customFormat="1" ht="15" customHeight="1" x14ac:dyDescent="0.2">
      <c r="A17" s="383" t="s">
        <v>6</v>
      </c>
      <c r="B17" s="383"/>
      <c r="C17" s="383"/>
      <c r="D17" s="383"/>
      <c r="E17" s="383"/>
      <c r="F17" s="383"/>
      <c r="G17" s="383"/>
      <c r="H17" s="383"/>
      <c r="I17" s="383"/>
      <c r="J17" s="383"/>
      <c r="K17" s="383"/>
      <c r="L17" s="383"/>
      <c r="M17" s="383"/>
      <c r="N17" s="383"/>
      <c r="O17" s="383"/>
      <c r="P17" s="383"/>
      <c r="Q17" s="383"/>
      <c r="R17" s="383"/>
      <c r="S17" s="383"/>
      <c r="T17" s="383"/>
    </row>
    <row r="18" spans="1:113"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97"/>
    </row>
    <row r="19" spans="1:113" s="3" customFormat="1" ht="15" customHeight="1" x14ac:dyDescent="0.2">
      <c r="A19" s="385" t="s">
        <v>497</v>
      </c>
      <c r="B19" s="385"/>
      <c r="C19" s="385"/>
      <c r="D19" s="385"/>
      <c r="E19" s="385"/>
      <c r="F19" s="385"/>
      <c r="G19" s="385"/>
      <c r="H19" s="385"/>
      <c r="I19" s="385"/>
      <c r="J19" s="385"/>
      <c r="K19" s="385"/>
      <c r="L19" s="385"/>
      <c r="M19" s="385"/>
      <c r="N19" s="385"/>
      <c r="O19" s="385"/>
      <c r="P19" s="385"/>
      <c r="Q19" s="385"/>
      <c r="R19" s="385"/>
      <c r="S19" s="385"/>
      <c r="T19" s="385"/>
    </row>
    <row r="20" spans="1:113" s="64"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113" ht="46.5" customHeight="1" x14ac:dyDescent="0.25">
      <c r="A21" s="407" t="s">
        <v>5</v>
      </c>
      <c r="B21" s="400" t="s">
        <v>225</v>
      </c>
      <c r="C21" s="401"/>
      <c r="D21" s="404" t="s">
        <v>121</v>
      </c>
      <c r="E21" s="400" t="s">
        <v>526</v>
      </c>
      <c r="F21" s="401"/>
      <c r="G21" s="400" t="s">
        <v>276</v>
      </c>
      <c r="H21" s="401"/>
      <c r="I21" s="400" t="s">
        <v>120</v>
      </c>
      <c r="J21" s="401"/>
      <c r="K21" s="404" t="s">
        <v>119</v>
      </c>
      <c r="L21" s="400" t="s">
        <v>118</v>
      </c>
      <c r="M21" s="401"/>
      <c r="N21" s="400" t="s">
        <v>522</v>
      </c>
      <c r="O21" s="401"/>
      <c r="P21" s="404" t="s">
        <v>117</v>
      </c>
      <c r="Q21" s="410" t="s">
        <v>116</v>
      </c>
      <c r="R21" s="411"/>
      <c r="S21" s="410" t="s">
        <v>115</v>
      </c>
      <c r="T21" s="412"/>
    </row>
    <row r="22" spans="1:113" ht="204.75" customHeight="1" x14ac:dyDescent="0.25">
      <c r="A22" s="408"/>
      <c r="B22" s="402"/>
      <c r="C22" s="403"/>
      <c r="D22" s="406"/>
      <c r="E22" s="402"/>
      <c r="F22" s="403"/>
      <c r="G22" s="402"/>
      <c r="H22" s="403"/>
      <c r="I22" s="402"/>
      <c r="J22" s="403"/>
      <c r="K22" s="405"/>
      <c r="L22" s="402"/>
      <c r="M22" s="403"/>
      <c r="N22" s="402"/>
      <c r="O22" s="403"/>
      <c r="P22" s="405"/>
      <c r="Q22" s="118" t="s">
        <v>114</v>
      </c>
      <c r="R22" s="118" t="s">
        <v>496</v>
      </c>
      <c r="S22" s="118" t="s">
        <v>113</v>
      </c>
      <c r="T22" s="118" t="s">
        <v>112</v>
      </c>
    </row>
    <row r="23" spans="1:113" ht="51.75" customHeight="1" x14ac:dyDescent="0.25">
      <c r="A23" s="409"/>
      <c r="B23" s="167" t="s">
        <v>110</v>
      </c>
      <c r="C23" s="167" t="s">
        <v>111</v>
      </c>
      <c r="D23" s="405"/>
      <c r="E23" s="167" t="s">
        <v>110</v>
      </c>
      <c r="F23" s="167" t="s">
        <v>111</v>
      </c>
      <c r="G23" s="167" t="s">
        <v>110</v>
      </c>
      <c r="H23" s="167" t="s">
        <v>111</v>
      </c>
      <c r="I23" s="167" t="s">
        <v>110</v>
      </c>
      <c r="J23" s="167" t="s">
        <v>111</v>
      </c>
      <c r="K23" s="167" t="s">
        <v>110</v>
      </c>
      <c r="L23" s="167" t="s">
        <v>110</v>
      </c>
      <c r="M23" s="167" t="s">
        <v>111</v>
      </c>
      <c r="N23" s="167" t="s">
        <v>110</v>
      </c>
      <c r="O23" s="167" t="s">
        <v>111</v>
      </c>
      <c r="P23" s="168" t="s">
        <v>110</v>
      </c>
      <c r="Q23" s="118" t="s">
        <v>110</v>
      </c>
      <c r="R23" s="118" t="s">
        <v>110</v>
      </c>
      <c r="S23" s="118" t="s">
        <v>110</v>
      </c>
      <c r="T23" s="118"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x14ac:dyDescent="0.25">
      <c r="A25" s="67">
        <v>1</v>
      </c>
      <c r="B25" s="66" t="s">
        <v>693</v>
      </c>
      <c r="C25" s="66" t="s">
        <v>693</v>
      </c>
      <c r="D25" s="66" t="s">
        <v>693</v>
      </c>
      <c r="E25" s="66" t="s">
        <v>693</v>
      </c>
      <c r="F25" s="66" t="s">
        <v>693</v>
      </c>
      <c r="G25" s="66" t="s">
        <v>693</v>
      </c>
      <c r="H25" s="66" t="s">
        <v>693</v>
      </c>
      <c r="I25" s="66" t="s">
        <v>693</v>
      </c>
      <c r="J25" s="65" t="s">
        <v>693</v>
      </c>
      <c r="K25" s="65" t="s">
        <v>693</v>
      </c>
      <c r="L25" s="65" t="s">
        <v>693</v>
      </c>
      <c r="M25" s="67" t="s">
        <v>693</v>
      </c>
      <c r="N25" s="67" t="s">
        <v>693</v>
      </c>
      <c r="O25" s="67" t="s">
        <v>693</v>
      </c>
      <c r="P25" s="65" t="s">
        <v>693</v>
      </c>
      <c r="Q25" s="170" t="s">
        <v>693</v>
      </c>
      <c r="R25" s="66" t="s">
        <v>693</v>
      </c>
      <c r="S25" s="170" t="s">
        <v>693</v>
      </c>
      <c r="T25" s="66" t="s">
        <v>693</v>
      </c>
    </row>
    <row r="26" spans="1:113" ht="3" customHeight="1" x14ac:dyDescent="0.25"/>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399" t="s">
        <v>532</v>
      </c>
      <c r="C29" s="399"/>
      <c r="D29" s="399"/>
      <c r="E29" s="399"/>
      <c r="F29" s="399"/>
      <c r="G29" s="399"/>
      <c r="H29" s="399"/>
      <c r="I29" s="399"/>
      <c r="J29" s="399"/>
      <c r="K29" s="399"/>
      <c r="L29" s="399"/>
      <c r="M29" s="399"/>
      <c r="N29" s="399"/>
      <c r="O29" s="399"/>
      <c r="P29" s="399"/>
      <c r="Q29" s="399"/>
      <c r="R29" s="39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495</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6" sqref="R2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1.425781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86" t="s">
        <v>9</v>
      </c>
      <c r="F7" s="386"/>
      <c r="G7" s="386"/>
      <c r="H7" s="386"/>
      <c r="I7" s="386"/>
      <c r="J7" s="386"/>
      <c r="K7" s="386"/>
      <c r="L7" s="386"/>
      <c r="M7" s="386"/>
      <c r="N7" s="386"/>
      <c r="O7" s="386"/>
      <c r="P7" s="386"/>
      <c r="Q7" s="386"/>
      <c r="R7" s="386"/>
      <c r="S7" s="386"/>
      <c r="T7" s="386"/>
      <c r="U7" s="386"/>
      <c r="V7" s="386"/>
      <c r="W7" s="386"/>
      <c r="X7" s="386"/>
      <c r="Y7" s="38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1" t="str">
        <f>'1. паспорт местоположение'!A9</f>
        <v>Акционерное общество "Янтарьэнерго" ДЗО  ПАО "Россети"</v>
      </c>
      <c r="F9" s="391"/>
      <c r="G9" s="391"/>
      <c r="H9" s="391"/>
      <c r="I9" s="391"/>
      <c r="J9" s="391"/>
      <c r="K9" s="391"/>
      <c r="L9" s="391"/>
      <c r="M9" s="391"/>
      <c r="N9" s="391"/>
      <c r="O9" s="391"/>
      <c r="P9" s="391"/>
      <c r="Q9" s="391"/>
      <c r="R9" s="391"/>
      <c r="S9" s="391"/>
      <c r="T9" s="391"/>
      <c r="U9" s="391"/>
      <c r="V9" s="391"/>
      <c r="W9" s="391"/>
      <c r="X9" s="391"/>
      <c r="Y9" s="391"/>
    </row>
    <row r="10" spans="1:27" s="12" customFormat="1" ht="18.75" customHeight="1" x14ac:dyDescent="0.2">
      <c r="E10" s="383" t="s">
        <v>8</v>
      </c>
      <c r="F10" s="383"/>
      <c r="G10" s="383"/>
      <c r="H10" s="383"/>
      <c r="I10" s="383"/>
      <c r="J10" s="383"/>
      <c r="K10" s="383"/>
      <c r="L10" s="383"/>
      <c r="M10" s="383"/>
      <c r="N10" s="383"/>
      <c r="O10" s="383"/>
      <c r="P10" s="383"/>
      <c r="Q10" s="383"/>
      <c r="R10" s="383"/>
      <c r="S10" s="383"/>
      <c r="T10" s="383"/>
      <c r="U10" s="383"/>
      <c r="V10" s="383"/>
      <c r="W10" s="383"/>
      <c r="X10" s="383"/>
      <c r="Y10" s="38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1" t="str">
        <f>'1. паспорт местоположение'!A12</f>
        <v>G_3144</v>
      </c>
      <c r="F12" s="391"/>
      <c r="G12" s="391"/>
      <c r="H12" s="391"/>
      <c r="I12" s="391"/>
      <c r="J12" s="391"/>
      <c r="K12" s="391"/>
      <c r="L12" s="391"/>
      <c r="M12" s="391"/>
      <c r="N12" s="391"/>
      <c r="O12" s="391"/>
      <c r="P12" s="391"/>
      <c r="Q12" s="391"/>
      <c r="R12" s="391"/>
      <c r="S12" s="391"/>
      <c r="T12" s="391"/>
      <c r="U12" s="391"/>
      <c r="V12" s="391"/>
      <c r="W12" s="391"/>
      <c r="X12" s="391"/>
      <c r="Y12" s="391"/>
    </row>
    <row r="13" spans="1:27" s="12" customFormat="1" ht="18.75" customHeight="1" x14ac:dyDescent="0.2">
      <c r="E13" s="383" t="s">
        <v>7</v>
      </c>
      <c r="F13" s="383"/>
      <c r="G13" s="383"/>
      <c r="H13" s="383"/>
      <c r="I13" s="383"/>
      <c r="J13" s="383"/>
      <c r="K13" s="383"/>
      <c r="L13" s="383"/>
      <c r="M13" s="383"/>
      <c r="N13" s="383"/>
      <c r="O13" s="383"/>
      <c r="P13" s="383"/>
      <c r="Q13" s="383"/>
      <c r="R13" s="383"/>
      <c r="S13" s="383"/>
      <c r="T13" s="383"/>
      <c r="U13" s="383"/>
      <c r="V13" s="383"/>
      <c r="W13" s="383"/>
      <c r="X13" s="383"/>
      <c r="Y13" s="38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1" t="str">
        <f>'1. паспорт местоположение'!A15</f>
        <v>Строительство двух КЛ 10 кВ от КТПн до ВТП-320 и до ТП-700 по ул.Б.Хмельницкого в г.Калининграде</v>
      </c>
      <c r="F15" s="391"/>
      <c r="G15" s="391"/>
      <c r="H15" s="391"/>
      <c r="I15" s="391"/>
      <c r="J15" s="391"/>
      <c r="K15" s="391"/>
      <c r="L15" s="391"/>
      <c r="M15" s="391"/>
      <c r="N15" s="391"/>
      <c r="O15" s="391"/>
      <c r="P15" s="391"/>
      <c r="Q15" s="391"/>
      <c r="R15" s="391"/>
      <c r="S15" s="391"/>
      <c r="T15" s="391"/>
      <c r="U15" s="391"/>
      <c r="V15" s="391"/>
      <c r="W15" s="391"/>
      <c r="X15" s="391"/>
      <c r="Y15" s="391"/>
    </row>
    <row r="16" spans="1:27" s="3" customFormat="1" ht="15" customHeight="1" x14ac:dyDescent="0.2">
      <c r="E16" s="383" t="s">
        <v>6</v>
      </c>
      <c r="F16" s="383"/>
      <c r="G16" s="383"/>
      <c r="H16" s="383"/>
      <c r="I16" s="383"/>
      <c r="J16" s="383"/>
      <c r="K16" s="383"/>
      <c r="L16" s="383"/>
      <c r="M16" s="383"/>
      <c r="N16" s="383"/>
      <c r="O16" s="383"/>
      <c r="P16" s="383"/>
      <c r="Q16" s="383"/>
      <c r="R16" s="383"/>
      <c r="S16" s="383"/>
      <c r="T16" s="383"/>
      <c r="U16" s="383"/>
      <c r="V16" s="383"/>
      <c r="W16" s="383"/>
      <c r="X16" s="383"/>
      <c r="Y16" s="38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5"/>
      <c r="F18" s="385"/>
      <c r="G18" s="385"/>
      <c r="H18" s="385"/>
      <c r="I18" s="385"/>
      <c r="J18" s="385"/>
      <c r="K18" s="385"/>
      <c r="L18" s="385"/>
      <c r="M18" s="385"/>
      <c r="N18" s="385"/>
      <c r="O18" s="385"/>
      <c r="P18" s="385"/>
      <c r="Q18" s="385"/>
      <c r="R18" s="385"/>
      <c r="S18" s="385"/>
      <c r="T18" s="385"/>
      <c r="U18" s="385"/>
      <c r="V18" s="385"/>
      <c r="W18" s="385"/>
      <c r="X18" s="385"/>
      <c r="Y18" s="385"/>
    </row>
    <row r="19" spans="1:27" ht="25.5" customHeight="1" x14ac:dyDescent="0.25">
      <c r="A19" s="385" t="s">
        <v>499</v>
      </c>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row>
    <row r="20" spans="1:27" s="64" customFormat="1" ht="21" customHeight="1" x14ac:dyDescent="0.25"/>
    <row r="21" spans="1:27" ht="15.75" customHeight="1" x14ac:dyDescent="0.25">
      <c r="A21" s="414" t="s">
        <v>5</v>
      </c>
      <c r="B21" s="417" t="s">
        <v>506</v>
      </c>
      <c r="C21" s="418"/>
      <c r="D21" s="417" t="s">
        <v>508</v>
      </c>
      <c r="E21" s="418"/>
      <c r="F21" s="410" t="s">
        <v>93</v>
      </c>
      <c r="G21" s="412"/>
      <c r="H21" s="412"/>
      <c r="I21" s="411"/>
      <c r="J21" s="414" t="s">
        <v>509</v>
      </c>
      <c r="K21" s="417" t="s">
        <v>510</v>
      </c>
      <c r="L21" s="418"/>
      <c r="M21" s="417" t="s">
        <v>511</v>
      </c>
      <c r="N21" s="418"/>
      <c r="O21" s="417" t="s">
        <v>498</v>
      </c>
      <c r="P21" s="418"/>
      <c r="Q21" s="417" t="s">
        <v>126</v>
      </c>
      <c r="R21" s="418"/>
      <c r="S21" s="414" t="s">
        <v>125</v>
      </c>
      <c r="T21" s="414" t="s">
        <v>512</v>
      </c>
      <c r="U21" s="414" t="s">
        <v>507</v>
      </c>
      <c r="V21" s="417" t="s">
        <v>124</v>
      </c>
      <c r="W21" s="418"/>
      <c r="X21" s="410" t="s">
        <v>116</v>
      </c>
      <c r="Y21" s="412"/>
      <c r="Z21" s="410" t="s">
        <v>115</v>
      </c>
      <c r="AA21" s="412"/>
    </row>
    <row r="22" spans="1:27" ht="216" customHeight="1" x14ac:dyDescent="0.25">
      <c r="A22" s="415"/>
      <c r="B22" s="419"/>
      <c r="C22" s="420"/>
      <c r="D22" s="419"/>
      <c r="E22" s="420"/>
      <c r="F22" s="410" t="s">
        <v>123</v>
      </c>
      <c r="G22" s="411"/>
      <c r="H22" s="410" t="s">
        <v>122</v>
      </c>
      <c r="I22" s="411"/>
      <c r="J22" s="416"/>
      <c r="K22" s="419"/>
      <c r="L22" s="420"/>
      <c r="M22" s="419"/>
      <c r="N22" s="420"/>
      <c r="O22" s="419"/>
      <c r="P22" s="420"/>
      <c r="Q22" s="419"/>
      <c r="R22" s="420"/>
      <c r="S22" s="416"/>
      <c r="T22" s="416"/>
      <c r="U22" s="416"/>
      <c r="V22" s="419"/>
      <c r="W22" s="420"/>
      <c r="X22" s="118" t="s">
        <v>114</v>
      </c>
      <c r="Y22" s="118" t="s">
        <v>496</v>
      </c>
      <c r="Z22" s="118" t="s">
        <v>113</v>
      </c>
      <c r="AA22" s="118" t="s">
        <v>112</v>
      </c>
    </row>
    <row r="23" spans="1:27" ht="60" customHeight="1" x14ac:dyDescent="0.25">
      <c r="A23" s="416"/>
      <c r="B23" s="165" t="s">
        <v>110</v>
      </c>
      <c r="C23" s="165" t="s">
        <v>111</v>
      </c>
      <c r="D23" s="119" t="s">
        <v>110</v>
      </c>
      <c r="E23" s="119" t="s">
        <v>111</v>
      </c>
      <c r="F23" s="119" t="s">
        <v>110</v>
      </c>
      <c r="G23" s="119" t="s">
        <v>111</v>
      </c>
      <c r="H23" s="119" t="s">
        <v>110</v>
      </c>
      <c r="I23" s="119" t="s">
        <v>111</v>
      </c>
      <c r="J23" s="119" t="s">
        <v>110</v>
      </c>
      <c r="K23" s="119" t="s">
        <v>110</v>
      </c>
      <c r="L23" s="119" t="s">
        <v>111</v>
      </c>
      <c r="M23" s="119" t="s">
        <v>110</v>
      </c>
      <c r="N23" s="119" t="s">
        <v>111</v>
      </c>
      <c r="O23" s="119" t="s">
        <v>110</v>
      </c>
      <c r="P23" s="119" t="s">
        <v>111</v>
      </c>
      <c r="Q23" s="119" t="s">
        <v>110</v>
      </c>
      <c r="R23" s="119" t="s">
        <v>111</v>
      </c>
      <c r="S23" s="119" t="s">
        <v>110</v>
      </c>
      <c r="T23" s="119" t="s">
        <v>110</v>
      </c>
      <c r="U23" s="119" t="s">
        <v>110</v>
      </c>
      <c r="V23" s="119" t="s">
        <v>110</v>
      </c>
      <c r="W23" s="119" t="s">
        <v>111</v>
      </c>
      <c r="X23" s="119" t="s">
        <v>110</v>
      </c>
      <c r="Y23" s="119" t="s">
        <v>110</v>
      </c>
      <c r="Z23" s="118" t="s">
        <v>110</v>
      </c>
      <c r="AA23" s="118" t="s">
        <v>110</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4" customFormat="1" ht="63" x14ac:dyDescent="0.25">
      <c r="A25" s="67">
        <v>1</v>
      </c>
      <c r="B25" s="68" t="s">
        <v>693</v>
      </c>
      <c r="C25" s="66" t="s">
        <v>707</v>
      </c>
      <c r="D25" s="68" t="s">
        <v>693</v>
      </c>
      <c r="E25" s="66" t="s">
        <v>707</v>
      </c>
      <c r="F25" s="66" t="s">
        <v>693</v>
      </c>
      <c r="G25" s="67">
        <v>10</v>
      </c>
      <c r="H25" s="68" t="s">
        <v>693</v>
      </c>
      <c r="I25" s="67">
        <v>10</v>
      </c>
      <c r="J25" s="68" t="s">
        <v>693</v>
      </c>
      <c r="K25" s="68" t="s">
        <v>693</v>
      </c>
      <c r="L25" s="326" t="s">
        <v>692</v>
      </c>
      <c r="M25" s="68" t="s">
        <v>693</v>
      </c>
      <c r="N25" s="327">
        <v>120</v>
      </c>
      <c r="O25" s="68" t="s">
        <v>693</v>
      </c>
      <c r="P25" s="327" t="s">
        <v>688</v>
      </c>
      <c r="Q25" s="68" t="s">
        <v>693</v>
      </c>
      <c r="R25" s="67">
        <v>0.73399999999999999</v>
      </c>
      <c r="S25" s="68" t="s">
        <v>693</v>
      </c>
      <c r="T25" s="68" t="s">
        <v>693</v>
      </c>
      <c r="U25" s="68" t="s">
        <v>693</v>
      </c>
      <c r="V25" s="68" t="s">
        <v>693</v>
      </c>
      <c r="W25" s="325" t="s">
        <v>689</v>
      </c>
      <c r="X25" s="68" t="s">
        <v>693</v>
      </c>
      <c r="Y25" s="68" t="s">
        <v>693</v>
      </c>
      <c r="Z25" s="68" t="s">
        <v>693</v>
      </c>
      <c r="AA25" s="68" t="s">
        <v>693</v>
      </c>
    </row>
    <row r="26" spans="1:27" s="64" customFormat="1" ht="63" x14ac:dyDescent="0.25">
      <c r="A26" s="67">
        <v>2</v>
      </c>
      <c r="B26" s="68" t="s">
        <v>693</v>
      </c>
      <c r="C26" s="66" t="s">
        <v>708</v>
      </c>
      <c r="D26" s="68" t="s">
        <v>693</v>
      </c>
      <c r="E26" s="66" t="s">
        <v>708</v>
      </c>
      <c r="F26" s="66" t="s">
        <v>693</v>
      </c>
      <c r="G26" s="67">
        <v>10</v>
      </c>
      <c r="H26" s="68" t="s">
        <v>693</v>
      </c>
      <c r="I26" s="67">
        <v>10</v>
      </c>
      <c r="J26" s="68" t="s">
        <v>693</v>
      </c>
      <c r="K26" s="68" t="s">
        <v>693</v>
      </c>
      <c r="L26" s="326" t="s">
        <v>64</v>
      </c>
      <c r="M26" s="68" t="s">
        <v>693</v>
      </c>
      <c r="N26" s="327">
        <v>120</v>
      </c>
      <c r="O26" s="68" t="s">
        <v>693</v>
      </c>
      <c r="P26" s="327" t="s">
        <v>688</v>
      </c>
      <c r="Q26" s="68" t="s">
        <v>693</v>
      </c>
      <c r="R26" s="67">
        <v>0.27800000000000002</v>
      </c>
      <c r="S26" s="68" t="s">
        <v>693</v>
      </c>
      <c r="T26" s="68" t="s">
        <v>693</v>
      </c>
      <c r="U26" s="68" t="s">
        <v>693</v>
      </c>
      <c r="V26" s="68" t="s">
        <v>693</v>
      </c>
      <c r="W26" s="325" t="s">
        <v>689</v>
      </c>
      <c r="X26" s="68" t="s">
        <v>693</v>
      </c>
      <c r="Y26" s="68" t="s">
        <v>693</v>
      </c>
      <c r="Z26" s="68" t="s">
        <v>693</v>
      </c>
      <c r="AA26" s="68" t="s">
        <v>693</v>
      </c>
    </row>
    <row r="27" spans="1:27" s="64" customFormat="1" ht="24" hidden="1" customHeight="1" x14ac:dyDescent="0.25">
      <c r="A27" s="67"/>
      <c r="B27" s="68"/>
      <c r="C27" s="68"/>
      <c r="D27" s="68"/>
      <c r="E27" s="66"/>
      <c r="F27" s="66"/>
      <c r="G27" s="67"/>
      <c r="H27" s="67"/>
      <c r="I27" s="67"/>
      <c r="J27" s="65"/>
      <c r="K27" s="65"/>
      <c r="L27" s="170"/>
      <c r="M27" s="170"/>
      <c r="N27" s="327"/>
      <c r="O27" s="325"/>
      <c r="P27" s="327"/>
      <c r="Q27" s="325"/>
      <c r="R27" s="67"/>
      <c r="S27" s="65"/>
      <c r="T27" s="65"/>
      <c r="U27" s="65"/>
      <c r="V27" s="65"/>
      <c r="W27" s="325"/>
      <c r="X27" s="68"/>
      <c r="Y27" s="68"/>
      <c r="Z27" s="68"/>
      <c r="AA27" s="68"/>
    </row>
    <row r="28" spans="1:27" s="62" customFormat="1" ht="12.75" x14ac:dyDescent="0.2">
      <c r="A28" s="63"/>
      <c r="B28" s="63"/>
      <c r="C28" s="63"/>
      <c r="E28" s="63"/>
      <c r="X28" s="120"/>
      <c r="Y28" s="120"/>
      <c r="Z28" s="120"/>
      <c r="AA28" s="120"/>
    </row>
    <row r="29" spans="1:27" s="62" customFormat="1" ht="12.75" x14ac:dyDescent="0.2">
      <c r="A29" s="63"/>
      <c r="B29" s="63"/>
      <c r="C29"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2" t="str">
        <f>'1. паспорт местоположение'!A5:C5</f>
        <v>Год раскрытия информации: 2017 год</v>
      </c>
      <c r="B5" s="382"/>
      <c r="C5" s="38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86" t="s">
        <v>9</v>
      </c>
      <c r="B7" s="386"/>
      <c r="C7" s="386"/>
      <c r="D7" s="13"/>
      <c r="E7" s="13"/>
      <c r="F7" s="13"/>
      <c r="G7" s="13"/>
      <c r="H7" s="13"/>
      <c r="I7" s="13"/>
      <c r="J7" s="13"/>
      <c r="K7" s="13"/>
      <c r="L7" s="13"/>
      <c r="M7" s="13"/>
      <c r="N7" s="13"/>
      <c r="O7" s="13"/>
      <c r="P7" s="13"/>
      <c r="Q7" s="13"/>
      <c r="R7" s="13"/>
      <c r="S7" s="13"/>
      <c r="T7" s="13"/>
      <c r="U7" s="13"/>
    </row>
    <row r="8" spans="1:29" s="12" customFormat="1" ht="18.75" x14ac:dyDescent="0.2">
      <c r="A8" s="386"/>
      <c r="B8" s="386"/>
      <c r="C8" s="386"/>
      <c r="D8" s="14"/>
      <c r="E8" s="14"/>
      <c r="F8" s="14"/>
      <c r="G8" s="14"/>
      <c r="H8" s="13"/>
      <c r="I8" s="13"/>
      <c r="J8" s="13"/>
      <c r="K8" s="13"/>
      <c r="L8" s="13"/>
      <c r="M8" s="13"/>
      <c r="N8" s="13"/>
      <c r="O8" s="13"/>
      <c r="P8" s="13"/>
      <c r="Q8" s="13"/>
      <c r="R8" s="13"/>
      <c r="S8" s="13"/>
      <c r="T8" s="13"/>
      <c r="U8" s="13"/>
    </row>
    <row r="9" spans="1:29" s="12" customFormat="1" ht="18.75" x14ac:dyDescent="0.2">
      <c r="A9" s="391" t="str">
        <f>'1. паспорт местоположение'!A9:C9</f>
        <v>Акционерное общество "Янтарьэнерго" ДЗО  ПАО "Россети"</v>
      </c>
      <c r="B9" s="391"/>
      <c r="C9" s="391"/>
      <c r="D9" s="8"/>
      <c r="E9" s="8"/>
      <c r="F9" s="8"/>
      <c r="G9" s="8"/>
      <c r="H9" s="13"/>
      <c r="I9" s="13"/>
      <c r="J9" s="13"/>
      <c r="K9" s="13"/>
      <c r="L9" s="13"/>
      <c r="M9" s="13"/>
      <c r="N9" s="13"/>
      <c r="O9" s="13"/>
      <c r="P9" s="13"/>
      <c r="Q9" s="13"/>
      <c r="R9" s="13"/>
      <c r="S9" s="13"/>
      <c r="T9" s="13"/>
      <c r="U9" s="13"/>
    </row>
    <row r="10" spans="1:29" s="12" customFormat="1" ht="18.75" x14ac:dyDescent="0.2">
      <c r="A10" s="383" t="s">
        <v>8</v>
      </c>
      <c r="B10" s="383"/>
      <c r="C10" s="383"/>
      <c r="D10" s="6"/>
      <c r="E10" s="6"/>
      <c r="F10" s="6"/>
      <c r="G10" s="6"/>
      <c r="H10" s="13"/>
      <c r="I10" s="13"/>
      <c r="J10" s="13"/>
      <c r="K10" s="13"/>
      <c r="L10" s="13"/>
      <c r="M10" s="13"/>
      <c r="N10" s="13"/>
      <c r="O10" s="13"/>
      <c r="P10" s="13"/>
      <c r="Q10" s="13"/>
      <c r="R10" s="13"/>
      <c r="S10" s="13"/>
      <c r="T10" s="13"/>
      <c r="U10" s="13"/>
    </row>
    <row r="11" spans="1:29" s="12" customFormat="1" ht="18.75" x14ac:dyDescent="0.2">
      <c r="A11" s="386"/>
      <c r="B11" s="386"/>
      <c r="C11" s="386"/>
      <c r="D11" s="14"/>
      <c r="E11" s="14"/>
      <c r="F11" s="14"/>
      <c r="G11" s="14"/>
      <c r="H11" s="13"/>
      <c r="I11" s="13"/>
      <c r="J11" s="13"/>
      <c r="K11" s="13"/>
      <c r="L11" s="13"/>
      <c r="M11" s="13"/>
      <c r="N11" s="13"/>
      <c r="O11" s="13"/>
      <c r="P11" s="13"/>
      <c r="Q11" s="13"/>
      <c r="R11" s="13"/>
      <c r="S11" s="13"/>
      <c r="T11" s="13"/>
      <c r="U11" s="13"/>
    </row>
    <row r="12" spans="1:29" s="12" customFormat="1" ht="18.75" x14ac:dyDescent="0.2">
      <c r="A12" s="391" t="str">
        <f>'1. паспорт местоположение'!A12:C12</f>
        <v>G_3144</v>
      </c>
      <c r="B12" s="391"/>
      <c r="C12" s="391"/>
      <c r="D12" s="8"/>
      <c r="E12" s="8"/>
      <c r="F12" s="8"/>
      <c r="G12" s="8"/>
      <c r="H12" s="13"/>
      <c r="I12" s="13"/>
      <c r="J12" s="13"/>
      <c r="K12" s="13"/>
      <c r="L12" s="13"/>
      <c r="M12" s="13"/>
      <c r="N12" s="13"/>
      <c r="O12" s="13"/>
      <c r="P12" s="13"/>
      <c r="Q12" s="13"/>
      <c r="R12" s="13"/>
      <c r="S12" s="13"/>
      <c r="T12" s="13"/>
      <c r="U12" s="13"/>
    </row>
    <row r="13" spans="1:29" s="12" customFormat="1" ht="18.75" x14ac:dyDescent="0.2">
      <c r="A13" s="383" t="s">
        <v>7</v>
      </c>
      <c r="B13" s="383"/>
      <c r="C13" s="38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5"/>
      <c r="B14" s="395"/>
      <c r="C14" s="395"/>
      <c r="D14" s="10"/>
      <c r="E14" s="10"/>
      <c r="F14" s="10"/>
      <c r="G14" s="10"/>
      <c r="H14" s="10"/>
      <c r="I14" s="10"/>
      <c r="J14" s="10"/>
      <c r="K14" s="10"/>
      <c r="L14" s="10"/>
      <c r="M14" s="10"/>
      <c r="N14" s="10"/>
      <c r="O14" s="10"/>
      <c r="P14" s="10"/>
      <c r="Q14" s="10"/>
      <c r="R14" s="10"/>
      <c r="S14" s="10"/>
      <c r="T14" s="10"/>
      <c r="U14" s="10"/>
    </row>
    <row r="15" spans="1:29" s="3" customFormat="1" ht="12" x14ac:dyDescent="0.2">
      <c r="A15" s="391" t="str">
        <f>'1. паспорт местоположение'!A15</f>
        <v>Строительство двух КЛ 10 кВ от КТПн до ВТП-320 и до ТП-700 по ул.Б.Хмельницкого в г.Калининграде</v>
      </c>
      <c r="B15" s="391"/>
      <c r="C15" s="391"/>
      <c r="D15" s="8"/>
      <c r="E15" s="8"/>
      <c r="F15" s="8"/>
      <c r="G15" s="8"/>
      <c r="H15" s="8"/>
      <c r="I15" s="8"/>
      <c r="J15" s="8"/>
      <c r="K15" s="8"/>
      <c r="L15" s="8"/>
      <c r="M15" s="8"/>
      <c r="N15" s="8"/>
      <c r="O15" s="8"/>
      <c r="P15" s="8"/>
      <c r="Q15" s="8"/>
      <c r="R15" s="8"/>
      <c r="S15" s="8"/>
      <c r="T15" s="8"/>
      <c r="U15" s="8"/>
    </row>
    <row r="16" spans="1:29" s="3" customFormat="1" ht="15" customHeight="1" x14ac:dyDescent="0.2">
      <c r="A16" s="383" t="s">
        <v>6</v>
      </c>
      <c r="B16" s="383"/>
      <c r="C16" s="383"/>
      <c r="D16" s="6"/>
      <c r="E16" s="6"/>
      <c r="F16" s="6"/>
      <c r="G16" s="6"/>
      <c r="H16" s="6"/>
      <c r="I16" s="6"/>
      <c r="J16" s="6"/>
      <c r="K16" s="6"/>
      <c r="L16" s="6"/>
      <c r="M16" s="6"/>
      <c r="N16" s="6"/>
      <c r="O16" s="6"/>
      <c r="P16" s="6"/>
      <c r="Q16" s="6"/>
      <c r="R16" s="6"/>
      <c r="S16" s="6"/>
      <c r="T16" s="6"/>
      <c r="U16" s="6"/>
    </row>
    <row r="17" spans="1:21" s="3" customFormat="1" ht="15" customHeight="1" x14ac:dyDescent="0.2">
      <c r="A17" s="397"/>
      <c r="B17" s="397"/>
      <c r="C17" s="397"/>
      <c r="D17" s="4"/>
      <c r="E17" s="4"/>
      <c r="F17" s="4"/>
      <c r="G17" s="4"/>
      <c r="H17" s="4"/>
      <c r="I17" s="4"/>
      <c r="J17" s="4"/>
      <c r="K17" s="4"/>
      <c r="L17" s="4"/>
      <c r="M17" s="4"/>
      <c r="N17" s="4"/>
      <c r="O17" s="4"/>
      <c r="P17" s="4"/>
      <c r="Q17" s="4"/>
      <c r="R17" s="4"/>
    </row>
    <row r="18" spans="1:21" s="3" customFormat="1" ht="27.75" customHeight="1" x14ac:dyDescent="0.2">
      <c r="A18" s="384" t="s">
        <v>491</v>
      </c>
      <c r="B18" s="384"/>
      <c r="C18" s="3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504</v>
      </c>
      <c r="C22" s="345" t="s">
        <v>694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696</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524</v>
      </c>
      <c r="C24" s="29" t="s">
        <v>709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525</v>
      </c>
      <c r="C25" s="353" t="s">
        <v>710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583</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505</v>
      </c>
      <c r="C27" s="346" t="s">
        <v>695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703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B24" sqref="B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row>
    <row r="6" spans="1:28"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162"/>
      <c r="AB6" s="162"/>
    </row>
    <row r="7" spans="1:28" ht="18.75" x14ac:dyDescent="0.25">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162"/>
      <c r="AB7" s="162"/>
    </row>
    <row r="8" spans="1:28" x14ac:dyDescent="0.25">
      <c r="A8" s="391" t="str">
        <f>'1. паспорт местоположение'!A9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63"/>
      <c r="AB8" s="163"/>
    </row>
    <row r="9" spans="1:28" ht="15.75" x14ac:dyDescent="0.25">
      <c r="A9" s="383" t="s">
        <v>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164"/>
      <c r="AB9" s="164"/>
    </row>
    <row r="10" spans="1:28" ht="18.75" x14ac:dyDescent="0.25">
      <c r="A10" s="386"/>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162"/>
      <c r="AB10" s="162"/>
    </row>
    <row r="11" spans="1:28" x14ac:dyDescent="0.25">
      <c r="A11" s="391" t="str">
        <f>'1. паспорт местоположение'!A12:C12</f>
        <v>G_3144</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63"/>
      <c r="AB11" s="163"/>
    </row>
    <row r="12" spans="1:28" ht="15.75" x14ac:dyDescent="0.25">
      <c r="A12" s="383" t="s">
        <v>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164"/>
      <c r="AB12" s="164"/>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1"/>
      <c r="AB13" s="11"/>
    </row>
    <row r="14" spans="1:28" x14ac:dyDescent="0.25">
      <c r="A14" s="391" t="str">
        <f>'1. паспорт местоположение'!A15</f>
        <v>Строительство двух КЛ 10 кВ от КТПн до ВТП-320 и до ТП-700 по ул.Б.Хмельницкого в г.Калининграде</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163"/>
      <c r="AB14" s="163"/>
    </row>
    <row r="15" spans="1:28" ht="15.75" x14ac:dyDescent="0.25">
      <c r="A15" s="383" t="s">
        <v>6</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164"/>
      <c r="AB15" s="164"/>
    </row>
    <row r="16" spans="1:28"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173"/>
      <c r="AB16" s="173"/>
    </row>
    <row r="17" spans="1:28" x14ac:dyDescent="0.25">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173"/>
      <c r="AB17" s="173"/>
    </row>
    <row r="18" spans="1:28" x14ac:dyDescent="0.25">
      <c r="A18" s="427"/>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173"/>
      <c r="AB18" s="173"/>
    </row>
    <row r="19" spans="1:28" x14ac:dyDescent="0.25">
      <c r="A19" s="427"/>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173"/>
      <c r="AB19" s="173"/>
    </row>
    <row r="20" spans="1:28"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174"/>
      <c r="AB20" s="174"/>
    </row>
    <row r="21" spans="1:28" x14ac:dyDescent="0.25">
      <c r="A21" s="421"/>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174"/>
      <c r="AB21" s="174"/>
    </row>
    <row r="22" spans="1:28" x14ac:dyDescent="0.25">
      <c r="A22" s="422" t="s">
        <v>523</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175"/>
      <c r="AB22" s="175"/>
    </row>
    <row r="23" spans="1:28" ht="32.25" customHeight="1" x14ac:dyDescent="0.25">
      <c r="A23" s="424" t="s">
        <v>377</v>
      </c>
      <c r="B23" s="425"/>
      <c r="C23" s="425"/>
      <c r="D23" s="425"/>
      <c r="E23" s="425"/>
      <c r="F23" s="425"/>
      <c r="G23" s="425"/>
      <c r="H23" s="425"/>
      <c r="I23" s="425"/>
      <c r="J23" s="425"/>
      <c r="K23" s="425"/>
      <c r="L23" s="426"/>
      <c r="M23" s="423" t="s">
        <v>378</v>
      </c>
      <c r="N23" s="423"/>
      <c r="O23" s="423"/>
      <c r="P23" s="423"/>
      <c r="Q23" s="423"/>
      <c r="R23" s="423"/>
      <c r="S23" s="423"/>
      <c r="T23" s="423"/>
      <c r="U23" s="423"/>
      <c r="V23" s="423"/>
      <c r="W23" s="423"/>
      <c r="X23" s="423"/>
      <c r="Y23" s="423"/>
      <c r="Z23" s="423"/>
    </row>
    <row r="24" spans="1:28" ht="151.5" customHeight="1" x14ac:dyDescent="0.25">
      <c r="A24" s="115" t="s">
        <v>236</v>
      </c>
      <c r="B24" s="116" t="s">
        <v>265</v>
      </c>
      <c r="C24" s="115" t="s">
        <v>371</v>
      </c>
      <c r="D24" s="115" t="s">
        <v>237</v>
      </c>
      <c r="E24" s="115" t="s">
        <v>372</v>
      </c>
      <c r="F24" s="115" t="s">
        <v>374</v>
      </c>
      <c r="G24" s="115" t="s">
        <v>373</v>
      </c>
      <c r="H24" s="115" t="s">
        <v>238</v>
      </c>
      <c r="I24" s="115" t="s">
        <v>375</v>
      </c>
      <c r="J24" s="115" t="s">
        <v>270</v>
      </c>
      <c r="K24" s="116" t="s">
        <v>264</v>
      </c>
      <c r="L24" s="116" t="s">
        <v>239</v>
      </c>
      <c r="M24" s="117" t="s">
        <v>284</v>
      </c>
      <c r="N24" s="116" t="s">
        <v>534</v>
      </c>
      <c r="O24" s="115" t="s">
        <v>281</v>
      </c>
      <c r="P24" s="115" t="s">
        <v>282</v>
      </c>
      <c r="Q24" s="115" t="s">
        <v>280</v>
      </c>
      <c r="R24" s="115" t="s">
        <v>238</v>
      </c>
      <c r="S24" s="115" t="s">
        <v>279</v>
      </c>
      <c r="T24" s="115" t="s">
        <v>278</v>
      </c>
      <c r="U24" s="115" t="s">
        <v>370</v>
      </c>
      <c r="V24" s="115" t="s">
        <v>280</v>
      </c>
      <c r="W24" s="122" t="s">
        <v>263</v>
      </c>
      <c r="X24" s="122" t="s">
        <v>295</v>
      </c>
      <c r="Y24" s="122" t="s">
        <v>296</v>
      </c>
      <c r="Z24" s="124" t="s">
        <v>293</v>
      </c>
    </row>
    <row r="25" spans="1:28" ht="16.5" customHeight="1" x14ac:dyDescent="0.25">
      <c r="A25" s="115">
        <v>1</v>
      </c>
      <c r="B25" s="116">
        <v>2</v>
      </c>
      <c r="C25" s="115">
        <v>3</v>
      </c>
      <c r="D25" s="116">
        <v>4</v>
      </c>
      <c r="E25" s="115">
        <v>5</v>
      </c>
      <c r="F25" s="116">
        <v>6</v>
      </c>
      <c r="G25" s="115">
        <v>7</v>
      </c>
      <c r="H25" s="116">
        <v>8</v>
      </c>
      <c r="I25" s="115">
        <v>9</v>
      </c>
      <c r="J25" s="116">
        <v>10</v>
      </c>
      <c r="K25" s="176">
        <v>11</v>
      </c>
      <c r="L25" s="116">
        <v>12</v>
      </c>
      <c r="M25" s="176">
        <v>13</v>
      </c>
      <c r="N25" s="116">
        <v>14</v>
      </c>
      <c r="O25" s="176">
        <v>15</v>
      </c>
      <c r="P25" s="116">
        <v>16</v>
      </c>
      <c r="Q25" s="176">
        <v>17</v>
      </c>
      <c r="R25" s="116">
        <v>18</v>
      </c>
      <c r="S25" s="176">
        <v>19</v>
      </c>
      <c r="T25" s="116">
        <v>20</v>
      </c>
      <c r="U25" s="176">
        <v>21</v>
      </c>
      <c r="V25" s="116">
        <v>22</v>
      </c>
      <c r="W25" s="176">
        <v>23</v>
      </c>
      <c r="X25" s="116">
        <v>24</v>
      </c>
      <c r="Y25" s="176">
        <v>25</v>
      </c>
      <c r="Z25" s="116">
        <v>26</v>
      </c>
    </row>
    <row r="26" spans="1:28" ht="45.75" customHeight="1" x14ac:dyDescent="0.25">
      <c r="A26" s="108" t="s">
        <v>355</v>
      </c>
      <c r="B26" s="114"/>
      <c r="C26" s="110" t="s">
        <v>357</v>
      </c>
      <c r="D26" s="110" t="s">
        <v>358</v>
      </c>
      <c r="E26" s="110" t="s">
        <v>359</v>
      </c>
      <c r="F26" s="110" t="s">
        <v>275</v>
      </c>
      <c r="G26" s="110" t="s">
        <v>360</v>
      </c>
      <c r="H26" s="110" t="s">
        <v>238</v>
      </c>
      <c r="I26" s="110" t="s">
        <v>361</v>
      </c>
      <c r="J26" s="110" t="s">
        <v>362</v>
      </c>
      <c r="K26" s="107"/>
      <c r="L26" s="111" t="s">
        <v>261</v>
      </c>
      <c r="M26" s="113" t="s">
        <v>277</v>
      </c>
      <c r="N26" s="107"/>
      <c r="O26" s="107"/>
      <c r="P26" s="107"/>
      <c r="Q26" s="107"/>
      <c r="R26" s="107"/>
      <c r="S26" s="107"/>
      <c r="T26" s="107"/>
      <c r="U26" s="107"/>
      <c r="V26" s="107"/>
      <c r="W26" s="107"/>
      <c r="X26" s="107"/>
      <c r="Y26" s="107"/>
      <c r="Z26" s="109" t="s">
        <v>294</v>
      </c>
    </row>
    <row r="27" spans="1:28" x14ac:dyDescent="0.25">
      <c r="A27" s="107" t="s">
        <v>240</v>
      </c>
      <c r="B27" s="107" t="s">
        <v>266</v>
      </c>
      <c r="C27" s="107" t="s">
        <v>245</v>
      </c>
      <c r="D27" s="107" t="s">
        <v>246</v>
      </c>
      <c r="E27" s="107" t="s">
        <v>285</v>
      </c>
      <c r="F27" s="110" t="s">
        <v>241</v>
      </c>
      <c r="G27" s="110" t="s">
        <v>289</v>
      </c>
      <c r="H27" s="107" t="s">
        <v>238</v>
      </c>
      <c r="I27" s="110" t="s">
        <v>271</v>
      </c>
      <c r="J27" s="110" t="s">
        <v>253</v>
      </c>
      <c r="K27" s="111" t="s">
        <v>257</v>
      </c>
      <c r="L27" s="107"/>
      <c r="M27" s="111" t="s">
        <v>283</v>
      </c>
      <c r="N27" s="107"/>
      <c r="O27" s="107"/>
      <c r="P27" s="107"/>
      <c r="Q27" s="107"/>
      <c r="R27" s="107"/>
      <c r="S27" s="107"/>
      <c r="T27" s="107"/>
      <c r="U27" s="107"/>
      <c r="V27" s="107"/>
      <c r="W27" s="107"/>
      <c r="X27" s="107"/>
      <c r="Y27" s="107"/>
      <c r="Z27" s="107"/>
    </row>
    <row r="28" spans="1:28" x14ac:dyDescent="0.25">
      <c r="A28" s="107" t="s">
        <v>240</v>
      </c>
      <c r="B28" s="107" t="s">
        <v>267</v>
      </c>
      <c r="C28" s="107" t="s">
        <v>247</v>
      </c>
      <c r="D28" s="107" t="s">
        <v>248</v>
      </c>
      <c r="E28" s="107" t="s">
        <v>286</v>
      </c>
      <c r="F28" s="110" t="s">
        <v>242</v>
      </c>
      <c r="G28" s="110" t="s">
        <v>290</v>
      </c>
      <c r="H28" s="107" t="s">
        <v>238</v>
      </c>
      <c r="I28" s="110" t="s">
        <v>272</v>
      </c>
      <c r="J28" s="110" t="s">
        <v>254</v>
      </c>
      <c r="K28" s="111" t="s">
        <v>258</v>
      </c>
      <c r="L28" s="112"/>
      <c r="M28" s="111" t="s">
        <v>0</v>
      </c>
      <c r="N28" s="111"/>
      <c r="O28" s="111"/>
      <c r="P28" s="111"/>
      <c r="Q28" s="111"/>
      <c r="R28" s="111"/>
      <c r="S28" s="111"/>
      <c r="T28" s="111"/>
      <c r="U28" s="111"/>
      <c r="V28" s="111"/>
      <c r="W28" s="111"/>
      <c r="X28" s="111"/>
      <c r="Y28" s="111"/>
      <c r="Z28" s="111"/>
    </row>
    <row r="29" spans="1:28" x14ac:dyDescent="0.25">
      <c r="A29" s="107" t="s">
        <v>240</v>
      </c>
      <c r="B29" s="107" t="s">
        <v>268</v>
      </c>
      <c r="C29" s="107" t="s">
        <v>249</v>
      </c>
      <c r="D29" s="107" t="s">
        <v>250</v>
      </c>
      <c r="E29" s="107" t="s">
        <v>287</v>
      </c>
      <c r="F29" s="110" t="s">
        <v>243</v>
      </c>
      <c r="G29" s="110" t="s">
        <v>291</v>
      </c>
      <c r="H29" s="107" t="s">
        <v>238</v>
      </c>
      <c r="I29" s="110" t="s">
        <v>273</v>
      </c>
      <c r="J29" s="110" t="s">
        <v>255</v>
      </c>
      <c r="K29" s="111" t="s">
        <v>259</v>
      </c>
      <c r="L29" s="112"/>
      <c r="M29" s="107"/>
      <c r="N29" s="107"/>
      <c r="O29" s="107"/>
      <c r="P29" s="107"/>
      <c r="Q29" s="107"/>
      <c r="R29" s="107"/>
      <c r="S29" s="107"/>
      <c r="T29" s="107"/>
      <c r="U29" s="107"/>
      <c r="V29" s="107"/>
      <c r="W29" s="107"/>
      <c r="X29" s="107"/>
      <c r="Y29" s="107"/>
      <c r="Z29" s="107"/>
    </row>
    <row r="30" spans="1:28" x14ac:dyDescent="0.25">
      <c r="A30" s="107" t="s">
        <v>240</v>
      </c>
      <c r="B30" s="107" t="s">
        <v>269</v>
      </c>
      <c r="C30" s="107" t="s">
        <v>251</v>
      </c>
      <c r="D30" s="107" t="s">
        <v>252</v>
      </c>
      <c r="E30" s="107" t="s">
        <v>288</v>
      </c>
      <c r="F30" s="110" t="s">
        <v>244</v>
      </c>
      <c r="G30" s="110" t="s">
        <v>292</v>
      </c>
      <c r="H30" s="107" t="s">
        <v>238</v>
      </c>
      <c r="I30" s="110" t="s">
        <v>274</v>
      </c>
      <c r="J30" s="110" t="s">
        <v>256</v>
      </c>
      <c r="K30" s="111" t="s">
        <v>260</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356</v>
      </c>
      <c r="B32" s="114"/>
      <c r="C32" s="110" t="s">
        <v>363</v>
      </c>
      <c r="D32" s="110" t="s">
        <v>364</v>
      </c>
      <c r="E32" s="110" t="s">
        <v>365</v>
      </c>
      <c r="F32" s="110" t="s">
        <v>366</v>
      </c>
      <c r="G32" s="110" t="s">
        <v>367</v>
      </c>
      <c r="H32" s="110" t="s">
        <v>238</v>
      </c>
      <c r="I32" s="110" t="s">
        <v>368</v>
      </c>
      <c r="J32" s="110" t="s">
        <v>369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86" t="s">
        <v>9</v>
      </c>
      <c r="B7" s="386"/>
      <c r="C7" s="386"/>
      <c r="D7" s="386"/>
      <c r="E7" s="386"/>
      <c r="F7" s="386"/>
      <c r="G7" s="386"/>
      <c r="H7" s="386"/>
      <c r="I7" s="386"/>
      <c r="J7" s="386"/>
      <c r="K7" s="386"/>
      <c r="L7" s="386"/>
      <c r="M7" s="386"/>
      <c r="N7" s="386"/>
      <c r="O7" s="386"/>
      <c r="P7" s="13"/>
      <c r="Q7" s="13"/>
      <c r="R7" s="13"/>
      <c r="S7" s="13"/>
      <c r="T7" s="13"/>
      <c r="U7" s="13"/>
      <c r="V7" s="13"/>
      <c r="W7" s="13"/>
      <c r="X7" s="13"/>
      <c r="Y7" s="13"/>
      <c r="Z7" s="13"/>
    </row>
    <row r="8" spans="1:28" s="12" customFormat="1" ht="18.75" x14ac:dyDescent="0.2">
      <c r="A8" s="386"/>
      <c r="B8" s="386"/>
      <c r="C8" s="386"/>
      <c r="D8" s="386"/>
      <c r="E8" s="386"/>
      <c r="F8" s="386"/>
      <c r="G8" s="386"/>
      <c r="H8" s="386"/>
      <c r="I8" s="386"/>
      <c r="J8" s="386"/>
      <c r="K8" s="386"/>
      <c r="L8" s="386"/>
      <c r="M8" s="386"/>
      <c r="N8" s="386"/>
      <c r="O8" s="386"/>
      <c r="P8" s="13"/>
      <c r="Q8" s="13"/>
      <c r="R8" s="13"/>
      <c r="S8" s="13"/>
      <c r="T8" s="13"/>
      <c r="U8" s="13"/>
      <c r="V8" s="13"/>
      <c r="W8" s="13"/>
      <c r="X8" s="13"/>
      <c r="Y8" s="13"/>
      <c r="Z8" s="13"/>
    </row>
    <row r="9" spans="1:28" s="12" customFormat="1" ht="18.75" x14ac:dyDescent="0.2">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13"/>
      <c r="Q9" s="13"/>
      <c r="R9" s="13"/>
      <c r="S9" s="13"/>
      <c r="T9" s="13"/>
      <c r="U9" s="13"/>
      <c r="V9" s="13"/>
      <c r="W9" s="13"/>
      <c r="X9" s="13"/>
      <c r="Y9" s="13"/>
      <c r="Z9" s="13"/>
    </row>
    <row r="10" spans="1:28" s="12" customFormat="1" ht="18.75" x14ac:dyDescent="0.2">
      <c r="A10" s="383" t="s">
        <v>8</v>
      </c>
      <c r="B10" s="383"/>
      <c r="C10" s="383"/>
      <c r="D10" s="383"/>
      <c r="E10" s="383"/>
      <c r="F10" s="383"/>
      <c r="G10" s="383"/>
      <c r="H10" s="383"/>
      <c r="I10" s="383"/>
      <c r="J10" s="383"/>
      <c r="K10" s="383"/>
      <c r="L10" s="383"/>
      <c r="M10" s="383"/>
      <c r="N10" s="383"/>
      <c r="O10" s="383"/>
      <c r="P10" s="13"/>
      <c r="Q10" s="13"/>
      <c r="R10" s="13"/>
      <c r="S10" s="13"/>
      <c r="T10" s="13"/>
      <c r="U10" s="13"/>
      <c r="V10" s="13"/>
      <c r="W10" s="13"/>
      <c r="X10" s="13"/>
      <c r="Y10" s="13"/>
      <c r="Z10" s="13"/>
    </row>
    <row r="11" spans="1:28" s="12" customFormat="1" ht="18.75" x14ac:dyDescent="0.2">
      <c r="A11" s="386"/>
      <c r="B11" s="386"/>
      <c r="C11" s="386"/>
      <c r="D11" s="386"/>
      <c r="E11" s="386"/>
      <c r="F11" s="386"/>
      <c r="G11" s="386"/>
      <c r="H11" s="386"/>
      <c r="I11" s="386"/>
      <c r="J11" s="386"/>
      <c r="K11" s="386"/>
      <c r="L11" s="386"/>
      <c r="M11" s="386"/>
      <c r="N11" s="386"/>
      <c r="O11" s="386"/>
      <c r="P11" s="13"/>
      <c r="Q11" s="13"/>
      <c r="R11" s="13"/>
      <c r="S11" s="13"/>
      <c r="T11" s="13"/>
      <c r="U11" s="13"/>
      <c r="V11" s="13"/>
      <c r="W11" s="13"/>
      <c r="X11" s="13"/>
      <c r="Y11" s="13"/>
      <c r="Z11" s="13"/>
    </row>
    <row r="12" spans="1:28" s="12" customFormat="1" ht="18.75" x14ac:dyDescent="0.2">
      <c r="A12" s="391" t="str">
        <f>'1. паспорт местоположение'!A12:C12</f>
        <v>G_3144</v>
      </c>
      <c r="B12" s="391"/>
      <c r="C12" s="391"/>
      <c r="D12" s="391"/>
      <c r="E12" s="391"/>
      <c r="F12" s="391"/>
      <c r="G12" s="391"/>
      <c r="H12" s="391"/>
      <c r="I12" s="391"/>
      <c r="J12" s="391"/>
      <c r="K12" s="391"/>
      <c r="L12" s="391"/>
      <c r="M12" s="391"/>
      <c r="N12" s="391"/>
      <c r="O12" s="391"/>
      <c r="P12" s="13"/>
      <c r="Q12" s="13"/>
      <c r="R12" s="13"/>
      <c r="S12" s="13"/>
      <c r="T12" s="13"/>
      <c r="U12" s="13"/>
      <c r="V12" s="13"/>
      <c r="W12" s="13"/>
      <c r="X12" s="13"/>
      <c r="Y12" s="13"/>
      <c r="Z12" s="13"/>
    </row>
    <row r="13" spans="1:28" s="12" customFormat="1" ht="18.75" x14ac:dyDescent="0.2">
      <c r="A13" s="383" t="s">
        <v>7</v>
      </c>
      <c r="B13" s="383"/>
      <c r="C13" s="383"/>
      <c r="D13" s="383"/>
      <c r="E13" s="383"/>
      <c r="F13" s="383"/>
      <c r="G13" s="383"/>
      <c r="H13" s="383"/>
      <c r="I13" s="383"/>
      <c r="J13" s="383"/>
      <c r="K13" s="383"/>
      <c r="L13" s="383"/>
      <c r="M13" s="383"/>
      <c r="N13" s="383"/>
      <c r="O13" s="383"/>
      <c r="P13" s="13"/>
      <c r="Q13" s="13"/>
      <c r="R13" s="13"/>
      <c r="S13" s="13"/>
      <c r="T13" s="13"/>
      <c r="U13" s="13"/>
      <c r="V13" s="13"/>
      <c r="W13" s="13"/>
      <c r="X13" s="13"/>
      <c r="Y13" s="13"/>
      <c r="Z13" s="13"/>
    </row>
    <row r="14" spans="1:28" s="9" customFormat="1" ht="15.75" customHeight="1" x14ac:dyDescent="0.2">
      <c r="A14" s="395"/>
      <c r="B14" s="395"/>
      <c r="C14" s="395"/>
      <c r="D14" s="395"/>
      <c r="E14" s="395"/>
      <c r="F14" s="395"/>
      <c r="G14" s="395"/>
      <c r="H14" s="395"/>
      <c r="I14" s="395"/>
      <c r="J14" s="395"/>
      <c r="K14" s="395"/>
      <c r="L14" s="395"/>
      <c r="M14" s="395"/>
      <c r="N14" s="395"/>
      <c r="O14" s="395"/>
      <c r="P14" s="10"/>
      <c r="Q14" s="10"/>
      <c r="R14" s="10"/>
      <c r="S14" s="10"/>
      <c r="T14" s="10"/>
      <c r="U14" s="10"/>
      <c r="V14" s="10"/>
      <c r="W14" s="10"/>
      <c r="X14" s="10"/>
      <c r="Y14" s="10"/>
      <c r="Z14" s="10"/>
    </row>
    <row r="15" spans="1:28" s="3" customFormat="1" ht="12" x14ac:dyDescent="0.2">
      <c r="A15" s="391" t="str">
        <f>'1. паспорт местоположение'!A15</f>
        <v>Строительство двух КЛ 10 кВ от КТПн до ВТП-320 и до ТП-700 по ул.Б.Хмельницкого в г.Калининграде</v>
      </c>
      <c r="B15" s="391"/>
      <c r="C15" s="391"/>
      <c r="D15" s="391"/>
      <c r="E15" s="391"/>
      <c r="F15" s="391"/>
      <c r="G15" s="391"/>
      <c r="H15" s="391"/>
      <c r="I15" s="391"/>
      <c r="J15" s="391"/>
      <c r="K15" s="391"/>
      <c r="L15" s="391"/>
      <c r="M15" s="391"/>
      <c r="N15" s="391"/>
      <c r="O15" s="391"/>
      <c r="P15" s="8"/>
      <c r="Q15" s="8"/>
      <c r="R15" s="8"/>
      <c r="S15" s="8"/>
      <c r="T15" s="8"/>
      <c r="U15" s="8"/>
      <c r="V15" s="8"/>
      <c r="W15" s="8"/>
      <c r="X15" s="8"/>
      <c r="Y15" s="8"/>
      <c r="Z15" s="8"/>
    </row>
    <row r="16" spans="1:28" s="3" customFormat="1" ht="15" customHeight="1" x14ac:dyDescent="0.2">
      <c r="A16" s="383" t="s">
        <v>6</v>
      </c>
      <c r="B16" s="383"/>
      <c r="C16" s="383"/>
      <c r="D16" s="383"/>
      <c r="E16" s="383"/>
      <c r="F16" s="383"/>
      <c r="G16" s="383"/>
      <c r="H16" s="383"/>
      <c r="I16" s="383"/>
      <c r="J16" s="383"/>
      <c r="K16" s="383"/>
      <c r="L16" s="383"/>
      <c r="M16" s="383"/>
      <c r="N16" s="383"/>
      <c r="O16" s="383"/>
      <c r="P16" s="6"/>
      <c r="Q16" s="6"/>
      <c r="R16" s="6"/>
      <c r="S16" s="6"/>
      <c r="T16" s="6"/>
      <c r="U16" s="6"/>
      <c r="V16" s="6"/>
      <c r="W16" s="6"/>
      <c r="X16" s="6"/>
      <c r="Y16" s="6"/>
      <c r="Z16" s="6"/>
    </row>
    <row r="17" spans="1:26" s="3" customFormat="1" ht="15" customHeight="1" x14ac:dyDescent="0.2">
      <c r="A17" s="397"/>
      <c r="B17" s="397"/>
      <c r="C17" s="397"/>
      <c r="D17" s="397"/>
      <c r="E17" s="397"/>
      <c r="F17" s="397"/>
      <c r="G17" s="397"/>
      <c r="H17" s="397"/>
      <c r="I17" s="397"/>
      <c r="J17" s="397"/>
      <c r="K17" s="397"/>
      <c r="L17" s="397"/>
      <c r="M17" s="397"/>
      <c r="N17" s="397"/>
      <c r="O17" s="397"/>
      <c r="P17" s="4"/>
      <c r="Q17" s="4"/>
      <c r="R17" s="4"/>
      <c r="S17" s="4"/>
      <c r="T17" s="4"/>
      <c r="U17" s="4"/>
      <c r="V17" s="4"/>
      <c r="W17" s="4"/>
    </row>
    <row r="18" spans="1:26" s="3" customFormat="1" ht="91.5" customHeight="1" x14ac:dyDescent="0.2">
      <c r="A18" s="431" t="s">
        <v>500</v>
      </c>
      <c r="B18" s="431"/>
      <c r="C18" s="431"/>
      <c r="D18" s="431"/>
      <c r="E18" s="431"/>
      <c r="F18" s="431"/>
      <c r="G18" s="431"/>
      <c r="H18" s="431"/>
      <c r="I18" s="431"/>
      <c r="J18" s="431"/>
      <c r="K18" s="431"/>
      <c r="L18" s="431"/>
      <c r="M18" s="431"/>
      <c r="N18" s="431"/>
      <c r="O18" s="431"/>
      <c r="P18" s="7"/>
      <c r="Q18" s="7"/>
      <c r="R18" s="7"/>
      <c r="S18" s="7"/>
      <c r="T18" s="7"/>
      <c r="U18" s="7"/>
      <c r="V18" s="7"/>
      <c r="W18" s="7"/>
      <c r="X18" s="7"/>
      <c r="Y18" s="7"/>
      <c r="Z18" s="7"/>
    </row>
    <row r="19" spans="1:26" s="3" customFormat="1" ht="78" customHeight="1" x14ac:dyDescent="0.2">
      <c r="A19" s="390" t="s">
        <v>5</v>
      </c>
      <c r="B19" s="390" t="s">
        <v>87</v>
      </c>
      <c r="C19" s="390" t="s">
        <v>86</v>
      </c>
      <c r="D19" s="390" t="s">
        <v>75</v>
      </c>
      <c r="E19" s="428" t="s">
        <v>85</v>
      </c>
      <c r="F19" s="429"/>
      <c r="G19" s="429"/>
      <c r="H19" s="429"/>
      <c r="I19" s="430"/>
      <c r="J19" s="390" t="s">
        <v>84</v>
      </c>
      <c r="K19" s="390"/>
      <c r="L19" s="390"/>
      <c r="M19" s="390"/>
      <c r="N19" s="390"/>
      <c r="O19" s="390"/>
      <c r="P19" s="4"/>
      <c r="Q19" s="4"/>
      <c r="R19" s="4"/>
      <c r="S19" s="4"/>
      <c r="T19" s="4"/>
      <c r="U19" s="4"/>
      <c r="V19" s="4"/>
      <c r="W19" s="4"/>
    </row>
    <row r="20" spans="1:26" s="3" customFormat="1" ht="51" customHeight="1" x14ac:dyDescent="0.2">
      <c r="A20" s="390"/>
      <c r="B20" s="390"/>
      <c r="C20" s="390"/>
      <c r="D20" s="390"/>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3" customWidth="1"/>
    <col min="2" max="2" width="18.5703125" style="178" customWidth="1"/>
    <col min="3" max="32" width="16.85546875" style="178" customWidth="1"/>
    <col min="33" max="42" width="16.85546875" style="178" hidden="1" customWidth="1"/>
    <col min="43" max="45" width="16.85546875" style="179"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46" t="str">
        <f>'1. паспорт местоположение'!A5:C5</f>
        <v>Год раскрытия информации: 2017 год</v>
      </c>
      <c r="B5" s="446"/>
      <c r="C5" s="446"/>
      <c r="D5" s="446"/>
      <c r="E5" s="446"/>
      <c r="F5" s="446"/>
      <c r="G5" s="446"/>
      <c r="H5" s="446"/>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386" t="str">
        <f>'[2]1. паспорт местоположение'!A7:C7</f>
        <v xml:space="preserve">Паспорт инвестиционного проекта </v>
      </c>
      <c r="B7" s="386"/>
      <c r="C7" s="386"/>
      <c r="D7" s="386"/>
      <c r="E7" s="386"/>
      <c r="F7" s="386"/>
      <c r="G7" s="386"/>
      <c r="H7" s="386"/>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85"/>
      <c r="AR7" s="185"/>
    </row>
    <row r="8" spans="1:44" ht="18.75" x14ac:dyDescent="0.2">
      <c r="A8" s="275"/>
      <c r="B8" s="275"/>
      <c r="C8" s="275"/>
      <c r="D8" s="275"/>
      <c r="E8" s="275"/>
      <c r="F8" s="275"/>
      <c r="G8" s="275"/>
      <c r="H8" s="275"/>
      <c r="I8" s="275"/>
      <c r="J8" s="275"/>
      <c r="K8" s="275"/>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82"/>
      <c r="AR8" s="182"/>
    </row>
    <row r="9" spans="1:44" ht="18.75" x14ac:dyDescent="0.2">
      <c r="A9" s="385" t="str">
        <f>'[2]1. паспорт местоположение'!A9:C9</f>
        <v xml:space="preserve">                         АО "Янтарьэнерго"                         </v>
      </c>
      <c r="B9" s="385"/>
      <c r="C9" s="385"/>
      <c r="D9" s="385"/>
      <c r="E9" s="385"/>
      <c r="F9" s="385"/>
      <c r="G9" s="385"/>
      <c r="H9" s="385"/>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383" t="s">
        <v>8</v>
      </c>
      <c r="B10" s="383"/>
      <c r="C10" s="383"/>
      <c r="D10" s="383"/>
      <c r="E10" s="383"/>
      <c r="F10" s="383"/>
      <c r="G10" s="383"/>
      <c r="H10" s="383"/>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87"/>
      <c r="AR10" s="187"/>
    </row>
    <row r="11" spans="1:44" ht="18.75" x14ac:dyDescent="0.2">
      <c r="A11" s="275"/>
      <c r="B11" s="275"/>
      <c r="C11" s="275"/>
      <c r="D11" s="275"/>
      <c r="E11" s="275"/>
      <c r="F11" s="275"/>
      <c r="G11" s="275"/>
      <c r="H11" s="275"/>
      <c r="I11" s="275"/>
      <c r="J11" s="275"/>
      <c r="K11" s="275"/>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385" t="str">
        <f>'1. паспорт местоположение'!A12:C12</f>
        <v>G_3144</v>
      </c>
      <c r="B12" s="385"/>
      <c r="C12" s="385"/>
      <c r="D12" s="385"/>
      <c r="E12" s="385"/>
      <c r="F12" s="385"/>
      <c r="G12" s="385"/>
      <c r="H12" s="385"/>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383" t="s">
        <v>7</v>
      </c>
      <c r="B13" s="383"/>
      <c r="C13" s="383"/>
      <c r="D13" s="383"/>
      <c r="E13" s="383"/>
      <c r="F13" s="383"/>
      <c r="G13" s="383"/>
      <c r="H13" s="383"/>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87"/>
      <c r="AR13" s="187"/>
    </row>
    <row r="14" spans="1:44" ht="18.75" x14ac:dyDescent="0.2">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9"/>
      <c r="AA14" s="9"/>
      <c r="AB14" s="9"/>
      <c r="AC14" s="9"/>
      <c r="AD14" s="9"/>
      <c r="AE14" s="9"/>
      <c r="AF14" s="9"/>
      <c r="AG14" s="9"/>
      <c r="AH14" s="9"/>
      <c r="AI14" s="9"/>
      <c r="AJ14" s="9"/>
      <c r="AK14" s="9"/>
      <c r="AL14" s="9"/>
      <c r="AM14" s="9"/>
      <c r="AN14" s="9"/>
      <c r="AO14" s="9"/>
      <c r="AP14" s="9"/>
      <c r="AQ14" s="188"/>
      <c r="AR14" s="188"/>
    </row>
    <row r="15" spans="1:44" ht="18.75" x14ac:dyDescent="0.2">
      <c r="A15" s="434" t="str">
        <f>'1. паспорт местоположение'!A15:C15</f>
        <v>Строительство двух КЛ 10 кВ от КТПн до ВТП-320 и до ТП-700 по ул.Б.Хмельницкого в г.Калининграде</v>
      </c>
      <c r="B15" s="384"/>
      <c r="C15" s="384"/>
      <c r="D15" s="384"/>
      <c r="E15" s="384"/>
      <c r="F15" s="384"/>
      <c r="G15" s="384"/>
      <c r="H15" s="384"/>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383" t="s">
        <v>6</v>
      </c>
      <c r="B16" s="383"/>
      <c r="C16" s="383"/>
      <c r="D16" s="383"/>
      <c r="E16" s="383"/>
      <c r="F16" s="383"/>
      <c r="G16" s="383"/>
      <c r="H16" s="383"/>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87"/>
      <c r="AR16" s="187"/>
    </row>
    <row r="17" spans="1:44" ht="18.75" x14ac:dyDescent="0.2">
      <c r="A17" s="277"/>
      <c r="B17" s="277"/>
      <c r="C17" s="277"/>
      <c r="D17" s="277"/>
      <c r="E17" s="277"/>
      <c r="F17" s="277"/>
      <c r="G17" s="277"/>
      <c r="H17" s="277"/>
      <c r="I17" s="277"/>
      <c r="J17" s="277"/>
      <c r="K17" s="277"/>
      <c r="L17" s="277"/>
      <c r="M17" s="277"/>
      <c r="N17" s="277"/>
      <c r="O17" s="277"/>
      <c r="P17" s="277"/>
      <c r="Q17" s="277"/>
      <c r="R17" s="277"/>
      <c r="S17" s="277"/>
      <c r="T17" s="277"/>
      <c r="U17" s="277"/>
      <c r="V17" s="277"/>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385" t="s">
        <v>501</v>
      </c>
      <c r="B18" s="385"/>
      <c r="C18" s="385"/>
      <c r="D18" s="385"/>
      <c r="E18" s="385"/>
      <c r="F18" s="385"/>
      <c r="G18" s="385"/>
      <c r="H18" s="38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351</v>
      </c>
      <c r="B24" s="196" t="s">
        <v>1</v>
      </c>
      <c r="D24" s="197"/>
      <c r="E24" s="198"/>
      <c r="F24" s="198"/>
      <c r="G24" s="198"/>
      <c r="H24" s="198"/>
    </row>
    <row r="25" spans="1:44" x14ac:dyDescent="0.2">
      <c r="A25" s="199" t="s">
        <v>540</v>
      </c>
      <c r="B25" s="200">
        <f>$B$126/1.18</f>
        <v>5263014.2378824465</v>
      </c>
    </row>
    <row r="26" spans="1:44" x14ac:dyDescent="0.2">
      <c r="A26" s="201" t="s">
        <v>349</v>
      </c>
      <c r="B26" s="202">
        <v>0</v>
      </c>
    </row>
    <row r="27" spans="1:44" x14ac:dyDescent="0.2">
      <c r="A27" s="201" t="s">
        <v>347</v>
      </c>
      <c r="B27" s="202">
        <f>$B$123</f>
        <v>30</v>
      </c>
      <c r="D27" s="194" t="s">
        <v>350</v>
      </c>
    </row>
    <row r="28" spans="1:44" ht="16.149999999999999" customHeight="1" thickBot="1" x14ac:dyDescent="0.25">
      <c r="A28" s="203" t="s">
        <v>345</v>
      </c>
      <c r="B28" s="204">
        <v>1</v>
      </c>
      <c r="D28" s="435" t="s">
        <v>348</v>
      </c>
      <c r="E28" s="436"/>
      <c r="F28" s="437"/>
      <c r="G28" s="438">
        <f>IF(SUM(B89:L89)=0,"не окупается",SUM(B89:L89))</f>
        <v>2.2886486793541212</v>
      </c>
      <c r="H28" s="439"/>
    </row>
    <row r="29" spans="1:44" ht="15.6" customHeight="1" x14ac:dyDescent="0.2">
      <c r="A29" s="199" t="s">
        <v>343</v>
      </c>
      <c r="B29" s="200">
        <f>$B$126*$B$127</f>
        <v>186310.7040210386</v>
      </c>
      <c r="D29" s="435" t="s">
        <v>346</v>
      </c>
      <c r="E29" s="436"/>
      <c r="F29" s="437"/>
      <c r="G29" s="438">
        <f>IF(SUM(B90:L90)=0,"не окупается",SUM(B90:L90))</f>
        <v>2.5273246749238356</v>
      </c>
      <c r="H29" s="439"/>
    </row>
    <row r="30" spans="1:44" ht="27.6" customHeight="1" x14ac:dyDescent="0.2">
      <c r="A30" s="201" t="s">
        <v>541</v>
      </c>
      <c r="B30" s="202">
        <v>1</v>
      </c>
      <c r="D30" s="435" t="s">
        <v>344</v>
      </c>
      <c r="E30" s="436"/>
      <c r="F30" s="437"/>
      <c r="G30" s="440">
        <f>L87</f>
        <v>6778071.7288256194</v>
      </c>
      <c r="H30" s="441"/>
    </row>
    <row r="31" spans="1:44" x14ac:dyDescent="0.2">
      <c r="A31" s="201" t="s">
        <v>342</v>
      </c>
      <c r="B31" s="202">
        <v>1</v>
      </c>
      <c r="D31" s="442"/>
      <c r="E31" s="443"/>
      <c r="F31" s="444"/>
      <c r="G31" s="442"/>
      <c r="H31" s="444"/>
    </row>
    <row r="32" spans="1:44" x14ac:dyDescent="0.2">
      <c r="A32" s="201" t="s">
        <v>320</v>
      </c>
      <c r="B32" s="202"/>
    </row>
    <row r="33" spans="1:42" x14ac:dyDescent="0.2">
      <c r="A33" s="201" t="s">
        <v>341</v>
      </c>
      <c r="B33" s="202"/>
    </row>
    <row r="34" spans="1:42" x14ac:dyDescent="0.2">
      <c r="A34" s="201" t="s">
        <v>340</v>
      </c>
      <c r="B34" s="202"/>
    </row>
    <row r="35" spans="1:42" x14ac:dyDescent="0.2">
      <c r="A35" s="205"/>
      <c r="B35" s="202"/>
    </row>
    <row r="36" spans="1:42" ht="16.5" thickBot="1" x14ac:dyDescent="0.25">
      <c r="A36" s="203" t="s">
        <v>312</v>
      </c>
      <c r="B36" s="206">
        <v>0.2</v>
      </c>
    </row>
    <row r="37" spans="1:42" x14ac:dyDescent="0.2">
      <c r="A37" s="199" t="s">
        <v>542</v>
      </c>
      <c r="B37" s="200">
        <v>0</v>
      </c>
    </row>
    <row r="38" spans="1:42" x14ac:dyDescent="0.2">
      <c r="A38" s="201" t="s">
        <v>339</v>
      </c>
      <c r="B38" s="202"/>
    </row>
    <row r="39" spans="1:42" ht="16.5" thickBot="1" x14ac:dyDescent="0.25">
      <c r="A39" s="207" t="s">
        <v>338</v>
      </c>
      <c r="B39" s="208"/>
    </row>
    <row r="40" spans="1:42" x14ac:dyDescent="0.2">
      <c r="A40" s="209" t="s">
        <v>543</v>
      </c>
      <c r="B40" s="210">
        <v>1</v>
      </c>
    </row>
    <row r="41" spans="1:42" x14ac:dyDescent="0.2">
      <c r="A41" s="211" t="s">
        <v>337</v>
      </c>
      <c r="B41" s="212"/>
    </row>
    <row r="42" spans="1:42" x14ac:dyDescent="0.2">
      <c r="A42" s="211" t="s">
        <v>336</v>
      </c>
      <c r="B42" s="213"/>
    </row>
    <row r="43" spans="1:42" x14ac:dyDescent="0.2">
      <c r="A43" s="211" t="s">
        <v>335</v>
      </c>
      <c r="B43" s="213">
        <v>0</v>
      </c>
    </row>
    <row r="44" spans="1:42" x14ac:dyDescent="0.2">
      <c r="A44" s="211" t="s">
        <v>334</v>
      </c>
      <c r="B44" s="213">
        <f>B129</f>
        <v>0.20499999999999999</v>
      </c>
    </row>
    <row r="45" spans="1:42" x14ac:dyDescent="0.2">
      <c r="A45" s="211" t="s">
        <v>333</v>
      </c>
      <c r="B45" s="213">
        <f>1-B43</f>
        <v>1</v>
      </c>
    </row>
    <row r="46" spans="1:42" ht="16.5" thickBot="1" x14ac:dyDescent="0.25">
      <c r="A46" s="214" t="s">
        <v>332</v>
      </c>
      <c r="B46" s="215">
        <f>B45*B44+B43*B42*(1-B36)</f>
        <v>0.20499999999999999</v>
      </c>
      <c r="C46" s="216"/>
    </row>
    <row r="47" spans="1:42" s="219" customFormat="1" x14ac:dyDescent="0.2">
      <c r="A47" s="217" t="s">
        <v>331</v>
      </c>
      <c r="B47" s="218">
        <f>B58</f>
        <v>1</v>
      </c>
      <c r="C47" s="218">
        <f t="shared" ref="C47:AF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c r="AH47" s="218"/>
      <c r="AI47" s="218"/>
      <c r="AJ47" s="218"/>
      <c r="AK47" s="218"/>
      <c r="AL47" s="218"/>
      <c r="AM47" s="218"/>
      <c r="AN47" s="218"/>
      <c r="AO47" s="218"/>
      <c r="AP47" s="218"/>
    </row>
    <row r="48" spans="1:42" s="219" customFormat="1" x14ac:dyDescent="0.2">
      <c r="A48" s="220" t="s">
        <v>330</v>
      </c>
      <c r="B48" s="279">
        <f>C136</f>
        <v>5.8000000000000003E-2</v>
      </c>
      <c r="C48" s="279">
        <f t="shared" ref="C48:AF49" si="1">D136</f>
        <v>5.5E-2</v>
      </c>
      <c r="D48" s="279">
        <f t="shared" si="1"/>
        <v>5.5E-2</v>
      </c>
      <c r="E48" s="279">
        <f t="shared" si="1"/>
        <v>5.5E-2</v>
      </c>
      <c r="F48" s="279">
        <f t="shared" si="1"/>
        <v>5.5E-2</v>
      </c>
      <c r="G48" s="279">
        <f t="shared" si="1"/>
        <v>5.5E-2</v>
      </c>
      <c r="H48" s="279">
        <f t="shared" si="1"/>
        <v>5.5E-2</v>
      </c>
      <c r="I48" s="279">
        <f t="shared" si="1"/>
        <v>5.5E-2</v>
      </c>
      <c r="J48" s="279">
        <f t="shared" si="1"/>
        <v>5.5E-2</v>
      </c>
      <c r="K48" s="279">
        <f t="shared" si="1"/>
        <v>5.5E-2</v>
      </c>
      <c r="L48" s="279">
        <f t="shared" si="1"/>
        <v>5.5E-2</v>
      </c>
      <c r="M48" s="279">
        <f t="shared" si="1"/>
        <v>5.5E-2</v>
      </c>
      <c r="N48" s="279">
        <f t="shared" si="1"/>
        <v>5.5E-2</v>
      </c>
      <c r="O48" s="279">
        <f t="shared" si="1"/>
        <v>5.5E-2</v>
      </c>
      <c r="P48" s="279">
        <f t="shared" si="1"/>
        <v>5.5E-2</v>
      </c>
      <c r="Q48" s="279">
        <f t="shared" si="1"/>
        <v>5.5E-2</v>
      </c>
      <c r="R48" s="279">
        <f t="shared" si="1"/>
        <v>5.5E-2</v>
      </c>
      <c r="S48" s="279">
        <f t="shared" si="1"/>
        <v>5.5E-2</v>
      </c>
      <c r="T48" s="279">
        <f t="shared" si="1"/>
        <v>5.5E-2</v>
      </c>
      <c r="U48" s="279">
        <f t="shared" si="1"/>
        <v>5.5E-2</v>
      </c>
      <c r="V48" s="279">
        <f t="shared" si="1"/>
        <v>5.5E-2</v>
      </c>
      <c r="W48" s="279">
        <f t="shared" si="1"/>
        <v>5.5E-2</v>
      </c>
      <c r="X48" s="279">
        <f t="shared" si="1"/>
        <v>5.5E-2</v>
      </c>
      <c r="Y48" s="279">
        <f t="shared" si="1"/>
        <v>5.5E-2</v>
      </c>
      <c r="Z48" s="279">
        <f t="shared" si="1"/>
        <v>5.5E-2</v>
      </c>
      <c r="AA48" s="279">
        <f t="shared" si="1"/>
        <v>5.5E-2</v>
      </c>
      <c r="AB48" s="279">
        <f t="shared" si="1"/>
        <v>5.5E-2</v>
      </c>
      <c r="AC48" s="279">
        <f t="shared" si="1"/>
        <v>5.5E-2</v>
      </c>
      <c r="AD48" s="279">
        <f t="shared" si="1"/>
        <v>5.5E-2</v>
      </c>
      <c r="AE48" s="279">
        <f t="shared" si="1"/>
        <v>5.5E-2</v>
      </c>
      <c r="AF48" s="279">
        <f t="shared" si="1"/>
        <v>0</v>
      </c>
      <c r="AG48" s="279"/>
      <c r="AH48" s="279"/>
      <c r="AI48" s="279"/>
      <c r="AJ48" s="279"/>
      <c r="AK48" s="279"/>
      <c r="AL48" s="279"/>
      <c r="AM48" s="279"/>
      <c r="AN48" s="279"/>
      <c r="AO48" s="279"/>
      <c r="AP48" s="279"/>
    </row>
    <row r="49" spans="1:45" s="219" customFormat="1" x14ac:dyDescent="0.2">
      <c r="A49" s="220" t="s">
        <v>329</v>
      </c>
      <c r="B49" s="279">
        <f>C137</f>
        <v>5.8000000000000052E-2</v>
      </c>
      <c r="C49" s="279">
        <f t="shared" si="1"/>
        <v>0.11619000000000002</v>
      </c>
      <c r="D49" s="279">
        <f t="shared" si="1"/>
        <v>0.17758045</v>
      </c>
      <c r="E49" s="279">
        <f t="shared" si="1"/>
        <v>0.24234737475000001</v>
      </c>
      <c r="F49" s="279">
        <f t="shared" si="1"/>
        <v>0.31067648036124984</v>
      </c>
      <c r="G49" s="279">
        <f t="shared" si="1"/>
        <v>0.38276368678111861</v>
      </c>
      <c r="H49" s="279">
        <f t="shared" si="1"/>
        <v>0.45881568955408003</v>
      </c>
      <c r="I49" s="279">
        <f t="shared" si="1"/>
        <v>0.53905055247955436</v>
      </c>
      <c r="J49" s="279">
        <f t="shared" si="1"/>
        <v>0.62369833286592979</v>
      </c>
      <c r="K49" s="279">
        <f t="shared" si="1"/>
        <v>0.71300174117355586</v>
      </c>
      <c r="L49" s="279">
        <f t="shared" si="1"/>
        <v>0.80721683693810142</v>
      </c>
      <c r="M49" s="279">
        <f t="shared" si="1"/>
        <v>0.90661376296969687</v>
      </c>
      <c r="N49" s="279">
        <f t="shared" si="1"/>
        <v>1.0114775199330301</v>
      </c>
      <c r="O49" s="279">
        <f t="shared" si="1"/>
        <v>1.1221087835293466</v>
      </c>
      <c r="P49" s="279">
        <f t="shared" si="1"/>
        <v>1.2388247666234604</v>
      </c>
      <c r="Q49" s="279">
        <f t="shared" si="1"/>
        <v>1.3619601287877505</v>
      </c>
      <c r="R49" s="279">
        <f t="shared" si="1"/>
        <v>1.4918679358710767</v>
      </c>
      <c r="S49" s="279">
        <f t="shared" si="1"/>
        <v>1.6289206723439857</v>
      </c>
      <c r="T49" s="279">
        <f t="shared" si="1"/>
        <v>1.7735113093229047</v>
      </c>
      <c r="U49" s="279">
        <f t="shared" si="1"/>
        <v>1.9260544313356642</v>
      </c>
      <c r="V49" s="279">
        <f t="shared" si="1"/>
        <v>2.0869874250591254</v>
      </c>
      <c r="W49" s="279">
        <f t="shared" si="1"/>
        <v>2.2567717334373771</v>
      </c>
      <c r="X49" s="279">
        <f t="shared" si="1"/>
        <v>2.4358941787764326</v>
      </c>
      <c r="Y49" s="279">
        <f t="shared" si="1"/>
        <v>2.6248683586091359</v>
      </c>
      <c r="Z49" s="279">
        <f t="shared" si="1"/>
        <v>2.8242361183326383</v>
      </c>
      <c r="AA49" s="279">
        <f t="shared" si="1"/>
        <v>3.0345691048409336</v>
      </c>
      <c r="AB49" s="279">
        <f t="shared" si="1"/>
        <v>3.2564704056071845</v>
      </c>
      <c r="AC49" s="279">
        <f t="shared" si="1"/>
        <v>3.4905762779155793</v>
      </c>
      <c r="AD49" s="279">
        <f t="shared" si="1"/>
        <v>3.7375579732009356</v>
      </c>
      <c r="AE49" s="279">
        <f t="shared" si="1"/>
        <v>3.9981236617269866</v>
      </c>
      <c r="AF49" s="279">
        <f t="shared" si="1"/>
        <v>0</v>
      </c>
      <c r="AG49" s="279"/>
      <c r="AH49" s="279"/>
      <c r="AI49" s="279"/>
      <c r="AJ49" s="279"/>
      <c r="AK49" s="279"/>
      <c r="AL49" s="279"/>
      <c r="AM49" s="279"/>
      <c r="AN49" s="279"/>
      <c r="AO49" s="279"/>
      <c r="AP49" s="279"/>
    </row>
    <row r="50" spans="1:45" s="219" customFormat="1" ht="16.5" thickBot="1" x14ac:dyDescent="0.25">
      <c r="A50" s="221" t="s">
        <v>544</v>
      </c>
      <c r="B50" s="222">
        <f>IF($B$124="да",($B$126-0.05),0)</f>
        <v>6210356.7507012868</v>
      </c>
      <c r="C50" s="222">
        <f>C108*(1+C49)</f>
        <v>1092064.0871352963</v>
      </c>
      <c r="D50" s="222">
        <f t="shared" ref="D50:AF50" si="2">D108*(1+D49)</f>
        <v>2304255.223855475</v>
      </c>
      <c r="E50" s="222">
        <f t="shared" si="2"/>
        <v>3683317.0623750393</v>
      </c>
      <c r="F50" s="222">
        <f t="shared" si="2"/>
        <v>3885899.5008056662</v>
      </c>
      <c r="G50" s="222">
        <f t="shared" si="2"/>
        <v>4099623.9733499778</v>
      </c>
      <c r="H50" s="222">
        <f t="shared" si="2"/>
        <v>4325103.2918842267</v>
      </c>
      <c r="I50" s="222">
        <f t="shared" si="2"/>
        <v>4562983.9729378587</v>
      </c>
      <c r="J50" s="222">
        <f t="shared" si="2"/>
        <v>4813948.0914494405</v>
      </c>
      <c r="K50" s="222">
        <f t="shared" si="2"/>
        <v>5078715.2364791594</v>
      </c>
      <c r="L50" s="222">
        <f t="shared" si="2"/>
        <v>5358044.5744855134</v>
      </c>
      <c r="M50" s="222">
        <f t="shared" si="2"/>
        <v>5652737.0260822158</v>
      </c>
      <c r="N50" s="222">
        <f t="shared" si="2"/>
        <v>5963637.5625167377</v>
      </c>
      <c r="O50" s="222">
        <f t="shared" si="2"/>
        <v>6291637.6284551583</v>
      </c>
      <c r="P50" s="222">
        <f t="shared" si="2"/>
        <v>6637677.6980201909</v>
      </c>
      <c r="Q50" s="222">
        <f t="shared" si="2"/>
        <v>7002749.9714113008</v>
      </c>
      <c r="R50" s="222">
        <f t="shared" si="2"/>
        <v>7387901.2198389219</v>
      </c>
      <c r="S50" s="222">
        <f t="shared" si="2"/>
        <v>7794235.7869300619</v>
      </c>
      <c r="T50" s="222">
        <f t="shared" si="2"/>
        <v>8222918.7552112145</v>
      </c>
      <c r="U50" s="222">
        <f t="shared" si="2"/>
        <v>8675179.2867478319</v>
      </c>
      <c r="V50" s="222">
        <f t="shared" si="2"/>
        <v>9152314.1475189608</v>
      </c>
      <c r="W50" s="222">
        <f t="shared" si="2"/>
        <v>9655691.4256325029</v>
      </c>
      <c r="X50" s="222">
        <f t="shared" si="2"/>
        <v>10186754.454042289</v>
      </c>
      <c r="Y50" s="222">
        <f t="shared" si="2"/>
        <v>10747025.949014615</v>
      </c>
      <c r="Z50" s="222">
        <f t="shared" si="2"/>
        <v>11338112.376210418</v>
      </c>
      <c r="AA50" s="222">
        <f t="shared" si="2"/>
        <v>11961708.556901991</v>
      </c>
      <c r="AB50" s="222">
        <f t="shared" si="2"/>
        <v>12619602.5275316</v>
      </c>
      <c r="AC50" s="222">
        <f t="shared" si="2"/>
        <v>13313680.666545836</v>
      </c>
      <c r="AD50" s="222">
        <f t="shared" si="2"/>
        <v>14045933.103205856</v>
      </c>
      <c r="AE50" s="222">
        <f t="shared" si="2"/>
        <v>14818459.423882177</v>
      </c>
      <c r="AF50" s="222">
        <f t="shared" si="2"/>
        <v>2964804.4800000004</v>
      </c>
      <c r="AG50" s="222"/>
      <c r="AH50" s="222"/>
      <c r="AI50" s="222"/>
      <c r="AJ50" s="222"/>
      <c r="AK50" s="222"/>
      <c r="AL50" s="222"/>
      <c r="AM50" s="222"/>
      <c r="AN50" s="222"/>
      <c r="AO50" s="222"/>
      <c r="AP50" s="222"/>
    </row>
    <row r="51" spans="1:45" ht="16.5" thickBot="1" x14ac:dyDescent="0.25"/>
    <row r="52" spans="1:45" x14ac:dyDescent="0.2">
      <c r="A52" s="223" t="s">
        <v>328</v>
      </c>
      <c r="B52" s="224">
        <f>B58</f>
        <v>1</v>
      </c>
      <c r="C52" s="224">
        <f t="shared" ref="C52:AF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c r="AH52" s="224"/>
      <c r="AI52" s="224"/>
      <c r="AJ52" s="224"/>
      <c r="AK52" s="224"/>
      <c r="AL52" s="224"/>
      <c r="AM52" s="224"/>
      <c r="AN52" s="224"/>
      <c r="AO52" s="224"/>
      <c r="AP52" s="224"/>
    </row>
    <row r="53" spans="1:45" x14ac:dyDescent="0.2">
      <c r="A53" s="225" t="s">
        <v>327</v>
      </c>
      <c r="B53" s="280">
        <v>0</v>
      </c>
      <c r="C53" s="280">
        <f t="shared" ref="C53:AF53" si="4">B53+B54-B55</f>
        <v>0</v>
      </c>
      <c r="D53" s="280">
        <f t="shared" si="4"/>
        <v>0</v>
      </c>
      <c r="E53" s="280">
        <f t="shared" si="4"/>
        <v>0</v>
      </c>
      <c r="F53" s="280">
        <f t="shared" si="4"/>
        <v>0</v>
      </c>
      <c r="G53" s="280">
        <f t="shared" si="4"/>
        <v>0</v>
      </c>
      <c r="H53" s="280">
        <f t="shared" si="4"/>
        <v>0</v>
      </c>
      <c r="I53" s="280">
        <f t="shared" si="4"/>
        <v>0</v>
      </c>
      <c r="J53" s="280">
        <f t="shared" si="4"/>
        <v>0</v>
      </c>
      <c r="K53" s="280">
        <f t="shared" si="4"/>
        <v>0</v>
      </c>
      <c r="L53" s="280">
        <f t="shared" si="4"/>
        <v>0</v>
      </c>
      <c r="M53" s="280">
        <f t="shared" si="4"/>
        <v>0</v>
      </c>
      <c r="N53" s="280">
        <f t="shared" si="4"/>
        <v>0</v>
      </c>
      <c r="O53" s="280">
        <f t="shared" si="4"/>
        <v>0</v>
      </c>
      <c r="P53" s="280">
        <f t="shared" si="4"/>
        <v>0</v>
      </c>
      <c r="Q53" s="280">
        <f t="shared" si="4"/>
        <v>0</v>
      </c>
      <c r="R53" s="280">
        <f t="shared" si="4"/>
        <v>0</v>
      </c>
      <c r="S53" s="280">
        <f t="shared" si="4"/>
        <v>0</v>
      </c>
      <c r="T53" s="280">
        <f t="shared" si="4"/>
        <v>0</v>
      </c>
      <c r="U53" s="280">
        <f t="shared" si="4"/>
        <v>0</v>
      </c>
      <c r="V53" s="280">
        <f t="shared" si="4"/>
        <v>0</v>
      </c>
      <c r="W53" s="280">
        <f t="shared" si="4"/>
        <v>0</v>
      </c>
      <c r="X53" s="280">
        <f t="shared" si="4"/>
        <v>0</v>
      </c>
      <c r="Y53" s="280">
        <f t="shared" si="4"/>
        <v>0</v>
      </c>
      <c r="Z53" s="280">
        <f t="shared" si="4"/>
        <v>0</v>
      </c>
      <c r="AA53" s="280">
        <f t="shared" si="4"/>
        <v>0</v>
      </c>
      <c r="AB53" s="280">
        <f t="shared" si="4"/>
        <v>0</v>
      </c>
      <c r="AC53" s="280">
        <f t="shared" si="4"/>
        <v>0</v>
      </c>
      <c r="AD53" s="280">
        <f t="shared" si="4"/>
        <v>0</v>
      </c>
      <c r="AE53" s="280">
        <f t="shared" si="4"/>
        <v>0</v>
      </c>
      <c r="AF53" s="280">
        <f t="shared" si="4"/>
        <v>0</v>
      </c>
      <c r="AG53" s="280"/>
      <c r="AH53" s="280"/>
      <c r="AI53" s="280"/>
      <c r="AJ53" s="280"/>
      <c r="AK53" s="280"/>
      <c r="AL53" s="280"/>
      <c r="AM53" s="280"/>
      <c r="AN53" s="280"/>
      <c r="AO53" s="280"/>
      <c r="AP53" s="280"/>
    </row>
    <row r="54" spans="1:45" x14ac:dyDescent="0.2">
      <c r="A54" s="225" t="s">
        <v>326</v>
      </c>
      <c r="B54" s="280">
        <f>B25*B28*B43*1.18</f>
        <v>0</v>
      </c>
      <c r="C54" s="280">
        <v>0</v>
      </c>
      <c r="D54" s="280">
        <v>0</v>
      </c>
      <c r="E54" s="280">
        <v>0</v>
      </c>
      <c r="F54" s="280">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80">
        <v>0</v>
      </c>
      <c r="AC54" s="280">
        <v>0</v>
      </c>
      <c r="AD54" s="280">
        <v>0</v>
      </c>
      <c r="AE54" s="280">
        <v>0</v>
      </c>
      <c r="AF54" s="280">
        <v>0</v>
      </c>
      <c r="AG54" s="280"/>
      <c r="AH54" s="280"/>
      <c r="AI54" s="280"/>
      <c r="AJ54" s="280"/>
      <c r="AK54" s="280"/>
      <c r="AL54" s="280"/>
      <c r="AM54" s="280"/>
      <c r="AN54" s="280"/>
      <c r="AO54" s="280"/>
      <c r="AP54" s="280"/>
    </row>
    <row r="55" spans="1:45" x14ac:dyDescent="0.2">
      <c r="A55" s="225" t="s">
        <v>325</v>
      </c>
      <c r="B55" s="280">
        <f>$B$54/$B$40</f>
        <v>0</v>
      </c>
      <c r="C55" s="280">
        <f t="shared" ref="C55:AF55" si="5">IF(ROUND(C53,1)=0,0,B55+C54/$B$40)</f>
        <v>0</v>
      </c>
      <c r="D55" s="280">
        <f t="shared" si="5"/>
        <v>0</v>
      </c>
      <c r="E55" s="280">
        <f t="shared" si="5"/>
        <v>0</v>
      </c>
      <c r="F55" s="280">
        <f t="shared" si="5"/>
        <v>0</v>
      </c>
      <c r="G55" s="280">
        <f t="shared" si="5"/>
        <v>0</v>
      </c>
      <c r="H55" s="280">
        <f t="shared" si="5"/>
        <v>0</v>
      </c>
      <c r="I55" s="280">
        <f t="shared" si="5"/>
        <v>0</v>
      </c>
      <c r="J55" s="280">
        <f t="shared" si="5"/>
        <v>0</v>
      </c>
      <c r="K55" s="280">
        <f t="shared" si="5"/>
        <v>0</v>
      </c>
      <c r="L55" s="280">
        <f t="shared" si="5"/>
        <v>0</v>
      </c>
      <c r="M55" s="280">
        <f t="shared" si="5"/>
        <v>0</v>
      </c>
      <c r="N55" s="280">
        <f t="shared" si="5"/>
        <v>0</v>
      </c>
      <c r="O55" s="280">
        <f t="shared" si="5"/>
        <v>0</v>
      </c>
      <c r="P55" s="280">
        <f t="shared" si="5"/>
        <v>0</v>
      </c>
      <c r="Q55" s="280">
        <f t="shared" si="5"/>
        <v>0</v>
      </c>
      <c r="R55" s="280">
        <f t="shared" si="5"/>
        <v>0</v>
      </c>
      <c r="S55" s="280">
        <f t="shared" si="5"/>
        <v>0</v>
      </c>
      <c r="T55" s="280">
        <f t="shared" si="5"/>
        <v>0</v>
      </c>
      <c r="U55" s="280">
        <f t="shared" si="5"/>
        <v>0</v>
      </c>
      <c r="V55" s="280">
        <f t="shared" si="5"/>
        <v>0</v>
      </c>
      <c r="W55" s="280">
        <f t="shared" si="5"/>
        <v>0</v>
      </c>
      <c r="X55" s="280">
        <f t="shared" si="5"/>
        <v>0</v>
      </c>
      <c r="Y55" s="280">
        <f t="shared" si="5"/>
        <v>0</v>
      </c>
      <c r="Z55" s="280">
        <f t="shared" si="5"/>
        <v>0</v>
      </c>
      <c r="AA55" s="280">
        <f t="shared" si="5"/>
        <v>0</v>
      </c>
      <c r="AB55" s="280">
        <f t="shared" si="5"/>
        <v>0</v>
      </c>
      <c r="AC55" s="280">
        <f t="shared" si="5"/>
        <v>0</v>
      </c>
      <c r="AD55" s="280">
        <f t="shared" si="5"/>
        <v>0</v>
      </c>
      <c r="AE55" s="280">
        <f t="shared" si="5"/>
        <v>0</v>
      </c>
      <c r="AF55" s="280">
        <f t="shared" si="5"/>
        <v>0</v>
      </c>
      <c r="AG55" s="280"/>
      <c r="AH55" s="280"/>
      <c r="AI55" s="280"/>
      <c r="AJ55" s="280"/>
      <c r="AK55" s="280"/>
      <c r="AL55" s="280"/>
      <c r="AM55" s="280"/>
      <c r="AN55" s="280"/>
      <c r="AO55" s="280"/>
      <c r="AP55" s="280"/>
    </row>
    <row r="56" spans="1:45" ht="16.5" thickBot="1" x14ac:dyDescent="0.25">
      <c r="A56" s="226" t="s">
        <v>324</v>
      </c>
      <c r="B56" s="227">
        <f t="shared" ref="B56:AF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c r="AH56" s="227"/>
      <c r="AI56" s="227"/>
      <c r="AJ56" s="227"/>
      <c r="AK56" s="227"/>
      <c r="AL56" s="227"/>
      <c r="AM56" s="227"/>
      <c r="AN56" s="227"/>
      <c r="AO56" s="227"/>
      <c r="AP56" s="227"/>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9"/>
      <c r="AR57" s="179"/>
      <c r="AS57" s="179"/>
    </row>
    <row r="58" spans="1:45" x14ac:dyDescent="0.2">
      <c r="A58" s="223" t="s">
        <v>545</v>
      </c>
      <c r="B58" s="224">
        <v>1</v>
      </c>
      <c r="C58" s="224">
        <f>B58+1</f>
        <v>2</v>
      </c>
      <c r="D58" s="224">
        <f t="shared" ref="D58:AF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c r="AH58" s="224"/>
      <c r="AI58" s="224"/>
      <c r="AJ58" s="224"/>
      <c r="AK58" s="224"/>
      <c r="AL58" s="224"/>
      <c r="AM58" s="224"/>
      <c r="AN58" s="224"/>
      <c r="AO58" s="224"/>
      <c r="AP58" s="224"/>
    </row>
    <row r="59" spans="1:45" ht="14.25" x14ac:dyDescent="0.2">
      <c r="A59" s="231" t="s">
        <v>323</v>
      </c>
      <c r="B59" s="281">
        <f t="shared" ref="B59:AF59" si="8">B50*$B$28</f>
        <v>6210356.7507012868</v>
      </c>
      <c r="C59" s="281">
        <f t="shared" si="8"/>
        <v>1092064.0871352963</v>
      </c>
      <c r="D59" s="281">
        <f t="shared" si="8"/>
        <v>2304255.223855475</v>
      </c>
      <c r="E59" s="281">
        <f t="shared" si="8"/>
        <v>3683317.0623750393</v>
      </c>
      <c r="F59" s="281">
        <f t="shared" si="8"/>
        <v>3885899.5008056662</v>
      </c>
      <c r="G59" s="281">
        <f t="shared" si="8"/>
        <v>4099623.9733499778</v>
      </c>
      <c r="H59" s="281">
        <f t="shared" si="8"/>
        <v>4325103.2918842267</v>
      </c>
      <c r="I59" s="281">
        <f t="shared" si="8"/>
        <v>4562983.9729378587</v>
      </c>
      <c r="J59" s="281">
        <f t="shared" si="8"/>
        <v>4813948.0914494405</v>
      </c>
      <c r="K59" s="281">
        <f t="shared" si="8"/>
        <v>5078715.2364791594</v>
      </c>
      <c r="L59" s="281">
        <f t="shared" si="8"/>
        <v>5358044.5744855134</v>
      </c>
      <c r="M59" s="281">
        <f t="shared" si="8"/>
        <v>5652737.0260822158</v>
      </c>
      <c r="N59" s="281">
        <f t="shared" si="8"/>
        <v>5963637.5625167377</v>
      </c>
      <c r="O59" s="281">
        <f t="shared" si="8"/>
        <v>6291637.6284551583</v>
      </c>
      <c r="P59" s="281">
        <f t="shared" si="8"/>
        <v>6637677.6980201909</v>
      </c>
      <c r="Q59" s="281">
        <f t="shared" si="8"/>
        <v>7002749.9714113008</v>
      </c>
      <c r="R59" s="281">
        <f t="shared" si="8"/>
        <v>7387901.2198389219</v>
      </c>
      <c r="S59" s="281">
        <f t="shared" si="8"/>
        <v>7794235.7869300619</v>
      </c>
      <c r="T59" s="281">
        <f t="shared" si="8"/>
        <v>8222918.7552112145</v>
      </c>
      <c r="U59" s="281">
        <f t="shared" si="8"/>
        <v>8675179.2867478319</v>
      </c>
      <c r="V59" s="281">
        <f t="shared" si="8"/>
        <v>9152314.1475189608</v>
      </c>
      <c r="W59" s="281">
        <f t="shared" si="8"/>
        <v>9655691.4256325029</v>
      </c>
      <c r="X59" s="281">
        <f t="shared" si="8"/>
        <v>10186754.454042289</v>
      </c>
      <c r="Y59" s="281">
        <f t="shared" si="8"/>
        <v>10747025.949014615</v>
      </c>
      <c r="Z59" s="281">
        <f t="shared" si="8"/>
        <v>11338112.376210418</v>
      </c>
      <c r="AA59" s="281">
        <f t="shared" si="8"/>
        <v>11961708.556901991</v>
      </c>
      <c r="AB59" s="281">
        <f t="shared" si="8"/>
        <v>12619602.5275316</v>
      </c>
      <c r="AC59" s="281">
        <f t="shared" si="8"/>
        <v>13313680.666545836</v>
      </c>
      <c r="AD59" s="281">
        <f t="shared" si="8"/>
        <v>14045933.103205856</v>
      </c>
      <c r="AE59" s="281">
        <f t="shared" si="8"/>
        <v>14818459.423882177</v>
      </c>
      <c r="AF59" s="281">
        <f t="shared" si="8"/>
        <v>2964804.4800000004</v>
      </c>
      <c r="AG59" s="281"/>
      <c r="AH59" s="281"/>
      <c r="AI59" s="281"/>
      <c r="AJ59" s="281"/>
      <c r="AK59" s="281"/>
      <c r="AL59" s="281"/>
      <c r="AM59" s="281"/>
      <c r="AN59" s="281"/>
      <c r="AO59" s="281"/>
      <c r="AP59" s="281"/>
    </row>
    <row r="60" spans="1:45" x14ac:dyDescent="0.2">
      <c r="A60" s="225" t="s">
        <v>322</v>
      </c>
      <c r="B60" s="280">
        <f t="shared" ref="B60:Z60" si="9">SUM(B61:B65)</f>
        <v>0</v>
      </c>
      <c r="C60" s="280">
        <f t="shared" si="9"/>
        <v>-207958.14472124309</v>
      </c>
      <c r="D60" s="280">
        <f>SUM(D61:D65)</f>
        <v>-219395.84268091145</v>
      </c>
      <c r="E60" s="280">
        <f t="shared" si="9"/>
        <v>-231462.61402836157</v>
      </c>
      <c r="F60" s="280">
        <f t="shared" si="9"/>
        <v>-244193.05779992143</v>
      </c>
      <c r="G60" s="280">
        <f t="shared" si="9"/>
        <v>-257623.6759789171</v>
      </c>
      <c r="H60" s="280">
        <f t="shared" si="9"/>
        <v>-271792.97815775755</v>
      </c>
      <c r="I60" s="280">
        <f t="shared" si="9"/>
        <v>-286741.59195643419</v>
      </c>
      <c r="J60" s="280">
        <f t="shared" si="9"/>
        <v>-302512.37951403804</v>
      </c>
      <c r="K60" s="280">
        <f t="shared" si="9"/>
        <v>-319150.56038731016</v>
      </c>
      <c r="L60" s="280">
        <f t="shared" si="9"/>
        <v>-336703.8412086122</v>
      </c>
      <c r="M60" s="280">
        <f t="shared" si="9"/>
        <v>-355222.55247508583</v>
      </c>
      <c r="N60" s="280">
        <f t="shared" si="9"/>
        <v>-374759.79286121554</v>
      </c>
      <c r="O60" s="280">
        <f t="shared" si="9"/>
        <v>-395371.58146858239</v>
      </c>
      <c r="P60" s="280">
        <f t="shared" si="9"/>
        <v>-417117.01844935433</v>
      </c>
      <c r="Q60" s="280">
        <f t="shared" si="9"/>
        <v>-440058.45446406881</v>
      </c>
      <c r="R60" s="280">
        <f t="shared" si="9"/>
        <v>-464261.66945959255</v>
      </c>
      <c r="S60" s="280">
        <f t="shared" si="9"/>
        <v>-489796.06127987016</v>
      </c>
      <c r="T60" s="280">
        <f t="shared" si="9"/>
        <v>-516734.84465026297</v>
      </c>
      <c r="U60" s="280">
        <f t="shared" si="9"/>
        <v>-545155.26110602741</v>
      </c>
      <c r="V60" s="280">
        <f t="shared" si="9"/>
        <v>-575138.80046685878</v>
      </c>
      <c r="W60" s="280">
        <f t="shared" si="9"/>
        <v>-606771.43449253601</v>
      </c>
      <c r="X60" s="280">
        <f t="shared" si="9"/>
        <v>-640143.86338962545</v>
      </c>
      <c r="Y60" s="280">
        <f t="shared" si="9"/>
        <v>-675351.77587605477</v>
      </c>
      <c r="Z60" s="280">
        <f t="shared" si="9"/>
        <v>-712496.12354923773</v>
      </c>
      <c r="AA60" s="280">
        <f t="shared" ref="AA60:AF60" si="10">SUM(AA61:AA65)</f>
        <v>-751683.41034444585</v>
      </c>
      <c r="AB60" s="280">
        <f t="shared" si="10"/>
        <v>-793025.99791339028</v>
      </c>
      <c r="AC60" s="280">
        <f t="shared" si="10"/>
        <v>-836642.42779862671</v>
      </c>
      <c r="AD60" s="280">
        <f t="shared" si="10"/>
        <v>-882657.7613275511</v>
      </c>
      <c r="AE60" s="280">
        <f t="shared" si="10"/>
        <v>-931203.93820056634</v>
      </c>
      <c r="AF60" s="280">
        <f t="shared" si="10"/>
        <v>-186310.7040210386</v>
      </c>
      <c r="AG60" s="280"/>
      <c r="AH60" s="280"/>
      <c r="AI60" s="280"/>
      <c r="AJ60" s="280"/>
      <c r="AK60" s="280"/>
      <c r="AL60" s="280"/>
      <c r="AM60" s="280"/>
      <c r="AN60" s="280"/>
      <c r="AO60" s="280"/>
      <c r="AP60" s="280"/>
    </row>
    <row r="61" spans="1:45" x14ac:dyDescent="0.2">
      <c r="A61" s="232" t="s">
        <v>321</v>
      </c>
      <c r="B61" s="280"/>
      <c r="C61" s="280">
        <f>-IF(C$47&lt;=$B$30,0,$B$29*(1+C$49)*$B$28)</f>
        <v>-207958.14472124309</v>
      </c>
      <c r="D61" s="280">
        <f>-IF(D$47&lt;=$B$30,0,$B$29*(1+D$49)*$B$28)</f>
        <v>-219395.84268091145</v>
      </c>
      <c r="E61" s="280">
        <f t="shared" ref="E61:AF61" si="11">-IF(E$47&lt;=$B$30,0,$B$29*(1+E$49)*$B$28)</f>
        <v>-231462.61402836157</v>
      </c>
      <c r="F61" s="280">
        <f t="shared" si="11"/>
        <v>-244193.05779992143</v>
      </c>
      <c r="G61" s="280">
        <f t="shared" si="11"/>
        <v>-257623.6759789171</v>
      </c>
      <c r="H61" s="280">
        <f t="shared" si="11"/>
        <v>-271792.97815775755</v>
      </c>
      <c r="I61" s="280">
        <f t="shared" si="11"/>
        <v>-286741.59195643419</v>
      </c>
      <c r="J61" s="280">
        <f t="shared" si="11"/>
        <v>-302512.37951403804</v>
      </c>
      <c r="K61" s="280">
        <f t="shared" si="11"/>
        <v>-319150.56038731016</v>
      </c>
      <c r="L61" s="280">
        <f t="shared" si="11"/>
        <v>-336703.8412086122</v>
      </c>
      <c r="M61" s="280">
        <f t="shared" si="11"/>
        <v>-355222.55247508583</v>
      </c>
      <c r="N61" s="280">
        <f t="shared" si="11"/>
        <v>-374759.79286121554</v>
      </c>
      <c r="O61" s="280">
        <f t="shared" si="11"/>
        <v>-395371.58146858239</v>
      </c>
      <c r="P61" s="280">
        <f t="shared" si="11"/>
        <v>-417117.01844935433</v>
      </c>
      <c r="Q61" s="280">
        <f t="shared" si="11"/>
        <v>-440058.45446406881</v>
      </c>
      <c r="R61" s="280">
        <f t="shared" si="11"/>
        <v>-464261.66945959255</v>
      </c>
      <c r="S61" s="280">
        <f t="shared" si="11"/>
        <v>-489796.06127987016</v>
      </c>
      <c r="T61" s="280">
        <f t="shared" si="11"/>
        <v>-516734.84465026297</v>
      </c>
      <c r="U61" s="280">
        <f t="shared" si="11"/>
        <v>-545155.26110602741</v>
      </c>
      <c r="V61" s="280">
        <f t="shared" si="11"/>
        <v>-575138.80046685878</v>
      </c>
      <c r="W61" s="280">
        <f t="shared" si="11"/>
        <v>-606771.43449253601</v>
      </c>
      <c r="X61" s="280">
        <f t="shared" si="11"/>
        <v>-640143.86338962545</v>
      </c>
      <c r="Y61" s="280">
        <f t="shared" si="11"/>
        <v>-675351.77587605477</v>
      </c>
      <c r="Z61" s="280">
        <f t="shared" si="11"/>
        <v>-712496.12354923773</v>
      </c>
      <c r="AA61" s="280">
        <f t="shared" si="11"/>
        <v>-751683.41034444585</v>
      </c>
      <c r="AB61" s="280">
        <f t="shared" si="11"/>
        <v>-793025.99791339028</v>
      </c>
      <c r="AC61" s="280">
        <f t="shared" si="11"/>
        <v>-836642.42779862671</v>
      </c>
      <c r="AD61" s="280">
        <f t="shared" si="11"/>
        <v>-882657.7613275511</v>
      </c>
      <c r="AE61" s="280">
        <f t="shared" si="11"/>
        <v>-931203.93820056634</v>
      </c>
      <c r="AF61" s="280">
        <f t="shared" si="11"/>
        <v>-186310.7040210386</v>
      </c>
      <c r="AG61" s="280"/>
      <c r="AH61" s="280"/>
      <c r="AI61" s="280"/>
      <c r="AJ61" s="280"/>
      <c r="AK61" s="280"/>
      <c r="AL61" s="280"/>
      <c r="AM61" s="280"/>
      <c r="AN61" s="280"/>
      <c r="AO61" s="280"/>
      <c r="AP61" s="280"/>
    </row>
    <row r="62" spans="1:45" x14ac:dyDescent="0.2">
      <c r="A62" s="232" t="str">
        <f>A32</f>
        <v>Прочие расходы при эксплуатации объекта, руб. без НДС</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0"/>
      <c r="AL62" s="280"/>
      <c r="AM62" s="280"/>
      <c r="AN62" s="280"/>
      <c r="AO62" s="280"/>
      <c r="AP62" s="280"/>
    </row>
    <row r="63" spans="1:45" x14ac:dyDescent="0.2">
      <c r="A63" s="232" t="s">
        <v>542</v>
      </c>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0"/>
      <c r="AL63" s="280"/>
      <c r="AM63" s="280"/>
      <c r="AN63" s="280"/>
      <c r="AO63" s="280"/>
      <c r="AP63" s="280"/>
    </row>
    <row r="64" spans="1:45" x14ac:dyDescent="0.2">
      <c r="A64" s="232" t="s">
        <v>542</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c r="AM64" s="280"/>
      <c r="AN64" s="280"/>
      <c r="AO64" s="280"/>
      <c r="AP64" s="280"/>
    </row>
    <row r="65" spans="1:45" ht="31.5" x14ac:dyDescent="0.2">
      <c r="A65" s="232" t="s">
        <v>546</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c r="AM65" s="280"/>
      <c r="AN65" s="280"/>
      <c r="AO65" s="280"/>
      <c r="AP65" s="280"/>
    </row>
    <row r="66" spans="1:45" ht="28.5" x14ac:dyDescent="0.2">
      <c r="A66" s="233" t="s">
        <v>319</v>
      </c>
      <c r="B66" s="281">
        <f t="shared" ref="B66:AF66" si="12">B59+B60</f>
        <v>6210356.7507012868</v>
      </c>
      <c r="C66" s="281">
        <f t="shared" si="12"/>
        <v>884105.94241405325</v>
      </c>
      <c r="D66" s="281">
        <f t="shared" si="12"/>
        <v>2084859.3811745634</v>
      </c>
      <c r="E66" s="281">
        <f t="shared" si="12"/>
        <v>3451854.4483466777</v>
      </c>
      <c r="F66" s="281">
        <f t="shared" si="12"/>
        <v>3641706.4430057448</v>
      </c>
      <c r="G66" s="281">
        <f t="shared" si="12"/>
        <v>3842000.2973710606</v>
      </c>
      <c r="H66" s="281">
        <f t="shared" si="12"/>
        <v>4053310.3137264689</v>
      </c>
      <c r="I66" s="281">
        <f t="shared" si="12"/>
        <v>4276242.3809814248</v>
      </c>
      <c r="J66" s="281">
        <f t="shared" si="12"/>
        <v>4511435.7119354028</v>
      </c>
      <c r="K66" s="281">
        <f t="shared" si="12"/>
        <v>4759564.6760918489</v>
      </c>
      <c r="L66" s="281">
        <f t="shared" si="12"/>
        <v>5021340.7332769008</v>
      </c>
      <c r="M66" s="281">
        <f t="shared" si="12"/>
        <v>5297514.4736071303</v>
      </c>
      <c r="N66" s="281">
        <f t="shared" si="12"/>
        <v>5588877.769655522</v>
      </c>
      <c r="O66" s="281">
        <f t="shared" si="12"/>
        <v>5896266.0469865762</v>
      </c>
      <c r="P66" s="281">
        <f t="shared" si="12"/>
        <v>6220560.6795708369</v>
      </c>
      <c r="Q66" s="281">
        <f t="shared" si="12"/>
        <v>6562691.5169472322</v>
      </c>
      <c r="R66" s="281">
        <f t="shared" si="12"/>
        <v>6923639.5503793294</v>
      </c>
      <c r="S66" s="281">
        <f t="shared" si="12"/>
        <v>7304439.7256501913</v>
      </c>
      <c r="T66" s="281">
        <f t="shared" si="12"/>
        <v>7706183.9105609516</v>
      </c>
      <c r="U66" s="281">
        <f t="shared" si="12"/>
        <v>8130024.0256418046</v>
      </c>
      <c r="V66" s="281">
        <f t="shared" si="12"/>
        <v>8577175.347052101</v>
      </c>
      <c r="W66" s="281">
        <f t="shared" si="12"/>
        <v>9048919.991139967</v>
      </c>
      <c r="X66" s="281">
        <f t="shared" si="12"/>
        <v>9546610.5906526633</v>
      </c>
      <c r="Y66" s="281">
        <f t="shared" si="12"/>
        <v>10071674.173138561</v>
      </c>
      <c r="Z66" s="281">
        <f t="shared" si="12"/>
        <v>10625616.25266118</v>
      </c>
      <c r="AA66" s="281">
        <f t="shared" si="12"/>
        <v>11210025.146557545</v>
      </c>
      <c r="AB66" s="281">
        <f t="shared" si="12"/>
        <v>11826576.529618209</v>
      </c>
      <c r="AC66" s="281">
        <f t="shared" si="12"/>
        <v>12477038.238747209</v>
      </c>
      <c r="AD66" s="281">
        <f t="shared" si="12"/>
        <v>13163275.341878304</v>
      </c>
      <c r="AE66" s="281">
        <f t="shared" si="12"/>
        <v>13887255.48568161</v>
      </c>
      <c r="AF66" s="281">
        <f t="shared" si="12"/>
        <v>2778493.775978962</v>
      </c>
      <c r="AG66" s="281"/>
      <c r="AH66" s="281"/>
      <c r="AI66" s="281"/>
      <c r="AJ66" s="281"/>
      <c r="AK66" s="281"/>
      <c r="AL66" s="281"/>
      <c r="AM66" s="281"/>
      <c r="AN66" s="281"/>
      <c r="AO66" s="281"/>
      <c r="AP66" s="281"/>
    </row>
    <row r="67" spans="1:45" x14ac:dyDescent="0.2">
      <c r="A67" s="232" t="s">
        <v>314</v>
      </c>
      <c r="B67" s="234"/>
      <c r="C67" s="280">
        <f>-($B$25)*1.18*$B$28/$B$27</f>
        <v>-207011.89335670957</v>
      </c>
      <c r="D67" s="280">
        <f>C67</f>
        <v>-207011.89335670957</v>
      </c>
      <c r="E67" s="280">
        <f t="shared" ref="E67:AF67" si="13">D67</f>
        <v>-207011.89335670957</v>
      </c>
      <c r="F67" s="280">
        <f t="shared" si="13"/>
        <v>-207011.89335670957</v>
      </c>
      <c r="G67" s="280">
        <f t="shared" si="13"/>
        <v>-207011.89335670957</v>
      </c>
      <c r="H67" s="280">
        <f t="shared" si="13"/>
        <v>-207011.89335670957</v>
      </c>
      <c r="I67" s="280">
        <f t="shared" si="13"/>
        <v>-207011.89335670957</v>
      </c>
      <c r="J67" s="280">
        <f t="shared" si="13"/>
        <v>-207011.89335670957</v>
      </c>
      <c r="K67" s="280">
        <f t="shared" si="13"/>
        <v>-207011.89335670957</v>
      </c>
      <c r="L67" s="280">
        <f t="shared" si="13"/>
        <v>-207011.89335670957</v>
      </c>
      <c r="M67" s="280">
        <f t="shared" si="13"/>
        <v>-207011.89335670957</v>
      </c>
      <c r="N67" s="280">
        <f t="shared" si="13"/>
        <v>-207011.89335670957</v>
      </c>
      <c r="O67" s="280">
        <f t="shared" si="13"/>
        <v>-207011.89335670957</v>
      </c>
      <c r="P67" s="280">
        <f t="shared" si="13"/>
        <v>-207011.89335670957</v>
      </c>
      <c r="Q67" s="280">
        <f t="shared" si="13"/>
        <v>-207011.89335670957</v>
      </c>
      <c r="R67" s="280">
        <f t="shared" si="13"/>
        <v>-207011.89335670957</v>
      </c>
      <c r="S67" s="280">
        <f t="shared" si="13"/>
        <v>-207011.89335670957</v>
      </c>
      <c r="T67" s="280">
        <f t="shared" si="13"/>
        <v>-207011.89335670957</v>
      </c>
      <c r="U67" s="280">
        <f t="shared" si="13"/>
        <v>-207011.89335670957</v>
      </c>
      <c r="V67" s="280">
        <f t="shared" si="13"/>
        <v>-207011.89335670957</v>
      </c>
      <c r="W67" s="280">
        <f t="shared" si="13"/>
        <v>-207011.89335670957</v>
      </c>
      <c r="X67" s="280">
        <f t="shared" si="13"/>
        <v>-207011.89335670957</v>
      </c>
      <c r="Y67" s="280">
        <f t="shared" si="13"/>
        <v>-207011.89335670957</v>
      </c>
      <c r="Z67" s="280">
        <f t="shared" si="13"/>
        <v>-207011.89335670957</v>
      </c>
      <c r="AA67" s="280">
        <f t="shared" si="13"/>
        <v>-207011.89335670957</v>
      </c>
      <c r="AB67" s="280">
        <f t="shared" si="13"/>
        <v>-207011.89335670957</v>
      </c>
      <c r="AC67" s="280">
        <f t="shared" si="13"/>
        <v>-207011.89335670957</v>
      </c>
      <c r="AD67" s="280">
        <f t="shared" si="13"/>
        <v>-207011.89335670957</v>
      </c>
      <c r="AE67" s="280">
        <f t="shared" si="13"/>
        <v>-207011.89335670957</v>
      </c>
      <c r="AF67" s="280">
        <f t="shared" si="13"/>
        <v>-207011.89335670957</v>
      </c>
      <c r="AG67" s="280"/>
      <c r="AH67" s="280"/>
      <c r="AI67" s="280"/>
      <c r="AJ67" s="280"/>
      <c r="AK67" s="280"/>
      <c r="AL67" s="280"/>
      <c r="AM67" s="280"/>
      <c r="AN67" s="280"/>
      <c r="AO67" s="280"/>
      <c r="AP67" s="280"/>
      <c r="AQ67" s="235">
        <f>SUM(B67:AA67)/1.18</f>
        <v>-4385845.1982353739</v>
      </c>
      <c r="AR67" s="236">
        <f>SUM(B67:AF67)/1.18</f>
        <v>-5263014.2378824493</v>
      </c>
      <c r="AS67" s="236">
        <f>SUM(B67:AP67)/1.18</f>
        <v>-5263014.2378824493</v>
      </c>
    </row>
    <row r="68" spans="1:45" ht="28.5" x14ac:dyDescent="0.2">
      <c r="A68" s="233" t="s">
        <v>315</v>
      </c>
      <c r="B68" s="281">
        <f t="shared" ref="B68:J68" si="14">B66+B67</f>
        <v>6210356.7507012868</v>
      </c>
      <c r="C68" s="281">
        <f>C66+C67</f>
        <v>677094.04905734374</v>
      </c>
      <c r="D68" s="281">
        <f>D66+D67</f>
        <v>1877847.4878178539</v>
      </c>
      <c r="E68" s="281">
        <f t="shared" si="14"/>
        <v>3244842.554989968</v>
      </c>
      <c r="F68" s="281">
        <f>F66+C67</f>
        <v>3434694.5496490351</v>
      </c>
      <c r="G68" s="281">
        <f t="shared" si="14"/>
        <v>3634988.4040143508</v>
      </c>
      <c r="H68" s="281">
        <f t="shared" si="14"/>
        <v>3846298.4203697592</v>
      </c>
      <c r="I68" s="281">
        <f t="shared" si="14"/>
        <v>4069230.4876247151</v>
      </c>
      <c r="J68" s="281">
        <f t="shared" si="14"/>
        <v>4304423.8185786931</v>
      </c>
      <c r="K68" s="281">
        <f>K66+K67</f>
        <v>4552552.7827351391</v>
      </c>
      <c r="L68" s="281">
        <f>L66+L67</f>
        <v>4814328.8399201911</v>
      </c>
      <c r="M68" s="281">
        <f t="shared" ref="M68:AF68" si="15">M66+M67</f>
        <v>5090502.5802504206</v>
      </c>
      <c r="N68" s="281">
        <f t="shared" si="15"/>
        <v>5381865.8762988122</v>
      </c>
      <c r="O68" s="281">
        <f t="shared" si="15"/>
        <v>5689254.1536298664</v>
      </c>
      <c r="P68" s="281">
        <f t="shared" si="15"/>
        <v>6013548.7862141272</v>
      </c>
      <c r="Q68" s="281">
        <f t="shared" si="15"/>
        <v>6355679.6235905224</v>
      </c>
      <c r="R68" s="281">
        <f t="shared" si="15"/>
        <v>6716627.6570226196</v>
      </c>
      <c r="S68" s="281">
        <f t="shared" si="15"/>
        <v>7097427.8322934816</v>
      </c>
      <c r="T68" s="281">
        <f t="shared" si="15"/>
        <v>7499172.0172042418</v>
      </c>
      <c r="U68" s="281">
        <f t="shared" si="15"/>
        <v>7923012.1322850948</v>
      </c>
      <c r="V68" s="281">
        <f t="shared" si="15"/>
        <v>8370163.4536953913</v>
      </c>
      <c r="W68" s="281">
        <f t="shared" si="15"/>
        <v>8841908.0977832582</v>
      </c>
      <c r="X68" s="281">
        <f t="shared" si="15"/>
        <v>9339598.6972959545</v>
      </c>
      <c r="Y68" s="281">
        <f t="shared" si="15"/>
        <v>9864662.2797818519</v>
      </c>
      <c r="Z68" s="281">
        <f t="shared" si="15"/>
        <v>10418604.359304471</v>
      </c>
      <c r="AA68" s="281">
        <f t="shared" si="15"/>
        <v>11003013.253200836</v>
      </c>
      <c r="AB68" s="281">
        <f t="shared" si="15"/>
        <v>11619564.6362615</v>
      </c>
      <c r="AC68" s="281">
        <f t="shared" si="15"/>
        <v>12270026.345390501</v>
      </c>
      <c r="AD68" s="281">
        <f t="shared" si="15"/>
        <v>12956263.448521595</v>
      </c>
      <c r="AE68" s="281">
        <f t="shared" si="15"/>
        <v>13680243.592324901</v>
      </c>
      <c r="AF68" s="281">
        <f t="shared" si="15"/>
        <v>2571481.8826222522</v>
      </c>
      <c r="AG68" s="281"/>
      <c r="AH68" s="281"/>
      <c r="AI68" s="281"/>
      <c r="AJ68" s="281"/>
      <c r="AK68" s="281"/>
      <c r="AL68" s="281"/>
      <c r="AM68" s="281"/>
      <c r="AN68" s="281"/>
      <c r="AO68" s="281"/>
      <c r="AP68" s="281"/>
      <c r="AQ68" s="179">
        <v>25</v>
      </c>
      <c r="AR68" s="179">
        <v>30</v>
      </c>
      <c r="AS68" s="179">
        <v>40</v>
      </c>
    </row>
    <row r="69" spans="1:45" x14ac:dyDescent="0.2">
      <c r="A69" s="232" t="s">
        <v>313</v>
      </c>
      <c r="B69" s="280">
        <f t="shared" ref="B69:AF69" si="16">-B56</f>
        <v>0</v>
      </c>
      <c r="C69" s="280">
        <f t="shared" si="16"/>
        <v>0</v>
      </c>
      <c r="D69" s="280">
        <f t="shared" si="16"/>
        <v>0</v>
      </c>
      <c r="E69" s="280">
        <f t="shared" si="16"/>
        <v>0</v>
      </c>
      <c r="F69" s="280">
        <f t="shared" si="16"/>
        <v>0</v>
      </c>
      <c r="G69" s="280">
        <f t="shared" si="16"/>
        <v>0</v>
      </c>
      <c r="H69" s="280">
        <f t="shared" si="16"/>
        <v>0</v>
      </c>
      <c r="I69" s="280">
        <f t="shared" si="16"/>
        <v>0</v>
      </c>
      <c r="J69" s="280">
        <f t="shared" si="16"/>
        <v>0</v>
      </c>
      <c r="K69" s="280">
        <f t="shared" si="16"/>
        <v>0</v>
      </c>
      <c r="L69" s="280">
        <f t="shared" si="16"/>
        <v>0</v>
      </c>
      <c r="M69" s="280">
        <f t="shared" si="16"/>
        <v>0</v>
      </c>
      <c r="N69" s="280">
        <f t="shared" si="16"/>
        <v>0</v>
      </c>
      <c r="O69" s="280">
        <f t="shared" si="16"/>
        <v>0</v>
      </c>
      <c r="P69" s="280">
        <f t="shared" si="16"/>
        <v>0</v>
      </c>
      <c r="Q69" s="280">
        <f t="shared" si="16"/>
        <v>0</v>
      </c>
      <c r="R69" s="280">
        <f t="shared" si="16"/>
        <v>0</v>
      </c>
      <c r="S69" s="280">
        <f t="shared" si="16"/>
        <v>0</v>
      </c>
      <c r="T69" s="280">
        <f t="shared" si="16"/>
        <v>0</v>
      </c>
      <c r="U69" s="280">
        <f t="shared" si="16"/>
        <v>0</v>
      </c>
      <c r="V69" s="280">
        <f t="shared" si="16"/>
        <v>0</v>
      </c>
      <c r="W69" s="280">
        <f t="shared" si="16"/>
        <v>0</v>
      </c>
      <c r="X69" s="280">
        <f t="shared" si="16"/>
        <v>0</v>
      </c>
      <c r="Y69" s="280">
        <f t="shared" si="16"/>
        <v>0</v>
      </c>
      <c r="Z69" s="280">
        <f t="shared" si="16"/>
        <v>0</v>
      </c>
      <c r="AA69" s="280">
        <f t="shared" si="16"/>
        <v>0</v>
      </c>
      <c r="AB69" s="280">
        <f t="shared" si="16"/>
        <v>0</v>
      </c>
      <c r="AC69" s="280">
        <f t="shared" si="16"/>
        <v>0</v>
      </c>
      <c r="AD69" s="280">
        <f t="shared" si="16"/>
        <v>0</v>
      </c>
      <c r="AE69" s="280">
        <f t="shared" si="16"/>
        <v>0</v>
      </c>
      <c r="AF69" s="280">
        <f t="shared" si="16"/>
        <v>0</v>
      </c>
      <c r="AG69" s="280"/>
      <c r="AH69" s="280"/>
      <c r="AI69" s="280"/>
      <c r="AJ69" s="280"/>
      <c r="AK69" s="280"/>
      <c r="AL69" s="280"/>
      <c r="AM69" s="280"/>
      <c r="AN69" s="280"/>
      <c r="AO69" s="280"/>
      <c r="AP69" s="280"/>
    </row>
    <row r="70" spans="1:45" ht="14.25" x14ac:dyDescent="0.2">
      <c r="A70" s="233" t="s">
        <v>318</v>
      </c>
      <c r="B70" s="281">
        <f t="shared" ref="B70:AF70" si="17">B68+B69</f>
        <v>6210356.7507012868</v>
      </c>
      <c r="C70" s="281">
        <f t="shared" si="17"/>
        <v>677094.04905734374</v>
      </c>
      <c r="D70" s="281">
        <f t="shared" si="17"/>
        <v>1877847.4878178539</v>
      </c>
      <c r="E70" s="281">
        <f t="shared" si="17"/>
        <v>3244842.554989968</v>
      </c>
      <c r="F70" s="281">
        <f t="shared" si="17"/>
        <v>3434694.5496490351</v>
      </c>
      <c r="G70" s="281">
        <f t="shared" si="17"/>
        <v>3634988.4040143508</v>
      </c>
      <c r="H70" s="281">
        <f t="shared" si="17"/>
        <v>3846298.4203697592</v>
      </c>
      <c r="I70" s="281">
        <f t="shared" si="17"/>
        <v>4069230.4876247151</v>
      </c>
      <c r="J70" s="281">
        <f t="shared" si="17"/>
        <v>4304423.8185786931</v>
      </c>
      <c r="K70" s="281">
        <f t="shared" si="17"/>
        <v>4552552.7827351391</v>
      </c>
      <c r="L70" s="281">
        <f t="shared" si="17"/>
        <v>4814328.8399201911</v>
      </c>
      <c r="M70" s="281">
        <f t="shared" si="17"/>
        <v>5090502.5802504206</v>
      </c>
      <c r="N70" s="281">
        <f t="shared" si="17"/>
        <v>5381865.8762988122</v>
      </c>
      <c r="O70" s="281">
        <f t="shared" si="17"/>
        <v>5689254.1536298664</v>
      </c>
      <c r="P70" s="281">
        <f t="shared" si="17"/>
        <v>6013548.7862141272</v>
      </c>
      <c r="Q70" s="281">
        <f t="shared" si="17"/>
        <v>6355679.6235905224</v>
      </c>
      <c r="R70" s="281">
        <f t="shared" si="17"/>
        <v>6716627.6570226196</v>
      </c>
      <c r="S70" s="281">
        <f t="shared" si="17"/>
        <v>7097427.8322934816</v>
      </c>
      <c r="T70" s="281">
        <f t="shared" si="17"/>
        <v>7499172.0172042418</v>
      </c>
      <c r="U70" s="281">
        <f t="shared" si="17"/>
        <v>7923012.1322850948</v>
      </c>
      <c r="V70" s="281">
        <f t="shared" si="17"/>
        <v>8370163.4536953913</v>
      </c>
      <c r="W70" s="281">
        <f t="shared" si="17"/>
        <v>8841908.0977832582</v>
      </c>
      <c r="X70" s="281">
        <f t="shared" si="17"/>
        <v>9339598.6972959545</v>
      </c>
      <c r="Y70" s="281">
        <f t="shared" si="17"/>
        <v>9864662.2797818519</v>
      </c>
      <c r="Z70" s="281">
        <f t="shared" si="17"/>
        <v>10418604.359304471</v>
      </c>
      <c r="AA70" s="281">
        <f t="shared" si="17"/>
        <v>11003013.253200836</v>
      </c>
      <c r="AB70" s="281">
        <f t="shared" si="17"/>
        <v>11619564.6362615</v>
      </c>
      <c r="AC70" s="281">
        <f t="shared" si="17"/>
        <v>12270026.345390501</v>
      </c>
      <c r="AD70" s="281">
        <f t="shared" si="17"/>
        <v>12956263.448521595</v>
      </c>
      <c r="AE70" s="281">
        <f t="shared" si="17"/>
        <v>13680243.592324901</v>
      </c>
      <c r="AF70" s="281">
        <f t="shared" si="17"/>
        <v>2571481.8826222522</v>
      </c>
      <c r="AG70" s="281"/>
      <c r="AH70" s="281"/>
      <c r="AI70" s="281"/>
      <c r="AJ70" s="281"/>
      <c r="AK70" s="281"/>
      <c r="AL70" s="281"/>
      <c r="AM70" s="281"/>
      <c r="AN70" s="281"/>
      <c r="AO70" s="281"/>
      <c r="AP70" s="281"/>
    </row>
    <row r="71" spans="1:45" x14ac:dyDescent="0.2">
      <c r="A71" s="232" t="s">
        <v>312</v>
      </c>
      <c r="B71" s="280">
        <f t="shared" ref="B71:AF71" si="18">-B70*$B$36</f>
        <v>-1242071.3501402575</v>
      </c>
      <c r="C71" s="280">
        <f t="shared" si="18"/>
        <v>-135418.80981146876</v>
      </c>
      <c r="D71" s="280">
        <f t="shared" si="18"/>
        <v>-375569.4975635708</v>
      </c>
      <c r="E71" s="280">
        <f t="shared" si="18"/>
        <v>-648968.51099799364</v>
      </c>
      <c r="F71" s="280">
        <f t="shared" si="18"/>
        <v>-686938.90992980707</v>
      </c>
      <c r="G71" s="280">
        <f t="shared" si="18"/>
        <v>-726997.68080287019</v>
      </c>
      <c r="H71" s="280">
        <f t="shared" si="18"/>
        <v>-769259.68407395191</v>
      </c>
      <c r="I71" s="280">
        <f t="shared" si="18"/>
        <v>-813846.09752494306</v>
      </c>
      <c r="J71" s="280">
        <f t="shared" si="18"/>
        <v>-860884.76371573866</v>
      </c>
      <c r="K71" s="280">
        <f t="shared" si="18"/>
        <v>-910510.5565470279</v>
      </c>
      <c r="L71" s="280">
        <f t="shared" si="18"/>
        <v>-962865.76798403822</v>
      </c>
      <c r="M71" s="280">
        <f t="shared" si="18"/>
        <v>-1018100.5160500841</v>
      </c>
      <c r="N71" s="280">
        <f t="shared" si="18"/>
        <v>-1076373.1752597624</v>
      </c>
      <c r="O71" s="280">
        <f t="shared" si="18"/>
        <v>-1137850.8307259732</v>
      </c>
      <c r="P71" s="280">
        <f t="shared" si="18"/>
        <v>-1202709.7572428256</v>
      </c>
      <c r="Q71" s="280">
        <f t="shared" si="18"/>
        <v>-1271135.9247181045</v>
      </c>
      <c r="R71" s="280">
        <f t="shared" si="18"/>
        <v>-1343325.5314045241</v>
      </c>
      <c r="S71" s="280">
        <f t="shared" si="18"/>
        <v>-1419485.5664586965</v>
      </c>
      <c r="T71" s="280">
        <f t="shared" si="18"/>
        <v>-1499834.4034408485</v>
      </c>
      <c r="U71" s="280">
        <f t="shared" si="18"/>
        <v>-1584602.4264570191</v>
      </c>
      <c r="V71" s="280">
        <f t="shared" si="18"/>
        <v>-1674032.6907390784</v>
      </c>
      <c r="W71" s="280">
        <f t="shared" si="18"/>
        <v>-1768381.6195566517</v>
      </c>
      <c r="X71" s="280">
        <f t="shared" si="18"/>
        <v>-1867919.739459191</v>
      </c>
      <c r="Y71" s="280">
        <f t="shared" si="18"/>
        <v>-1972932.4559563706</v>
      </c>
      <c r="Z71" s="280">
        <f t="shared" si="18"/>
        <v>-2083720.8718608944</v>
      </c>
      <c r="AA71" s="280">
        <f t="shared" si="18"/>
        <v>-2200602.6506401673</v>
      </c>
      <c r="AB71" s="280">
        <f t="shared" si="18"/>
        <v>-2323912.9272523001</v>
      </c>
      <c r="AC71" s="280">
        <f t="shared" si="18"/>
        <v>-2454005.2690781001</v>
      </c>
      <c r="AD71" s="280">
        <f t="shared" si="18"/>
        <v>-2591252.6897043195</v>
      </c>
      <c r="AE71" s="280">
        <f t="shared" si="18"/>
        <v>-2736048.7184649804</v>
      </c>
      <c r="AF71" s="280">
        <f t="shared" si="18"/>
        <v>-514296.37652445049</v>
      </c>
      <c r="AG71" s="280"/>
      <c r="AH71" s="280"/>
      <c r="AI71" s="280"/>
      <c r="AJ71" s="280"/>
      <c r="AK71" s="280"/>
      <c r="AL71" s="280"/>
      <c r="AM71" s="280"/>
      <c r="AN71" s="280"/>
      <c r="AO71" s="280"/>
      <c r="AP71" s="280"/>
    </row>
    <row r="72" spans="1:45" ht="15" thickBot="1" x14ac:dyDescent="0.25">
      <c r="A72" s="237" t="s">
        <v>317</v>
      </c>
      <c r="B72" s="238">
        <f t="shared" ref="B72:AF72" si="19">B70+B71</f>
        <v>4968285.4005610291</v>
      </c>
      <c r="C72" s="238">
        <f t="shared" si="19"/>
        <v>541675.23924587504</v>
      </c>
      <c r="D72" s="238">
        <f t="shared" si="19"/>
        <v>1502277.9902542832</v>
      </c>
      <c r="E72" s="238">
        <f t="shared" si="19"/>
        <v>2595874.0439919746</v>
      </c>
      <c r="F72" s="238">
        <f t="shared" si="19"/>
        <v>2747755.6397192283</v>
      </c>
      <c r="G72" s="238">
        <f t="shared" si="19"/>
        <v>2907990.7232114808</v>
      </c>
      <c r="H72" s="238">
        <f t="shared" si="19"/>
        <v>3077038.7362958072</v>
      </c>
      <c r="I72" s="238">
        <f t="shared" si="19"/>
        <v>3255384.3900997723</v>
      </c>
      <c r="J72" s="238">
        <f t="shared" si="19"/>
        <v>3443539.0548629547</v>
      </c>
      <c r="K72" s="238">
        <f t="shared" si="19"/>
        <v>3642042.2261881111</v>
      </c>
      <c r="L72" s="238">
        <f t="shared" si="19"/>
        <v>3851463.0719361529</v>
      </c>
      <c r="M72" s="238">
        <f t="shared" si="19"/>
        <v>4072402.0642003366</v>
      </c>
      <c r="N72" s="238">
        <f t="shared" si="19"/>
        <v>4305492.7010390498</v>
      </c>
      <c r="O72" s="238">
        <f t="shared" si="19"/>
        <v>4551403.322903893</v>
      </c>
      <c r="P72" s="238">
        <f t="shared" si="19"/>
        <v>4810839.0289713014</v>
      </c>
      <c r="Q72" s="238">
        <f t="shared" si="19"/>
        <v>5084543.6988724181</v>
      </c>
      <c r="R72" s="238">
        <f t="shared" si="19"/>
        <v>5373302.1256180955</v>
      </c>
      <c r="S72" s="238">
        <f t="shared" si="19"/>
        <v>5677942.2658347851</v>
      </c>
      <c r="T72" s="238">
        <f t="shared" si="19"/>
        <v>5999337.6137633938</v>
      </c>
      <c r="U72" s="238">
        <f t="shared" si="19"/>
        <v>6338409.7058280762</v>
      </c>
      <c r="V72" s="238">
        <f t="shared" si="19"/>
        <v>6696130.7629563129</v>
      </c>
      <c r="W72" s="238">
        <f t="shared" si="19"/>
        <v>7073526.4782266067</v>
      </c>
      <c r="X72" s="238">
        <f t="shared" si="19"/>
        <v>7471678.9578367639</v>
      </c>
      <c r="Y72" s="238">
        <f t="shared" si="19"/>
        <v>7891729.8238254813</v>
      </c>
      <c r="Z72" s="238">
        <f t="shared" si="19"/>
        <v>8334883.4874435766</v>
      </c>
      <c r="AA72" s="238">
        <f t="shared" si="19"/>
        <v>8802410.6025606692</v>
      </c>
      <c r="AB72" s="238">
        <f t="shared" si="19"/>
        <v>9295651.7090092003</v>
      </c>
      <c r="AC72" s="238">
        <f t="shared" si="19"/>
        <v>9816021.0763124004</v>
      </c>
      <c r="AD72" s="238">
        <f t="shared" si="19"/>
        <v>10365010.758817276</v>
      </c>
      <c r="AE72" s="238">
        <f t="shared" si="19"/>
        <v>10944194.873859921</v>
      </c>
      <c r="AF72" s="238">
        <f t="shared" si="19"/>
        <v>2057185.5060978017</v>
      </c>
      <c r="AG72" s="238"/>
      <c r="AH72" s="238"/>
      <c r="AI72" s="238"/>
      <c r="AJ72" s="238"/>
      <c r="AK72" s="238"/>
      <c r="AL72" s="238"/>
      <c r="AM72" s="238"/>
      <c r="AN72" s="238"/>
      <c r="AO72" s="238"/>
      <c r="AP72" s="238"/>
    </row>
    <row r="73" spans="1:45" s="240" customFormat="1" ht="16.5" thickBot="1" x14ac:dyDescent="0.25">
      <c r="A73" s="228"/>
      <c r="B73" s="239">
        <f>C141</f>
        <v>1.5</v>
      </c>
      <c r="C73" s="239">
        <f t="shared" ref="C73:AF73" si="20">D141</f>
        <v>2.5</v>
      </c>
      <c r="D73" s="239">
        <f t="shared" si="20"/>
        <v>3.5</v>
      </c>
      <c r="E73" s="239">
        <f t="shared" si="20"/>
        <v>4.5</v>
      </c>
      <c r="F73" s="239">
        <f t="shared" si="20"/>
        <v>5.5</v>
      </c>
      <c r="G73" s="239">
        <f t="shared" si="20"/>
        <v>6.5</v>
      </c>
      <c r="H73" s="239">
        <f t="shared" si="20"/>
        <v>7.5</v>
      </c>
      <c r="I73" s="239">
        <f t="shared" si="20"/>
        <v>8.5</v>
      </c>
      <c r="J73" s="239">
        <f t="shared" si="20"/>
        <v>9.5</v>
      </c>
      <c r="K73" s="239">
        <f t="shared" si="20"/>
        <v>10.5</v>
      </c>
      <c r="L73" s="239">
        <f t="shared" si="20"/>
        <v>11.5</v>
      </c>
      <c r="M73" s="239">
        <f t="shared" si="20"/>
        <v>12.5</v>
      </c>
      <c r="N73" s="239">
        <f t="shared" si="20"/>
        <v>13.5</v>
      </c>
      <c r="O73" s="239">
        <f t="shared" si="20"/>
        <v>14.5</v>
      </c>
      <c r="P73" s="239">
        <f t="shared" si="20"/>
        <v>15.5</v>
      </c>
      <c r="Q73" s="239">
        <f t="shared" si="20"/>
        <v>16.5</v>
      </c>
      <c r="R73" s="239">
        <f t="shared" si="20"/>
        <v>17.5</v>
      </c>
      <c r="S73" s="239">
        <f t="shared" si="20"/>
        <v>18.5</v>
      </c>
      <c r="T73" s="239">
        <f t="shared" si="20"/>
        <v>19.5</v>
      </c>
      <c r="U73" s="239">
        <f t="shared" si="20"/>
        <v>20.5</v>
      </c>
      <c r="V73" s="239">
        <f t="shared" si="20"/>
        <v>21.5</v>
      </c>
      <c r="W73" s="239">
        <f t="shared" si="20"/>
        <v>22.5</v>
      </c>
      <c r="X73" s="239">
        <f t="shared" si="20"/>
        <v>23.5</v>
      </c>
      <c r="Y73" s="239">
        <f t="shared" si="20"/>
        <v>24.5</v>
      </c>
      <c r="Z73" s="239">
        <f t="shared" si="20"/>
        <v>25.5</v>
      </c>
      <c r="AA73" s="239">
        <f t="shared" si="20"/>
        <v>26.5</v>
      </c>
      <c r="AB73" s="239">
        <f t="shared" si="20"/>
        <v>27.5</v>
      </c>
      <c r="AC73" s="239">
        <f t="shared" si="20"/>
        <v>28.5</v>
      </c>
      <c r="AD73" s="239">
        <f t="shared" si="20"/>
        <v>29.5</v>
      </c>
      <c r="AE73" s="239">
        <f t="shared" si="20"/>
        <v>30.5</v>
      </c>
      <c r="AF73" s="239">
        <f t="shared" si="20"/>
        <v>0</v>
      </c>
      <c r="AG73" s="239"/>
      <c r="AH73" s="239"/>
      <c r="AI73" s="239"/>
      <c r="AJ73" s="239"/>
      <c r="AK73" s="239"/>
      <c r="AL73" s="239"/>
      <c r="AM73" s="239"/>
      <c r="AN73" s="239"/>
      <c r="AO73" s="239"/>
      <c r="AP73" s="239"/>
      <c r="AQ73" s="179"/>
      <c r="AR73" s="179"/>
      <c r="AS73" s="179"/>
    </row>
    <row r="74" spans="1:45" x14ac:dyDescent="0.2">
      <c r="A74" s="223" t="s">
        <v>316</v>
      </c>
      <c r="B74" s="224">
        <f t="shared" ref="B74:AF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c r="AH74" s="224"/>
      <c r="AI74" s="224"/>
      <c r="AJ74" s="224"/>
      <c r="AK74" s="224"/>
      <c r="AL74" s="224"/>
      <c r="AM74" s="224"/>
      <c r="AN74" s="224"/>
      <c r="AO74" s="224"/>
      <c r="AP74" s="224"/>
    </row>
    <row r="75" spans="1:45" ht="28.5" x14ac:dyDescent="0.2">
      <c r="A75" s="231" t="s">
        <v>315</v>
      </c>
      <c r="B75" s="281">
        <f t="shared" ref="B75:AF75" si="22">B68</f>
        <v>6210356.7507012868</v>
      </c>
      <c r="C75" s="281">
        <f t="shared" si="22"/>
        <v>677094.04905734374</v>
      </c>
      <c r="D75" s="281">
        <f>D68</f>
        <v>1877847.4878178539</v>
      </c>
      <c r="E75" s="281">
        <f t="shared" si="22"/>
        <v>3244842.554989968</v>
      </c>
      <c r="F75" s="281">
        <f t="shared" si="22"/>
        <v>3434694.5496490351</v>
      </c>
      <c r="G75" s="281">
        <f t="shared" si="22"/>
        <v>3634988.4040143508</v>
      </c>
      <c r="H75" s="281">
        <f t="shared" si="22"/>
        <v>3846298.4203697592</v>
      </c>
      <c r="I75" s="281">
        <f t="shared" si="22"/>
        <v>4069230.4876247151</v>
      </c>
      <c r="J75" s="281">
        <f t="shared" si="22"/>
        <v>4304423.8185786931</v>
      </c>
      <c r="K75" s="281">
        <f t="shared" si="22"/>
        <v>4552552.7827351391</v>
      </c>
      <c r="L75" s="281">
        <f t="shared" si="22"/>
        <v>4814328.8399201911</v>
      </c>
      <c r="M75" s="281">
        <f t="shared" si="22"/>
        <v>5090502.5802504206</v>
      </c>
      <c r="N75" s="281">
        <f t="shared" si="22"/>
        <v>5381865.8762988122</v>
      </c>
      <c r="O75" s="281">
        <f t="shared" si="22"/>
        <v>5689254.1536298664</v>
      </c>
      <c r="P75" s="281">
        <f t="shared" si="22"/>
        <v>6013548.7862141272</v>
      </c>
      <c r="Q75" s="281">
        <f t="shared" si="22"/>
        <v>6355679.6235905224</v>
      </c>
      <c r="R75" s="281">
        <f t="shared" si="22"/>
        <v>6716627.6570226196</v>
      </c>
      <c r="S75" s="281">
        <f t="shared" si="22"/>
        <v>7097427.8322934816</v>
      </c>
      <c r="T75" s="281">
        <f t="shared" si="22"/>
        <v>7499172.0172042418</v>
      </c>
      <c r="U75" s="281">
        <f t="shared" si="22"/>
        <v>7923012.1322850948</v>
      </c>
      <c r="V75" s="281">
        <f t="shared" si="22"/>
        <v>8370163.4536953913</v>
      </c>
      <c r="W75" s="281">
        <f t="shared" si="22"/>
        <v>8841908.0977832582</v>
      </c>
      <c r="X75" s="281">
        <f t="shared" si="22"/>
        <v>9339598.6972959545</v>
      </c>
      <c r="Y75" s="281">
        <f t="shared" si="22"/>
        <v>9864662.2797818519</v>
      </c>
      <c r="Z75" s="281">
        <f t="shared" si="22"/>
        <v>10418604.359304471</v>
      </c>
      <c r="AA75" s="281">
        <f t="shared" si="22"/>
        <v>11003013.253200836</v>
      </c>
      <c r="AB75" s="281">
        <f t="shared" si="22"/>
        <v>11619564.6362615</v>
      </c>
      <c r="AC75" s="281">
        <f t="shared" si="22"/>
        <v>12270026.345390501</v>
      </c>
      <c r="AD75" s="281">
        <f t="shared" si="22"/>
        <v>12956263.448521595</v>
      </c>
      <c r="AE75" s="281">
        <f t="shared" si="22"/>
        <v>13680243.592324901</v>
      </c>
      <c r="AF75" s="281">
        <f t="shared" si="22"/>
        <v>2571481.8826222522</v>
      </c>
      <c r="AG75" s="281"/>
      <c r="AH75" s="281"/>
      <c r="AI75" s="281"/>
      <c r="AJ75" s="281"/>
      <c r="AK75" s="281"/>
      <c r="AL75" s="281"/>
      <c r="AM75" s="281"/>
      <c r="AN75" s="281"/>
      <c r="AO75" s="281"/>
      <c r="AP75" s="281"/>
    </row>
    <row r="76" spans="1:45" x14ac:dyDescent="0.2">
      <c r="A76" s="232" t="s">
        <v>314</v>
      </c>
      <c r="B76" s="280">
        <f t="shared" ref="B76:AF76" si="23">-B67</f>
        <v>0</v>
      </c>
      <c r="C76" s="280">
        <f>-C67</f>
        <v>207011.89335670957</v>
      </c>
      <c r="D76" s="280">
        <f t="shared" si="23"/>
        <v>207011.89335670957</v>
      </c>
      <c r="E76" s="280">
        <f t="shared" si="23"/>
        <v>207011.89335670957</v>
      </c>
      <c r="F76" s="280">
        <f>-C67</f>
        <v>207011.89335670957</v>
      </c>
      <c r="G76" s="280">
        <f t="shared" si="23"/>
        <v>207011.89335670957</v>
      </c>
      <c r="H76" s="280">
        <f t="shared" si="23"/>
        <v>207011.89335670957</v>
      </c>
      <c r="I76" s="280">
        <f t="shared" si="23"/>
        <v>207011.89335670957</v>
      </c>
      <c r="J76" s="280">
        <f t="shared" si="23"/>
        <v>207011.89335670957</v>
      </c>
      <c r="K76" s="280">
        <f t="shared" si="23"/>
        <v>207011.89335670957</v>
      </c>
      <c r="L76" s="280">
        <f>-L67</f>
        <v>207011.89335670957</v>
      </c>
      <c r="M76" s="280">
        <f>-M67</f>
        <v>207011.89335670957</v>
      </c>
      <c r="N76" s="280">
        <f t="shared" si="23"/>
        <v>207011.89335670957</v>
      </c>
      <c r="O76" s="280">
        <f t="shared" si="23"/>
        <v>207011.89335670957</v>
      </c>
      <c r="P76" s="280">
        <f t="shared" si="23"/>
        <v>207011.89335670957</v>
      </c>
      <c r="Q76" s="280">
        <f t="shared" si="23"/>
        <v>207011.89335670957</v>
      </c>
      <c r="R76" s="280">
        <f t="shared" si="23"/>
        <v>207011.89335670957</v>
      </c>
      <c r="S76" s="280">
        <f t="shared" si="23"/>
        <v>207011.89335670957</v>
      </c>
      <c r="T76" s="280">
        <f t="shared" si="23"/>
        <v>207011.89335670957</v>
      </c>
      <c r="U76" s="280">
        <f t="shared" si="23"/>
        <v>207011.89335670957</v>
      </c>
      <c r="V76" s="280">
        <f t="shared" si="23"/>
        <v>207011.89335670957</v>
      </c>
      <c r="W76" s="280">
        <f t="shared" si="23"/>
        <v>207011.89335670957</v>
      </c>
      <c r="X76" s="280">
        <f t="shared" si="23"/>
        <v>207011.89335670957</v>
      </c>
      <c r="Y76" s="280">
        <f t="shared" si="23"/>
        <v>207011.89335670957</v>
      </c>
      <c r="Z76" s="280">
        <f t="shared" si="23"/>
        <v>207011.89335670957</v>
      </c>
      <c r="AA76" s="280">
        <f t="shared" si="23"/>
        <v>207011.89335670957</v>
      </c>
      <c r="AB76" s="280">
        <f t="shared" si="23"/>
        <v>207011.89335670957</v>
      </c>
      <c r="AC76" s="280">
        <f t="shared" si="23"/>
        <v>207011.89335670957</v>
      </c>
      <c r="AD76" s="280">
        <f t="shared" si="23"/>
        <v>207011.89335670957</v>
      </c>
      <c r="AE76" s="280">
        <f t="shared" si="23"/>
        <v>207011.89335670957</v>
      </c>
      <c r="AF76" s="280">
        <f t="shared" si="23"/>
        <v>207011.89335670957</v>
      </c>
      <c r="AG76" s="280"/>
      <c r="AH76" s="280"/>
      <c r="AI76" s="280"/>
      <c r="AJ76" s="280"/>
      <c r="AK76" s="280"/>
      <c r="AL76" s="280"/>
      <c r="AM76" s="280"/>
      <c r="AN76" s="280"/>
      <c r="AO76" s="280"/>
      <c r="AP76" s="280"/>
    </row>
    <row r="77" spans="1:45" x14ac:dyDescent="0.2">
      <c r="A77" s="232" t="s">
        <v>313</v>
      </c>
      <c r="B77" s="280">
        <f t="shared" ref="B77:AF77" si="24">B69</f>
        <v>0</v>
      </c>
      <c r="C77" s="280">
        <f t="shared" si="24"/>
        <v>0</v>
      </c>
      <c r="D77" s="280">
        <f t="shared" si="24"/>
        <v>0</v>
      </c>
      <c r="E77" s="280">
        <f t="shared" si="24"/>
        <v>0</v>
      </c>
      <c r="F77" s="280">
        <f t="shared" si="24"/>
        <v>0</v>
      </c>
      <c r="G77" s="280">
        <f t="shared" si="24"/>
        <v>0</v>
      </c>
      <c r="H77" s="280">
        <f t="shared" si="24"/>
        <v>0</v>
      </c>
      <c r="I77" s="280">
        <f t="shared" si="24"/>
        <v>0</v>
      </c>
      <c r="J77" s="280">
        <f t="shared" si="24"/>
        <v>0</v>
      </c>
      <c r="K77" s="280">
        <f t="shared" si="24"/>
        <v>0</v>
      </c>
      <c r="L77" s="280">
        <f t="shared" si="24"/>
        <v>0</v>
      </c>
      <c r="M77" s="280">
        <f t="shared" si="24"/>
        <v>0</v>
      </c>
      <c r="N77" s="280">
        <f t="shared" si="24"/>
        <v>0</v>
      </c>
      <c r="O77" s="280">
        <f t="shared" si="24"/>
        <v>0</v>
      </c>
      <c r="P77" s="280">
        <f t="shared" si="24"/>
        <v>0</v>
      </c>
      <c r="Q77" s="280">
        <f t="shared" si="24"/>
        <v>0</v>
      </c>
      <c r="R77" s="280">
        <f t="shared" si="24"/>
        <v>0</v>
      </c>
      <c r="S77" s="280">
        <f t="shared" si="24"/>
        <v>0</v>
      </c>
      <c r="T77" s="280">
        <f t="shared" si="24"/>
        <v>0</v>
      </c>
      <c r="U77" s="280">
        <f t="shared" si="24"/>
        <v>0</v>
      </c>
      <c r="V77" s="280">
        <f t="shared" si="24"/>
        <v>0</v>
      </c>
      <c r="W77" s="280">
        <f t="shared" si="24"/>
        <v>0</v>
      </c>
      <c r="X77" s="280">
        <f t="shared" si="24"/>
        <v>0</v>
      </c>
      <c r="Y77" s="280">
        <f t="shared" si="24"/>
        <v>0</v>
      </c>
      <c r="Z77" s="280">
        <f t="shared" si="24"/>
        <v>0</v>
      </c>
      <c r="AA77" s="280">
        <f t="shared" si="24"/>
        <v>0</v>
      </c>
      <c r="AB77" s="280">
        <f t="shared" si="24"/>
        <v>0</v>
      </c>
      <c r="AC77" s="280">
        <f t="shared" si="24"/>
        <v>0</v>
      </c>
      <c r="AD77" s="280">
        <f t="shared" si="24"/>
        <v>0</v>
      </c>
      <c r="AE77" s="280">
        <f t="shared" si="24"/>
        <v>0</v>
      </c>
      <c r="AF77" s="280">
        <f t="shared" si="24"/>
        <v>0</v>
      </c>
      <c r="AG77" s="280"/>
      <c r="AH77" s="280"/>
      <c r="AI77" s="280"/>
      <c r="AJ77" s="280"/>
      <c r="AK77" s="280"/>
      <c r="AL77" s="280"/>
      <c r="AM77" s="280"/>
      <c r="AN77" s="280"/>
      <c r="AO77" s="280"/>
      <c r="AP77" s="280"/>
    </row>
    <row r="78" spans="1:45" x14ac:dyDescent="0.2">
      <c r="A78" s="232" t="s">
        <v>312</v>
      </c>
      <c r="B78" s="280">
        <f>IF(SUM($B$71:B71)+SUM($A$78:A78)&gt;0,0,SUM($B$71:B71)-SUM($A$78:A78))</f>
        <v>-1242071.3501402575</v>
      </c>
      <c r="C78" s="280">
        <f>IF(SUM($B$71:C71)+SUM($A$78:B78)&gt;0,0,SUM($B$71:C71)-SUM($A$78:B78))</f>
        <v>-135418.8098114687</v>
      </c>
      <c r="D78" s="280">
        <f>IF(SUM($B$71:D71)+SUM($A$78:C78)&gt;0,0,SUM($B$71:D71)-SUM($A$78:C78))</f>
        <v>-375569.49756357074</v>
      </c>
      <c r="E78" s="280">
        <f>IF(SUM($B$71:E71)+SUM($A$78:D78)&gt;0,0,SUM($B$71:E71)-SUM($A$78:D78))</f>
        <v>-648968.51099799364</v>
      </c>
      <c r="F78" s="280">
        <f>IF(SUM($B$71:F71)+SUM($A$78:E78)&gt;0,0,SUM($B$71:F71)-SUM($A$78:E78))</f>
        <v>-686938.9099298073</v>
      </c>
      <c r="G78" s="280">
        <f>IF(SUM($B$71:G71)+SUM($A$78:F78)&gt;0,0,SUM($B$71:G71)-SUM($A$78:F78))</f>
        <v>-726997.68080287008</v>
      </c>
      <c r="H78" s="280">
        <f>IF(SUM($B$71:H71)+SUM($A$78:G78)&gt;0,0,SUM($B$71:H71)-SUM($A$78:G78))</f>
        <v>-769259.68407395156</v>
      </c>
      <c r="I78" s="280">
        <f>IF(SUM($B$71:I71)+SUM($A$78:H78)&gt;0,0,SUM($B$71:I71)-SUM($A$78:H78))</f>
        <v>-813846.09752494283</v>
      </c>
      <c r="J78" s="280">
        <f>IF(SUM($B$71:J71)+SUM($A$78:I78)&gt;0,0,SUM($B$71:J71)-SUM($A$78:I78))</f>
        <v>-860884.76371573843</v>
      </c>
      <c r="K78" s="280">
        <f>IF(SUM($B$71:K71)+SUM($A$78:J78)&gt;0,0,SUM($B$71:K71)-SUM($A$78:J78))</f>
        <v>-910510.55654702801</v>
      </c>
      <c r="L78" s="280">
        <f>IF(SUM($B$71:L71)+SUM($A$78:K78)&gt;0,0,SUM($B$71:L71)-SUM($A$78:K78))</f>
        <v>-962865.76798403822</v>
      </c>
      <c r="M78" s="280">
        <f>IF(SUM($B$71:M71)+SUM($A$78:L78)&gt;0,0,SUM($B$71:M71)-SUM($A$78:L78))</f>
        <v>-1018100.5160500836</v>
      </c>
      <c r="N78" s="280">
        <f>IF(SUM($B$71:N71)+SUM($A$78:M78)&gt;0,0,SUM($B$71:N71)-SUM($A$78:M78))</f>
        <v>-1076373.1752597615</v>
      </c>
      <c r="O78" s="280">
        <f>IF(SUM($B$71:O71)+SUM($A$78:N78)&gt;0,0,SUM($B$71:O71)-SUM($A$78:N78))</f>
        <v>-1137850.8307259735</v>
      </c>
      <c r="P78" s="280">
        <f>IF(SUM($B$71:P71)+SUM($A$78:O78)&gt;0,0,SUM($B$71:P71)-SUM($A$78:O78))</f>
        <v>-1202709.7572428249</v>
      </c>
      <c r="Q78" s="280">
        <f>IF(SUM($B$71:Q71)+SUM($A$78:P78)&gt;0,0,SUM($B$71:Q71)-SUM($A$78:P78))</f>
        <v>-1271135.9247181043</v>
      </c>
      <c r="R78" s="280">
        <f>IF(SUM($B$71:R71)+SUM($A$78:Q78)&gt;0,0,SUM($B$71:R71)-SUM($A$78:Q78))</f>
        <v>-1343325.5314045232</v>
      </c>
      <c r="S78" s="280">
        <f>IF(SUM($B$71:S71)+SUM($A$78:R78)&gt;0,0,SUM($B$71:S71)-SUM($A$78:R78))</f>
        <v>-1419485.5664586965</v>
      </c>
      <c r="T78" s="280">
        <f>IF(SUM($B$71:T71)+SUM($A$78:S78)&gt;0,0,SUM($B$71:T71)-SUM($A$78:S78))</f>
        <v>-1499834.4034408499</v>
      </c>
      <c r="U78" s="280">
        <f>IF(SUM($B$71:U71)+SUM($A$78:T78)&gt;0,0,SUM($B$71:U71)-SUM($A$78:T78))</f>
        <v>-1584602.4264570177</v>
      </c>
      <c r="V78" s="280">
        <f>IF(SUM($B$71:V71)+SUM($A$78:U78)&gt;0,0,SUM($B$71:V71)-SUM($A$78:U78))</f>
        <v>-1674032.6907390766</v>
      </c>
      <c r="W78" s="280">
        <f>IF(SUM($B$71:W71)+SUM($A$78:V78)&gt;0,0,SUM($B$71:W71)-SUM($A$78:V78))</f>
        <v>-1768381.6195566505</v>
      </c>
      <c r="X78" s="280">
        <f>IF(SUM($B$71:X71)+SUM($A$78:W78)&gt;0,0,SUM($B$71:X71)-SUM($A$78:W78))</f>
        <v>-1867919.7394591905</v>
      </c>
      <c r="Y78" s="280">
        <f>IF(SUM($B$71:Y71)+SUM($A$78:X78)&gt;0,0,SUM($B$71:Y71)-SUM($A$78:X78))</f>
        <v>-1972932.4559563696</v>
      </c>
      <c r="Z78" s="280">
        <f>IF(SUM($B$71:Z71)+SUM($A$78:Y78)&gt;0,0,SUM($B$71:Z71)-SUM($A$78:Y78))</f>
        <v>-2083720.8718608953</v>
      </c>
      <c r="AA78" s="280">
        <f>IF(SUM($B$71:AA71)+SUM($A$78:Z78)&gt;0,0,SUM($B$71:AA71)-SUM($A$78:Z78))</f>
        <v>-2200602.6506401673</v>
      </c>
      <c r="AB78" s="280">
        <f>IF(SUM($B$71:AB71)+SUM($A$78:AA78)&gt;0,0,SUM($B$71:AB71)-SUM($A$78:AA78))</f>
        <v>-2323912.9272523001</v>
      </c>
      <c r="AC78" s="280">
        <f>IF(SUM($B$71:AC71)+SUM($A$78:AB78)&gt;0,0,SUM($B$71:AC71)-SUM($A$78:AB78))</f>
        <v>-2454005.2690780982</v>
      </c>
      <c r="AD78" s="280">
        <f>IF(SUM($B$71:AD71)+SUM($A$78:AC78)&gt;0,0,SUM($B$71:AD71)-SUM($A$78:AC78))</f>
        <v>-2591252.6897043213</v>
      </c>
      <c r="AE78" s="280">
        <f>IF(SUM($B$71:AE71)+SUM($A$78:AD78)&gt;0,0,SUM($B$71:AE71)-SUM($A$78:AD78))</f>
        <v>-2736048.718464978</v>
      </c>
      <c r="AF78" s="280">
        <f>IF(SUM($B$71:AF71)+SUM($A$78:AE78)&gt;0,0,SUM($B$71:AF71)-SUM($A$78:AE78))</f>
        <v>-514296.37652444839</v>
      </c>
      <c r="AG78" s="280"/>
      <c r="AH78" s="280"/>
      <c r="AI78" s="280"/>
      <c r="AJ78" s="280"/>
      <c r="AK78" s="280"/>
      <c r="AL78" s="280"/>
      <c r="AM78" s="280"/>
      <c r="AN78" s="280"/>
      <c r="AO78" s="280"/>
      <c r="AP78" s="280"/>
    </row>
    <row r="79" spans="1:45" x14ac:dyDescent="0.2">
      <c r="A79" s="232" t="s">
        <v>311</v>
      </c>
      <c r="B79" s="280">
        <f>IF(((SUM($B$59:B59)+SUM($B$61:B64))+SUM($B$81:B81))&lt;0,((SUM($B$59:B59)+SUM($B$61:B64))+SUM($B$81:B81))*0.18-SUM($A$79:A79),IF(SUM(A$79:$B79)&lt;0,0-SUM(A$79:$B79),0))</f>
        <v>-8.9999999664723863E-3</v>
      </c>
      <c r="C79" s="280">
        <f>IF(((SUM($B$59:C59)+SUM($B$61:C64))+SUM($B$81:C81))&lt;0,((SUM($B$59:C59)+SUM($B$61:C64))+SUM($B$81:C81))*0.18-SUM($A$79:B79),IF(SUM($B$79:B79)&lt;0,0-SUM($B$79:B79),0))</f>
        <v>8.9999999664723863E-3</v>
      </c>
      <c r="D79" s="280">
        <f>IF(((SUM($B$59:D59)+SUM($B$61:D64))+SUM($B$81:D81))&lt;0,((SUM($B$59:D59)+SUM($B$61:D64))+SUM($B$81:D81))*0.18-SUM($A$79:C79),IF(SUM($B$79:C79)&lt;0,0-SUM($B$79:C79),0))</f>
        <v>0</v>
      </c>
      <c r="E79" s="280">
        <f>IF(((SUM($B$59:E59)+SUM($B$61:E64))+SUM($B$81:E81))&lt;0,((SUM($B$59:E59)+SUM($B$61:E64))+SUM($B$81:E81))*0.18-SUM($A$79:D79),IF(SUM($B$79:D79)&lt;0,0-SUM($B$79:D79),0))</f>
        <v>0</v>
      </c>
      <c r="F79" s="280">
        <f>IF(((SUM($B$59:F59)+SUM($B$61:F64))+SUM($B$81:F81))&lt;0,((SUM($B$59:F59)+SUM($B$61:F64))+SUM($B$81:F81))*0.18-SUM($A$79:E79),IF(SUM($B$79:E79)&lt;0,0-SUM($B$79:E79),0))</f>
        <v>0</v>
      </c>
      <c r="G79" s="280">
        <f>IF(((SUM($B$59:G59)+SUM($B$61:G64))+SUM($B$81:G81))&lt;0,((SUM($B$59:G59)+SUM($B$61:G64))+SUM($B$81:G81))*0.18-SUM($A$79:F79),IF(SUM($B$79:F79)&lt;0,0-SUM($B$79:F79),0))</f>
        <v>0</v>
      </c>
      <c r="H79" s="280">
        <f>IF(((SUM($B$59:H59)+SUM($B$61:H64))+SUM($B$81:H81))&lt;0,((SUM($B$59:H59)+SUM($B$61:H64))+SUM($B$81:H81))*0.18-SUM($A$79:G79),IF(SUM($B$79:G79)&lt;0,0-SUM($B$79:G79),0))</f>
        <v>0</v>
      </c>
      <c r="I79" s="280">
        <f>IF(((SUM($B$59:I59)+SUM($B$61:I64))+SUM($B$81:I81))&lt;0,((SUM($B$59:I59)+SUM($B$61:I64))+SUM($B$81:I81))*0.18-SUM($A$79:H79),IF(SUM($B$79:H79)&lt;0,0-SUM($B$79:H79),0))</f>
        <v>0</v>
      </c>
      <c r="J79" s="280">
        <f>IF(((SUM($B$59:J59)+SUM($B$61:J64))+SUM($B$81:J81))&lt;0,((SUM($B$59:J59)+SUM($B$61:J64))+SUM($B$81:J81))*0.18-SUM($A$79:I79),IF(SUM($B$79:I79)&lt;0,0-SUM($B$79:I79),0))</f>
        <v>0</v>
      </c>
      <c r="K79" s="280">
        <f>IF(((SUM($B$59:K59)+SUM($B$61:K64))+SUM($B$81:K81))&lt;0,((SUM($B$59:K59)+SUM($B$61:K64))+SUM($B$81:K81))*0.18-SUM($A$79:J79),IF(SUM($B$79:J79)&lt;0,0-SUM($B$79:J79),0))</f>
        <v>0</v>
      </c>
      <c r="L79" s="280">
        <f>IF(((SUM($B$59:L59)+SUM($B$61:L64))+SUM($B$81:L81))&lt;0,((SUM($B$59:L59)+SUM($B$61:L64))+SUM($B$81:L81))*0.18-SUM($A$79:K79),IF(SUM($B$79:K79)&lt;0,0-SUM($B$79:K79),0))</f>
        <v>0</v>
      </c>
      <c r="M79" s="280">
        <f>IF(((SUM($B$59:M59)+SUM($B$61:M64))+SUM($B$81:M81))&lt;0,((SUM($B$59:M59)+SUM($B$61:M64))+SUM($B$81:M81))*0.18-SUM($A$79:L79),IF(SUM($B$79:L79)&lt;0,0-SUM($B$79:L79),0))</f>
        <v>0</v>
      </c>
      <c r="N79" s="280">
        <f>IF(((SUM($B$59:N59)+SUM($B$61:N64))+SUM($B$81:N81))&lt;0,((SUM($B$59:N59)+SUM($B$61:N64))+SUM($B$81:N81))*0.18-SUM($A$79:M79),IF(SUM($B$79:M79)&lt;0,0-SUM($B$79:M79),0))</f>
        <v>0</v>
      </c>
      <c r="O79" s="280">
        <f>IF(((SUM($B$59:O59)+SUM($B$61:O64))+SUM($B$81:O81))&lt;0,((SUM($B$59:O59)+SUM($B$61:O64))+SUM($B$81:O81))*0.18-SUM($A$79:N79),IF(SUM($B$79:N79)&lt;0,0-SUM($B$79:N79),0))</f>
        <v>0</v>
      </c>
      <c r="P79" s="280">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c r="S79" s="280">
        <f>IF(((SUM($B$59:S59)+SUM($B$61:S64))+SUM($B$81:S81))&lt;0,((SUM($B$59:S59)+SUM($B$61:S64))+SUM($B$81:S81))*0.18-SUM($A$79:R79),IF(SUM($B$79:R79)&lt;0,0-SUM($B$79:R79),0))</f>
        <v>0</v>
      </c>
      <c r="T79" s="280">
        <f>IF(((SUM($B$59:T59)+SUM($B$61:T64))+SUM($B$81:T81))&lt;0,((SUM($B$59:T59)+SUM($B$61:T64))+SUM($B$81:T81))*0.18-SUM($A$79:S79),IF(SUM($B$79:S79)&lt;0,0-SUM($B$79:S79),0))</f>
        <v>0</v>
      </c>
      <c r="U79" s="280">
        <f>IF(((SUM($B$59:U59)+SUM($B$61:U64))+SUM($B$81:U81))&lt;0,((SUM($B$59:U59)+SUM($B$61:U64))+SUM($B$81:U81))*0.18-SUM($A$79:T79),IF(SUM($B$79:T79)&lt;0,0-SUM($B$79:T79),0))</f>
        <v>0</v>
      </c>
      <c r="V79" s="280">
        <f>IF(((SUM($B$59:V59)+SUM($B$61:V64))+SUM($B$81:V81))&lt;0,((SUM($B$59:V59)+SUM($B$61:V64))+SUM($B$81:V81))*0.18-SUM($A$79:U79),IF(SUM($B$79:U79)&lt;0,0-SUM($B$79:U79),0))</f>
        <v>0</v>
      </c>
      <c r="W79" s="280">
        <f>IF(((SUM($B$59:W59)+SUM($B$61:W64))+SUM($B$81:W81))&lt;0,((SUM($B$59:W59)+SUM($B$61:W64))+SUM($B$81:W81))*0.18-SUM($A$79:V79),IF(SUM($B$79:V79)&lt;0,0-SUM($B$79:V79),0))</f>
        <v>0</v>
      </c>
      <c r="X79" s="280">
        <f>IF(((SUM($B$59:X59)+SUM($B$61:X64))+SUM($B$81:X81))&lt;0,((SUM($B$59:X59)+SUM($B$61:X64))+SUM($B$81:X81))*0.18-SUM($A$79:W79),IF(SUM($B$79:W79)&lt;0,0-SUM($B$79:W79),0))</f>
        <v>0</v>
      </c>
      <c r="Y79" s="280">
        <f>IF(((SUM($B$59:Y59)+SUM($B$61:Y64))+SUM($B$81:Y81))&lt;0,((SUM($B$59:Y59)+SUM($B$61:Y64))+SUM($B$81:Y81))*0.18-SUM($A$79:X79),IF(SUM($B$79:X79)&lt;0,0-SUM($B$79:X79),0))</f>
        <v>0</v>
      </c>
      <c r="Z79" s="280">
        <f>IF(((SUM($B$59:Z59)+SUM($B$61:Z64))+SUM($B$81:Z81))&lt;0,((SUM($B$59:Z59)+SUM($B$61:Z64))+SUM($B$81:Z81))*0.18-SUM($A$79:Y79),IF(SUM($B$79:Y79)&lt;0,0-SUM($B$79:Y79),0))</f>
        <v>0</v>
      </c>
      <c r="AA79" s="280">
        <f>IF(((SUM($B$59:AA59)+SUM($B$61:AA64))+SUM($B$81:AA81))&lt;0,((SUM($B$59:AA59)+SUM($B$61:AA64))+SUM($B$81:AA81))*0.18-SUM($A$79:Z79),IF(SUM($B$79:Z79)&lt;0,0-SUM($B$79:Z79),0))</f>
        <v>0</v>
      </c>
      <c r="AB79" s="280">
        <f>IF(((SUM($B$59:AB59)+SUM($B$61:AB64))+SUM($B$81:AB81))&lt;0,((SUM($B$59:AB59)+SUM($B$61:AB64))+SUM($B$81:AB81))*0.18-SUM($A$79:AA79),IF(SUM($B$79:AA79)&lt;0,0-SUM($B$79:AA79),0))</f>
        <v>0</v>
      </c>
      <c r="AC79" s="280">
        <f>IF(((SUM($B$59:AC59)+SUM($B$61:AC64))+SUM($B$81:AC81))&lt;0,((SUM($B$59:AC59)+SUM($B$61:AC64))+SUM($B$81:AC81))*0.18-SUM($A$79:AB79),IF(SUM($B$79:AB79)&lt;0,0-SUM($B$79:AB79),0))</f>
        <v>0</v>
      </c>
      <c r="AD79" s="280">
        <f>IF(((SUM($B$59:AD59)+SUM($B$61:AD64))+SUM($B$81:AD81))&lt;0,((SUM($B$59:AD59)+SUM($B$61:AD64))+SUM($B$81:AD81))*0.18-SUM($A$79:AC79),IF(SUM($B$79:AC79)&lt;0,0-SUM($B$79:AC79),0))</f>
        <v>0</v>
      </c>
      <c r="AE79" s="280">
        <f>IF(((SUM($B$59:AE59)+SUM($B$61:AE64))+SUM($B$81:AE81))&lt;0,((SUM($B$59:AE59)+SUM($B$61:AE64))+SUM($B$81:AE81))*0.18-SUM($A$79:AD79),IF(SUM($B$79:AD79)&lt;0,0-SUM($B$79:AD79),0))</f>
        <v>0</v>
      </c>
      <c r="AF79" s="280">
        <f>IF(((SUM($B$59:AF59)+SUM($B$61:AF64))+SUM($B$81:AF81))&lt;0,((SUM($B$59:AF59)+SUM($B$61:AF64))+SUM($B$81:AF81))*0.18-SUM($A$79:AE79),IF(SUM($B$79:AE79)&lt;0,0-SUM($B$79:AE79),0))</f>
        <v>0</v>
      </c>
      <c r="AG79" s="280"/>
      <c r="AH79" s="280"/>
      <c r="AI79" s="280"/>
      <c r="AJ79" s="280"/>
      <c r="AK79" s="280"/>
      <c r="AL79" s="280"/>
      <c r="AM79" s="280"/>
      <c r="AN79" s="280"/>
      <c r="AO79" s="280"/>
      <c r="AP79" s="280"/>
    </row>
    <row r="80" spans="1:45" x14ac:dyDescent="0.2">
      <c r="A80" s="232" t="s">
        <v>310</v>
      </c>
      <c r="B80" s="280">
        <f>-B59*(B39)</f>
        <v>0</v>
      </c>
      <c r="C80" s="280">
        <f t="shared" ref="C80:AF80" si="25">-(C59-B59)*$B$39</f>
        <v>0</v>
      </c>
      <c r="D80" s="280">
        <f t="shared" si="25"/>
        <v>0</v>
      </c>
      <c r="E80" s="280">
        <f t="shared" si="25"/>
        <v>0</v>
      </c>
      <c r="F80" s="280">
        <f t="shared" si="25"/>
        <v>0</v>
      </c>
      <c r="G80" s="280">
        <f t="shared" si="25"/>
        <v>0</v>
      </c>
      <c r="H80" s="280">
        <f t="shared" si="25"/>
        <v>0</v>
      </c>
      <c r="I80" s="280">
        <f t="shared" si="25"/>
        <v>0</v>
      </c>
      <c r="J80" s="280">
        <f t="shared" si="25"/>
        <v>0</v>
      </c>
      <c r="K80" s="280">
        <f t="shared" si="25"/>
        <v>0</v>
      </c>
      <c r="L80" s="280">
        <f t="shared" si="25"/>
        <v>0</v>
      </c>
      <c r="M80" s="280">
        <f t="shared" si="25"/>
        <v>0</v>
      </c>
      <c r="N80" s="280">
        <f t="shared" si="25"/>
        <v>0</v>
      </c>
      <c r="O80" s="280">
        <f t="shared" si="25"/>
        <v>0</v>
      </c>
      <c r="P80" s="280">
        <f t="shared" si="25"/>
        <v>0</v>
      </c>
      <c r="Q80" s="280">
        <f t="shared" si="25"/>
        <v>0</v>
      </c>
      <c r="R80" s="280">
        <f t="shared" si="25"/>
        <v>0</v>
      </c>
      <c r="S80" s="280">
        <f t="shared" si="25"/>
        <v>0</v>
      </c>
      <c r="T80" s="280">
        <f t="shared" si="25"/>
        <v>0</v>
      </c>
      <c r="U80" s="280">
        <f t="shared" si="25"/>
        <v>0</v>
      </c>
      <c r="V80" s="280">
        <f t="shared" si="25"/>
        <v>0</v>
      </c>
      <c r="W80" s="280">
        <f t="shared" si="25"/>
        <v>0</v>
      </c>
      <c r="X80" s="280">
        <f t="shared" si="25"/>
        <v>0</v>
      </c>
      <c r="Y80" s="280">
        <f t="shared" si="25"/>
        <v>0</v>
      </c>
      <c r="Z80" s="280">
        <f t="shared" si="25"/>
        <v>0</v>
      </c>
      <c r="AA80" s="280">
        <f t="shared" si="25"/>
        <v>0</v>
      </c>
      <c r="AB80" s="280">
        <f t="shared" si="25"/>
        <v>0</v>
      </c>
      <c r="AC80" s="280">
        <f t="shared" si="25"/>
        <v>0</v>
      </c>
      <c r="AD80" s="280">
        <f t="shared" si="25"/>
        <v>0</v>
      </c>
      <c r="AE80" s="280">
        <f t="shared" si="25"/>
        <v>0</v>
      </c>
      <c r="AF80" s="280">
        <f t="shared" si="25"/>
        <v>0</v>
      </c>
      <c r="AG80" s="280"/>
      <c r="AH80" s="280"/>
      <c r="AI80" s="280"/>
      <c r="AJ80" s="280"/>
      <c r="AK80" s="280"/>
      <c r="AL80" s="280"/>
      <c r="AM80" s="280"/>
      <c r="AN80" s="280"/>
      <c r="AO80" s="280"/>
      <c r="AP80" s="280"/>
    </row>
    <row r="81" spans="1:45" x14ac:dyDescent="0.2">
      <c r="A81" s="232" t="s">
        <v>547</v>
      </c>
      <c r="B81" s="280">
        <f>-$B$126</f>
        <v>-6210356.8007012866</v>
      </c>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0"/>
      <c r="AL81" s="280"/>
      <c r="AM81" s="280"/>
      <c r="AN81" s="280"/>
      <c r="AO81" s="280"/>
      <c r="AP81" s="280"/>
      <c r="AQ81" s="235">
        <f>SUM(B81:AP81)</f>
        <v>-6210356.8007012866</v>
      </c>
      <c r="AR81" s="236"/>
    </row>
    <row r="82" spans="1:45" x14ac:dyDescent="0.2">
      <c r="A82" s="232" t="s">
        <v>309</v>
      </c>
      <c r="B82" s="280">
        <f t="shared" ref="B82:AF82" si="26">B54-B55</f>
        <v>0</v>
      </c>
      <c r="C82" s="280">
        <f t="shared" si="26"/>
        <v>0</v>
      </c>
      <c r="D82" s="280">
        <f t="shared" si="26"/>
        <v>0</v>
      </c>
      <c r="E82" s="280">
        <f t="shared" si="26"/>
        <v>0</v>
      </c>
      <c r="F82" s="280">
        <f t="shared" si="26"/>
        <v>0</v>
      </c>
      <c r="G82" s="280">
        <f t="shared" si="26"/>
        <v>0</v>
      </c>
      <c r="H82" s="280">
        <f t="shared" si="26"/>
        <v>0</v>
      </c>
      <c r="I82" s="280">
        <f t="shared" si="26"/>
        <v>0</v>
      </c>
      <c r="J82" s="280">
        <f t="shared" si="26"/>
        <v>0</v>
      </c>
      <c r="K82" s="280">
        <f t="shared" si="26"/>
        <v>0</v>
      </c>
      <c r="L82" s="280">
        <f t="shared" si="26"/>
        <v>0</v>
      </c>
      <c r="M82" s="280">
        <f t="shared" si="26"/>
        <v>0</v>
      </c>
      <c r="N82" s="280">
        <f t="shared" si="26"/>
        <v>0</v>
      </c>
      <c r="O82" s="280">
        <f t="shared" si="26"/>
        <v>0</v>
      </c>
      <c r="P82" s="280">
        <f t="shared" si="26"/>
        <v>0</v>
      </c>
      <c r="Q82" s="280">
        <f t="shared" si="26"/>
        <v>0</v>
      </c>
      <c r="R82" s="280">
        <f t="shared" si="26"/>
        <v>0</v>
      </c>
      <c r="S82" s="280">
        <f t="shared" si="26"/>
        <v>0</v>
      </c>
      <c r="T82" s="280">
        <f t="shared" si="26"/>
        <v>0</v>
      </c>
      <c r="U82" s="280">
        <f t="shared" si="26"/>
        <v>0</v>
      </c>
      <c r="V82" s="280">
        <f t="shared" si="26"/>
        <v>0</v>
      </c>
      <c r="W82" s="280">
        <f t="shared" si="26"/>
        <v>0</v>
      </c>
      <c r="X82" s="280">
        <f t="shared" si="26"/>
        <v>0</v>
      </c>
      <c r="Y82" s="280">
        <f t="shared" si="26"/>
        <v>0</v>
      </c>
      <c r="Z82" s="280">
        <f t="shared" si="26"/>
        <v>0</v>
      </c>
      <c r="AA82" s="280">
        <f t="shared" si="26"/>
        <v>0</v>
      </c>
      <c r="AB82" s="280">
        <f t="shared" si="26"/>
        <v>0</v>
      </c>
      <c r="AC82" s="280">
        <f t="shared" si="26"/>
        <v>0</v>
      </c>
      <c r="AD82" s="280">
        <f t="shared" si="26"/>
        <v>0</v>
      </c>
      <c r="AE82" s="280">
        <f t="shared" si="26"/>
        <v>0</v>
      </c>
      <c r="AF82" s="280">
        <f t="shared" si="26"/>
        <v>0</v>
      </c>
      <c r="AG82" s="280"/>
      <c r="AH82" s="280"/>
      <c r="AI82" s="280"/>
      <c r="AJ82" s="280"/>
      <c r="AK82" s="280"/>
      <c r="AL82" s="280"/>
      <c r="AM82" s="280"/>
      <c r="AN82" s="280"/>
      <c r="AO82" s="280"/>
      <c r="AP82" s="280"/>
    </row>
    <row r="83" spans="1:45" ht="14.25" x14ac:dyDescent="0.2">
      <c r="A83" s="233" t="s">
        <v>308</v>
      </c>
      <c r="B83" s="281">
        <f>SUM(B75:B82)</f>
        <v>-1242071.4091402572</v>
      </c>
      <c r="C83" s="281">
        <f t="shared" ref="C83:V83" si="27">SUM(C75:C82)</f>
        <v>748687.14160258451</v>
      </c>
      <c r="D83" s="281">
        <f t="shared" si="27"/>
        <v>1709289.8836109927</v>
      </c>
      <c r="E83" s="281">
        <f t="shared" si="27"/>
        <v>2802885.9373486843</v>
      </c>
      <c r="F83" s="281">
        <f t="shared" si="27"/>
        <v>2954767.5330759375</v>
      </c>
      <c r="G83" s="281">
        <f t="shared" si="27"/>
        <v>3115002.6165681905</v>
      </c>
      <c r="H83" s="281">
        <f t="shared" si="27"/>
        <v>3284050.6296525174</v>
      </c>
      <c r="I83" s="281">
        <f t="shared" si="27"/>
        <v>3462396.283456482</v>
      </c>
      <c r="J83" s="281">
        <f t="shared" si="27"/>
        <v>3650550.9482196644</v>
      </c>
      <c r="K83" s="281">
        <f t="shared" si="27"/>
        <v>3849054.1195448209</v>
      </c>
      <c r="L83" s="281">
        <f t="shared" si="27"/>
        <v>4058474.9652928626</v>
      </c>
      <c r="M83" s="281">
        <f t="shared" si="27"/>
        <v>4279413.9575570468</v>
      </c>
      <c r="N83" s="281">
        <f t="shared" si="27"/>
        <v>4512504.5943957604</v>
      </c>
      <c r="O83" s="281">
        <f t="shared" si="27"/>
        <v>4758415.2162606027</v>
      </c>
      <c r="P83" s="281">
        <f t="shared" si="27"/>
        <v>5017850.9223280121</v>
      </c>
      <c r="Q83" s="281">
        <f t="shared" si="27"/>
        <v>5291555.5922291279</v>
      </c>
      <c r="R83" s="281">
        <f t="shared" si="27"/>
        <v>5580314.0189748062</v>
      </c>
      <c r="S83" s="281">
        <f t="shared" si="27"/>
        <v>5884954.1591914948</v>
      </c>
      <c r="T83" s="281">
        <f t="shared" si="27"/>
        <v>6206349.5071201017</v>
      </c>
      <c r="U83" s="281">
        <f t="shared" si="27"/>
        <v>6545421.5991847869</v>
      </c>
      <c r="V83" s="281">
        <f t="shared" si="27"/>
        <v>6903142.6563130245</v>
      </c>
      <c r="W83" s="281">
        <f>SUM(W75:W82)</f>
        <v>7280538.3715833165</v>
      </c>
      <c r="X83" s="281">
        <f>SUM(X75:X82)</f>
        <v>7678690.8511934727</v>
      </c>
      <c r="Y83" s="281">
        <f>SUM(Y75:Y82)</f>
        <v>8098741.7171821911</v>
      </c>
      <c r="Z83" s="281">
        <f>SUM(Z75:Z82)</f>
        <v>8541895.3808002844</v>
      </c>
      <c r="AA83" s="281">
        <f t="shared" ref="AA83:AF83" si="28">SUM(AA75:AA82)</f>
        <v>9009422.495917378</v>
      </c>
      <c r="AB83" s="281">
        <f t="shared" si="28"/>
        <v>9502663.6023659091</v>
      </c>
      <c r="AC83" s="281">
        <f t="shared" si="28"/>
        <v>10023032.969669111</v>
      </c>
      <c r="AD83" s="281">
        <f t="shared" si="28"/>
        <v>10572022.652173983</v>
      </c>
      <c r="AE83" s="281">
        <f t="shared" si="28"/>
        <v>11151206.767216632</v>
      </c>
      <c r="AF83" s="281">
        <f t="shared" si="28"/>
        <v>2264197.3994545136</v>
      </c>
      <c r="AG83" s="281"/>
      <c r="AH83" s="281"/>
      <c r="AI83" s="281"/>
      <c r="AJ83" s="281"/>
      <c r="AK83" s="281"/>
      <c r="AL83" s="281"/>
      <c r="AM83" s="281"/>
      <c r="AN83" s="281"/>
      <c r="AO83" s="281"/>
      <c r="AP83" s="281"/>
    </row>
    <row r="84" spans="1:45" ht="14.25" x14ac:dyDescent="0.2">
      <c r="A84" s="233" t="s">
        <v>307</v>
      </c>
      <c r="B84" s="281">
        <f>SUM($B$83:B83)</f>
        <v>-1242071.4091402572</v>
      </c>
      <c r="C84" s="281">
        <f>SUM($B$83:C83)</f>
        <v>-493384.26753767265</v>
      </c>
      <c r="D84" s="281">
        <f>SUM($B$83:D83)</f>
        <v>1215905.6160733202</v>
      </c>
      <c r="E84" s="281">
        <f>SUM($B$83:E83)</f>
        <v>4018791.5534220045</v>
      </c>
      <c r="F84" s="281">
        <f>SUM($B$83:F83)</f>
        <v>6973559.086497942</v>
      </c>
      <c r="G84" s="281">
        <f>SUM($B$83:G83)</f>
        <v>10088561.703066133</v>
      </c>
      <c r="H84" s="281">
        <f>SUM($B$83:H83)</f>
        <v>13372612.33271865</v>
      </c>
      <c r="I84" s="281">
        <f>SUM($B$83:I83)</f>
        <v>16835008.61617513</v>
      </c>
      <c r="J84" s="281">
        <f>SUM($B$83:J83)</f>
        <v>20485559.564394794</v>
      </c>
      <c r="K84" s="281">
        <f>SUM($B$83:K83)</f>
        <v>24334613.683939613</v>
      </c>
      <c r="L84" s="281">
        <f>SUM($B$83:L83)</f>
        <v>28393088.649232477</v>
      </c>
      <c r="M84" s="281">
        <f>SUM($B$83:M83)</f>
        <v>32672502.606789522</v>
      </c>
      <c r="N84" s="281">
        <f>SUM($B$83:N83)</f>
        <v>37185007.201185286</v>
      </c>
      <c r="O84" s="281">
        <f>SUM($B$83:O83)</f>
        <v>41943422.417445891</v>
      </c>
      <c r="P84" s="281">
        <f>SUM($B$83:P83)</f>
        <v>46961273.339773901</v>
      </c>
      <c r="Q84" s="281">
        <f>SUM($B$83:Q83)</f>
        <v>52252828.932003029</v>
      </c>
      <c r="R84" s="281">
        <f>SUM($B$83:R83)</f>
        <v>57833142.950977832</v>
      </c>
      <c r="S84" s="281">
        <f>SUM($B$83:S83)</f>
        <v>63718097.110169329</v>
      </c>
      <c r="T84" s="281">
        <f>SUM($B$83:T83)</f>
        <v>69924446.617289424</v>
      </c>
      <c r="U84" s="281">
        <f>SUM($B$83:U83)</f>
        <v>76469868.216474205</v>
      </c>
      <c r="V84" s="281">
        <f>SUM($B$83:V83)</f>
        <v>83373010.872787237</v>
      </c>
      <c r="W84" s="281">
        <f>SUM($B$83:W83)</f>
        <v>90653549.24437055</v>
      </c>
      <c r="X84" s="281">
        <f>SUM($B$83:X83)</f>
        <v>98332240.095564023</v>
      </c>
      <c r="Y84" s="281">
        <f>SUM($B$83:Y83)</f>
        <v>106430981.81274621</v>
      </c>
      <c r="Z84" s="281">
        <f>SUM($B$83:Z83)</f>
        <v>114972877.1935465</v>
      </c>
      <c r="AA84" s="281">
        <f>SUM($B$83:AA83)</f>
        <v>123982299.68946388</v>
      </c>
      <c r="AB84" s="281">
        <f>SUM($B$83:AB83)</f>
        <v>133484963.29182979</v>
      </c>
      <c r="AC84" s="281">
        <f>SUM($B$83:AC83)</f>
        <v>143507996.2614989</v>
      </c>
      <c r="AD84" s="281">
        <f>SUM($B$83:AD83)</f>
        <v>154080018.91367289</v>
      </c>
      <c r="AE84" s="281">
        <f>SUM($B$83:AE83)</f>
        <v>165231225.68088952</v>
      </c>
      <c r="AF84" s="281">
        <f>SUM($B$83:AF83)</f>
        <v>167495423.08034402</v>
      </c>
      <c r="AG84" s="281"/>
      <c r="AH84" s="281"/>
      <c r="AI84" s="281"/>
      <c r="AJ84" s="281"/>
      <c r="AK84" s="281"/>
      <c r="AL84" s="281"/>
      <c r="AM84" s="281"/>
      <c r="AN84" s="281"/>
      <c r="AO84" s="281"/>
      <c r="AP84" s="281"/>
    </row>
    <row r="85" spans="1:45" x14ac:dyDescent="0.2">
      <c r="A85" s="232" t="s">
        <v>548</v>
      </c>
      <c r="B85" s="282">
        <f t="shared" ref="B85:AF85" si="29">1/POWER((1+$B$44),B73)</f>
        <v>0.75599588161705711</v>
      </c>
      <c r="C85" s="282">
        <f t="shared" si="29"/>
        <v>0.6273824743710017</v>
      </c>
      <c r="D85" s="282">
        <f t="shared" si="29"/>
        <v>0.52064935632448273</v>
      </c>
      <c r="E85" s="282">
        <f t="shared" si="29"/>
        <v>0.43207415462612664</v>
      </c>
      <c r="F85" s="282">
        <f t="shared" si="29"/>
        <v>0.35856776317520883</v>
      </c>
      <c r="G85" s="282">
        <f t="shared" si="29"/>
        <v>0.29756660844415667</v>
      </c>
      <c r="H85" s="282">
        <f t="shared" si="29"/>
        <v>0.24694324352212174</v>
      </c>
      <c r="I85" s="282">
        <f t="shared" si="29"/>
        <v>0.20493215230051592</v>
      </c>
      <c r="J85" s="282">
        <f t="shared" si="29"/>
        <v>0.1700681761830008</v>
      </c>
      <c r="K85" s="282">
        <f t="shared" si="29"/>
        <v>0.14113541591950271</v>
      </c>
      <c r="L85" s="282">
        <f t="shared" si="29"/>
        <v>0.11712482648921385</v>
      </c>
      <c r="M85" s="282">
        <f t="shared" si="29"/>
        <v>9.719902613212765E-2</v>
      </c>
      <c r="N85" s="282">
        <f t="shared" si="29"/>
        <v>8.0663092225832109E-2</v>
      </c>
      <c r="O85" s="282">
        <f t="shared" si="29"/>
        <v>6.6940325498615838E-2</v>
      </c>
      <c r="P85" s="282">
        <f t="shared" si="29"/>
        <v>5.5552137343249659E-2</v>
      </c>
      <c r="Q85" s="282">
        <f t="shared" si="29"/>
        <v>4.6101358791078552E-2</v>
      </c>
      <c r="R85" s="282">
        <f t="shared" si="29"/>
        <v>3.825838903823945E-2</v>
      </c>
      <c r="S85" s="282">
        <f t="shared" si="29"/>
        <v>3.174970044667174E-2</v>
      </c>
      <c r="T85" s="282">
        <f t="shared" si="29"/>
        <v>2.6348299125868668E-2</v>
      </c>
      <c r="U85" s="282">
        <f t="shared" si="29"/>
        <v>2.1865808403210511E-2</v>
      </c>
      <c r="V85" s="282">
        <f t="shared" si="29"/>
        <v>1.814589908980126E-2</v>
      </c>
      <c r="W85" s="282">
        <f t="shared" si="29"/>
        <v>1.5058837418922204E-2</v>
      </c>
      <c r="X85" s="282">
        <f t="shared" si="29"/>
        <v>1.2496960513628384E-2</v>
      </c>
      <c r="Y85" s="282">
        <f t="shared" si="29"/>
        <v>1.0370921588073345E-2</v>
      </c>
      <c r="Z85" s="282">
        <f t="shared" si="29"/>
        <v>8.6065739320110735E-3</v>
      </c>
      <c r="AA85" s="282">
        <f t="shared" si="29"/>
        <v>7.1423850058183183E-3</v>
      </c>
      <c r="AB85" s="282">
        <f t="shared" si="29"/>
        <v>5.9272904612600145E-3</v>
      </c>
      <c r="AC85" s="282">
        <f t="shared" si="29"/>
        <v>4.9189132458589318E-3</v>
      </c>
      <c r="AD85" s="282">
        <f t="shared" si="29"/>
        <v>4.082085681210732E-3</v>
      </c>
      <c r="AE85" s="282">
        <f t="shared" si="29"/>
        <v>3.3876229719591129E-3</v>
      </c>
      <c r="AF85" s="282">
        <f t="shared" si="29"/>
        <v>1</v>
      </c>
      <c r="AG85" s="282"/>
      <c r="AH85" s="282"/>
      <c r="AI85" s="282"/>
      <c r="AJ85" s="282"/>
      <c r="AK85" s="282"/>
      <c r="AL85" s="282"/>
      <c r="AM85" s="282"/>
      <c r="AN85" s="282"/>
      <c r="AO85" s="282"/>
      <c r="AP85" s="282"/>
    </row>
    <row r="86" spans="1:45" ht="28.5" x14ac:dyDescent="0.2">
      <c r="A86" s="231" t="s">
        <v>306</v>
      </c>
      <c r="B86" s="281">
        <f>B83*B85</f>
        <v>-939000.86998432921</v>
      </c>
      <c r="C86" s="281">
        <f>C83*C85</f>
        <v>469713.19142838201</v>
      </c>
      <c r="D86" s="281">
        <f t="shared" ref="D86:AF86" si="30">D83*D85</f>
        <v>889940.67767401331</v>
      </c>
      <c r="E86" s="281">
        <f t="shared" si="30"/>
        <v>1211054.5718933914</v>
      </c>
      <c r="F86" s="281">
        <f t="shared" si="30"/>
        <v>1059484.3850377689</v>
      </c>
      <c r="G86" s="281">
        <f t="shared" si="30"/>
        <v>926920.76390687027</v>
      </c>
      <c r="H86" s="281">
        <f t="shared" si="30"/>
        <v>810974.11437725881</v>
      </c>
      <c r="I86" s="281">
        <f t="shared" si="30"/>
        <v>709556.32248604402</v>
      </c>
      <c r="J86" s="281">
        <f t="shared" si="30"/>
        <v>620842.54182684247</v>
      </c>
      <c r="K86" s="281">
        <f t="shared" si="30"/>
        <v>543237.85405863356</v>
      </c>
      <c r="L86" s="281">
        <f t="shared" si="30"/>
        <v>475348.17612074473</v>
      </c>
      <c r="M86" s="281">
        <f t="shared" si="30"/>
        <v>415954.86909077922</v>
      </c>
      <c r="N86" s="281">
        <f t="shared" si="30"/>
        <v>363992.57426723634</v>
      </c>
      <c r="O86" s="281">
        <f t="shared" si="30"/>
        <v>318529.86343405122</v>
      </c>
      <c r="P86" s="281">
        <f t="shared" si="30"/>
        <v>278752.3436051177</v>
      </c>
      <c r="Q86" s="281">
        <f t="shared" si="30"/>
        <v>243947.90292029319</v>
      </c>
      <c r="R86" s="281">
        <f t="shared" si="30"/>
        <v>213493.82469347966</v>
      </c>
      <c r="S86" s="281">
        <f t="shared" si="30"/>
        <v>186845.53169672491</v>
      </c>
      <c r="T86" s="281">
        <f t="shared" si="30"/>
        <v>163526.75329328803</v>
      </c>
      <c r="U86" s="281">
        <f t="shared" si="30"/>
        <v>143120.9346060103</v>
      </c>
      <c r="V86" s="281">
        <f t="shared" si="30"/>
        <v>125263.73004395877</v>
      </c>
      <c r="W86" s="281">
        <f t="shared" si="30"/>
        <v>109636.44365989778</v>
      </c>
      <c r="X86" s="281">
        <f t="shared" si="30"/>
        <v>95960.296363724352</v>
      </c>
      <c r="Y86" s="281">
        <f t="shared" si="30"/>
        <v>83991.415310954981</v>
      </c>
      <c r="Z86" s="281">
        <f t="shared" si="30"/>
        <v>73516.454114361535</v>
      </c>
      <c r="AA86" s="281">
        <f t="shared" si="30"/>
        <v>64348.764145922527</v>
      </c>
      <c r="AB86" s="281">
        <f t="shared" si="30"/>
        <v>56325.047326866181</v>
      </c>
      <c r="AC86" s="281">
        <f t="shared" si="30"/>
        <v>49302.429638186179</v>
      </c>
      <c r="AD86" s="281">
        <f t="shared" si="30"/>
        <v>43155.902289874924</v>
      </c>
      <c r="AE86" s="281">
        <f t="shared" si="30"/>
        <v>37776.084209688976</v>
      </c>
      <c r="AF86" s="281">
        <f t="shared" si="30"/>
        <v>2264197.3994545136</v>
      </c>
      <c r="AG86" s="281"/>
      <c r="AH86" s="281"/>
      <c r="AI86" s="281"/>
      <c r="AJ86" s="281"/>
      <c r="AK86" s="281"/>
      <c r="AL86" s="281"/>
      <c r="AM86" s="281"/>
      <c r="AN86" s="281"/>
      <c r="AO86" s="281"/>
      <c r="AP86" s="281"/>
    </row>
    <row r="87" spans="1:45" ht="14.25" x14ac:dyDescent="0.2">
      <c r="A87" s="231" t="s">
        <v>305</v>
      </c>
      <c r="B87" s="281">
        <f>SUM($B$86:B86)</f>
        <v>-939000.86998432921</v>
      </c>
      <c r="C87" s="281">
        <f>SUM($B$86:C86)</f>
        <v>-469287.6785559472</v>
      </c>
      <c r="D87" s="281">
        <f>SUM($B$86:D86)</f>
        <v>420652.9991180661</v>
      </c>
      <c r="E87" s="281">
        <f>SUM($B$86:E86)</f>
        <v>1631707.5710114576</v>
      </c>
      <c r="F87" s="281">
        <f>SUM($B$86:F86)</f>
        <v>2691191.9560492262</v>
      </c>
      <c r="G87" s="281">
        <f>SUM($B$86:G86)</f>
        <v>3618112.7199560963</v>
      </c>
      <c r="H87" s="281">
        <f>SUM($B$86:H86)</f>
        <v>4429086.8343333546</v>
      </c>
      <c r="I87" s="281">
        <f>SUM($B$86:I86)</f>
        <v>5138643.1568193985</v>
      </c>
      <c r="J87" s="281">
        <f>SUM($B$86:J86)</f>
        <v>5759485.6986462409</v>
      </c>
      <c r="K87" s="281">
        <f>SUM($B$86:K86)</f>
        <v>6302723.5527048744</v>
      </c>
      <c r="L87" s="281">
        <f>SUM($B$86:L86)</f>
        <v>6778071.7288256194</v>
      </c>
      <c r="M87" s="281">
        <f>SUM($B$86:M86)</f>
        <v>7194026.5979163982</v>
      </c>
      <c r="N87" s="281">
        <f>SUM($B$86:N86)</f>
        <v>7558019.1721836347</v>
      </c>
      <c r="O87" s="281">
        <f>SUM($B$86:O86)</f>
        <v>7876549.0356176859</v>
      </c>
      <c r="P87" s="281">
        <f>SUM($B$86:P86)</f>
        <v>8155301.3792228037</v>
      </c>
      <c r="Q87" s="281">
        <f>SUM($B$86:Q86)</f>
        <v>8399249.2821430974</v>
      </c>
      <c r="R87" s="281">
        <f>SUM($B$86:R86)</f>
        <v>8612743.1068365779</v>
      </c>
      <c r="S87" s="281">
        <f>SUM($B$86:S86)</f>
        <v>8799588.6385333035</v>
      </c>
      <c r="T87" s="281">
        <f>SUM($B$86:T86)</f>
        <v>8963115.3918265924</v>
      </c>
      <c r="U87" s="281">
        <f>SUM($B$86:U86)</f>
        <v>9106236.3264326025</v>
      </c>
      <c r="V87" s="281">
        <f>SUM($B$86:V86)</f>
        <v>9231500.0564765614</v>
      </c>
      <c r="W87" s="281">
        <f>SUM($B$86:W86)</f>
        <v>9341136.5001364592</v>
      </c>
      <c r="X87" s="281">
        <f>SUM($B$86:X86)</f>
        <v>9437096.7965001836</v>
      </c>
      <c r="Y87" s="281">
        <f>SUM($B$86:Y86)</f>
        <v>9521088.2118111383</v>
      </c>
      <c r="Z87" s="281">
        <f>SUM($B$86:Z86)</f>
        <v>9594604.6659254991</v>
      </c>
      <c r="AA87" s="281">
        <f>SUM($B$86:AA86)</f>
        <v>9658953.430071421</v>
      </c>
      <c r="AB87" s="281">
        <f>SUM($B$86:AB86)</f>
        <v>9715278.4773982875</v>
      </c>
      <c r="AC87" s="281">
        <f>SUM($B$86:AC86)</f>
        <v>9764580.907036474</v>
      </c>
      <c r="AD87" s="281">
        <f>SUM($B$86:AD86)</f>
        <v>9807736.8093263488</v>
      </c>
      <c r="AE87" s="281">
        <f>SUM($B$86:AE86)</f>
        <v>9845512.8935360387</v>
      </c>
      <c r="AF87" s="281">
        <f>SUM($B$86:AF86)</f>
        <v>12109710.292990552</v>
      </c>
      <c r="AG87" s="281"/>
      <c r="AH87" s="281"/>
      <c r="AI87" s="281"/>
      <c r="AJ87" s="281"/>
      <c r="AK87" s="281"/>
      <c r="AL87" s="281"/>
      <c r="AM87" s="281"/>
      <c r="AN87" s="281"/>
      <c r="AO87" s="281"/>
      <c r="AP87" s="281"/>
    </row>
    <row r="88" spans="1:45" ht="14.25" x14ac:dyDescent="0.2">
      <c r="A88" s="231" t="s">
        <v>304</v>
      </c>
      <c r="B88" s="283">
        <f>IF((ISERR(IRR($B$83:B83))),0,IF(IRR($B$83:B83)&lt;0,0,IRR($B$83:B83)))</f>
        <v>0</v>
      </c>
      <c r="C88" s="283">
        <f>IF((ISERR(IRR($B$83:C83))),0,IF(IRR($B$83:C83)&lt;0,0,IRR($B$83:C83)))</f>
        <v>0</v>
      </c>
      <c r="D88" s="283">
        <f>IF((ISERR(IRR($B$83:D83))),0,IF(IRR($B$83:D83)&lt;0,0,IRR($B$83:D83)))</f>
        <v>0.51258201708324536</v>
      </c>
      <c r="E88" s="283">
        <f>IF((ISERR(IRR($B$83:E83))),0,IF(IRR($B$83:E83)&lt;0,0,IRR($B$83:E83)))</f>
        <v>0.92581547161563171</v>
      </c>
      <c r="F88" s="283">
        <f>IF((ISERR(IRR($B$83:F83))),0,IF(IRR($B$83:F83)&lt;0,0,IRR($B$83:F83)))</f>
        <v>1.0665948374262668</v>
      </c>
      <c r="G88" s="283">
        <f>IF((ISERR(IRR($B$83:G83))),0,IF(IRR($B$83:G83)&lt;0,0,IRR($B$83:G83)))</f>
        <v>1.1233122788874037</v>
      </c>
      <c r="H88" s="283">
        <f>IF((ISERR(IRR($B$83:H83))),0,IF(IRR($B$83:H83)&lt;0,0,IRR($B$83:H83)))</f>
        <v>1.1480818471219698</v>
      </c>
      <c r="I88" s="283">
        <f>IF((ISERR(IRR($B$83:I83))),0,IF(IRR($B$83:I83)&lt;0,0,IRR($B$83:I83)))</f>
        <v>1.1594003629470975</v>
      </c>
      <c r="J88" s="283">
        <f>IF((ISERR(IRR($B$83:J83))),0,IF(IRR($B$83:J83)&lt;0,0,IRR($B$83:J83)))</f>
        <v>1.1647100688731933</v>
      </c>
      <c r="K88" s="283">
        <f>IF((ISERR(IRR($B$83:K83))),0,IF(IRR($B$83:K83)&lt;0,0,IRR($B$83:K83)))</f>
        <v>1.1672393169125943</v>
      </c>
      <c r="L88" s="283">
        <f>IF((ISERR(IRR($B$83:L83))),0,IF(IRR($B$83:L83)&lt;0,0,IRR($B$83:L83)))</f>
        <v>1.1684547942174905</v>
      </c>
      <c r="M88" s="283">
        <f>IF((ISERR(IRR($B$83:M83))),0,IF(IRR($B$83:M83)&lt;0,0,IRR($B$83:M83)))</f>
        <v>1.1690418655868644</v>
      </c>
      <c r="N88" s="283">
        <f>IF((ISERR(IRR($B$83:N83))),0,IF(IRR($B$83:N83)&lt;0,0,IRR($B$83:N83)))</f>
        <v>1.1693262259210773</v>
      </c>
      <c r="O88" s="283">
        <f>IF((ISERR(IRR($B$83:O83))),0,IF(IRR($B$83:O83)&lt;0,0,IRR($B$83:O83)))</f>
        <v>1.1694641803581605</v>
      </c>
      <c r="P88" s="283">
        <f>IF((ISERR(IRR($B$83:P83))),0,IF(IRR($B$83:P83)&lt;0,0,IRR($B$83:P83)))</f>
        <v>1.1695311663117955</v>
      </c>
      <c r="Q88" s="283">
        <f>IF((ISERR(IRR($B$83:Q83))),0,IF(IRR($B$83:Q83)&lt;0,0,IRR($B$83:Q83)))</f>
        <v>1.1695637081952324</v>
      </c>
      <c r="R88" s="283">
        <f>IF((ISERR(IRR($B$83:R83))),0,IF(IRR($B$83:R83)&lt;0,0,IRR($B$83:R83)))</f>
        <v>1.1695795213640814</v>
      </c>
      <c r="S88" s="283">
        <f>IF((ISERR(IRR($B$83:S83))),0,IF(IRR($B$83:S83)&lt;0,0,IRR($B$83:S83)))</f>
        <v>1.1695872066766806</v>
      </c>
      <c r="T88" s="283">
        <f>IF((ISERR(IRR($B$83:T83))),0,IF(IRR($B$83:T83)&lt;0,0,IRR($B$83:T83)))</f>
        <v>1.1695909421280652</v>
      </c>
      <c r="U88" s="283">
        <f>IF((ISERR(IRR($B$83:U83))),0,IF(IRR($B$83:U83)&lt;0,0,IRR($B$83:U83)))</f>
        <v>1.169592757847532</v>
      </c>
      <c r="V88" s="283">
        <f>IF((ISERR(IRR($B$83:V83))),0,IF(IRR($B$83:V83)&lt;0,0,IRR($B$83:V83)))</f>
        <v>1.1695936404609921</v>
      </c>
      <c r="W88" s="283">
        <f>IF((ISERR(IRR($B$83:W83))),0,IF(IRR($B$83:W83)&lt;0,0,IRR($B$83:W83)))</f>
        <v>1.1695940695071623</v>
      </c>
      <c r="X88" s="283">
        <f>IF((ISERR(IRR($B$83:X83))),0,IF(IRR($B$83:X83)&lt;0,0,IRR($B$83:X83)))</f>
        <v>1.1695942780747397</v>
      </c>
      <c r="Y88" s="283">
        <f>IF((ISERR(IRR($B$83:Y83))),0,IF(IRR($B$83:Y83)&lt;0,0,IRR($B$83:Y83)))</f>
        <v>1.169594379465269</v>
      </c>
      <c r="Z88" s="283">
        <f>IF((ISERR(IRR($B$83:Z83))),0,IF(IRR($B$83:Z83)&lt;0,0,IRR($B$83:Z83)))</f>
        <v>1.169594428754825</v>
      </c>
      <c r="AA88" s="283">
        <f>IF((ISERR(IRR($B$83:AA83))),0,IF(IRR($B$83:AA83)&lt;0,0,IRR($B$83:AA83)))</f>
        <v>1.1695944527165856</v>
      </c>
      <c r="AB88" s="283">
        <f>IF((ISERR(IRR($B$83:AB83))),0,IF(IRR($B$83:AB83)&lt;0,0,IRR($B$83:AB83)))</f>
        <v>1.1695944643655793</v>
      </c>
      <c r="AC88" s="283">
        <f>IF((ISERR(IRR($B$83:AC83))),0,IF(IRR($B$83:AC83)&lt;0,0,IRR($B$83:AC83)))</f>
        <v>1.1695944700288012</v>
      </c>
      <c r="AD88" s="283">
        <f>IF((ISERR(IRR($B$83:AD83))),0,IF(IRR($B$83:AD83)&lt;0,0,IRR($B$83:AD83)))</f>
        <v>1.1695944727820402</v>
      </c>
      <c r="AE88" s="283">
        <f>IF((ISERR(IRR($B$83:AE83))),0,IF(IRR($B$83:AE83)&lt;0,0,IRR($B$83:AE83)))</f>
        <v>1.1695944741205726</v>
      </c>
      <c r="AF88" s="283">
        <f>IF((ISERR(IRR($B$83:AF83))),0,IF(IRR($B$83:AF83)&lt;0,0,IRR($B$83:AF83)))</f>
        <v>1.1695944742458422</v>
      </c>
      <c r="AG88" s="283"/>
      <c r="AH88" s="283"/>
      <c r="AI88" s="283"/>
      <c r="AJ88" s="283"/>
      <c r="AK88" s="283"/>
      <c r="AL88" s="283"/>
      <c r="AM88" s="283"/>
      <c r="AN88" s="283"/>
      <c r="AO88" s="283"/>
      <c r="AP88" s="283"/>
    </row>
    <row r="89" spans="1:45" ht="14.25" x14ac:dyDescent="0.2">
      <c r="A89" s="231" t="s">
        <v>303</v>
      </c>
      <c r="B89" s="284">
        <f>IF(AND(B84&gt;0,A84&lt;0),(B74-(B84/(B84-A84))),0)</f>
        <v>0</v>
      </c>
      <c r="C89" s="284">
        <f t="shared" ref="C89:AF89" si="31">IF(AND(C84&gt;0,B84&lt;0),(C74-(C84/(C84-B84))),0)</f>
        <v>0</v>
      </c>
      <c r="D89" s="284">
        <f t="shared" si="31"/>
        <v>2.2886486793541212</v>
      </c>
      <c r="E89" s="284">
        <f t="shared" si="31"/>
        <v>0</v>
      </c>
      <c r="F89" s="284">
        <f t="shared" si="31"/>
        <v>0</v>
      </c>
      <c r="G89" s="284">
        <f t="shared" si="31"/>
        <v>0</v>
      </c>
      <c r="H89" s="284">
        <f>IF(AND(H84&gt;0,G84&lt;0),(H74-(H84/(H84-G84))),0)</f>
        <v>0</v>
      </c>
      <c r="I89" s="284">
        <f t="shared" si="31"/>
        <v>0</v>
      </c>
      <c r="J89" s="284">
        <f t="shared" si="31"/>
        <v>0</v>
      </c>
      <c r="K89" s="284">
        <f t="shared" si="31"/>
        <v>0</v>
      </c>
      <c r="L89" s="284">
        <f t="shared" si="31"/>
        <v>0</v>
      </c>
      <c r="M89" s="284">
        <f t="shared" si="31"/>
        <v>0</v>
      </c>
      <c r="N89" s="284">
        <f t="shared" si="31"/>
        <v>0</v>
      </c>
      <c r="O89" s="284">
        <f t="shared" si="31"/>
        <v>0</v>
      </c>
      <c r="P89" s="284">
        <f t="shared" si="31"/>
        <v>0</v>
      </c>
      <c r="Q89" s="284">
        <f t="shared" si="31"/>
        <v>0</v>
      </c>
      <c r="R89" s="284">
        <f t="shared" si="31"/>
        <v>0</v>
      </c>
      <c r="S89" s="284">
        <f t="shared" si="31"/>
        <v>0</v>
      </c>
      <c r="T89" s="284">
        <f t="shared" si="31"/>
        <v>0</v>
      </c>
      <c r="U89" s="284">
        <f t="shared" si="31"/>
        <v>0</v>
      </c>
      <c r="V89" s="284">
        <f t="shared" si="31"/>
        <v>0</v>
      </c>
      <c r="W89" s="284">
        <f t="shared" si="31"/>
        <v>0</v>
      </c>
      <c r="X89" s="284">
        <f t="shared" si="31"/>
        <v>0</v>
      </c>
      <c r="Y89" s="284">
        <f t="shared" si="31"/>
        <v>0</v>
      </c>
      <c r="Z89" s="284">
        <f t="shared" si="31"/>
        <v>0</v>
      </c>
      <c r="AA89" s="284">
        <f t="shared" si="31"/>
        <v>0</v>
      </c>
      <c r="AB89" s="284">
        <f t="shared" si="31"/>
        <v>0</v>
      </c>
      <c r="AC89" s="284">
        <f t="shared" si="31"/>
        <v>0</v>
      </c>
      <c r="AD89" s="284">
        <f t="shared" si="31"/>
        <v>0</v>
      </c>
      <c r="AE89" s="284">
        <f t="shared" si="31"/>
        <v>0</v>
      </c>
      <c r="AF89" s="284">
        <f t="shared" si="31"/>
        <v>0</v>
      </c>
      <c r="AG89" s="284"/>
      <c r="AH89" s="284"/>
      <c r="AI89" s="284"/>
      <c r="AJ89" s="284"/>
      <c r="AK89" s="284"/>
      <c r="AL89" s="284"/>
      <c r="AM89" s="284"/>
      <c r="AN89" s="284"/>
      <c r="AO89" s="284"/>
      <c r="AP89" s="284"/>
    </row>
    <row r="90" spans="1:45" ht="15" thickBot="1" x14ac:dyDescent="0.25">
      <c r="A90" s="241" t="s">
        <v>302</v>
      </c>
      <c r="B90" s="242">
        <f t="shared" ref="B90:AF90" si="32">IF(AND(B87&gt;0,A87&lt;0),(B74-(B87/(B87-A87))),0)</f>
        <v>0</v>
      </c>
      <c r="C90" s="242">
        <f t="shared" si="32"/>
        <v>0</v>
      </c>
      <c r="D90" s="242">
        <f t="shared" si="32"/>
        <v>2.5273246749238356</v>
      </c>
      <c r="E90" s="242">
        <f t="shared" si="32"/>
        <v>0</v>
      </c>
      <c r="F90" s="242">
        <f t="shared" si="32"/>
        <v>0</v>
      </c>
      <c r="G90" s="242">
        <f t="shared" si="32"/>
        <v>0</v>
      </c>
      <c r="H90" s="242">
        <f t="shared" si="32"/>
        <v>0</v>
      </c>
      <c r="I90" s="242">
        <f t="shared" si="32"/>
        <v>0</v>
      </c>
      <c r="J90" s="242">
        <f t="shared" si="32"/>
        <v>0</v>
      </c>
      <c r="K90" s="242">
        <f t="shared" si="32"/>
        <v>0</v>
      </c>
      <c r="L90" s="242">
        <f t="shared" si="32"/>
        <v>0</v>
      </c>
      <c r="M90" s="242">
        <f t="shared" si="32"/>
        <v>0</v>
      </c>
      <c r="N90" s="242">
        <f t="shared" si="32"/>
        <v>0</v>
      </c>
      <c r="O90" s="242">
        <f t="shared" si="32"/>
        <v>0</v>
      </c>
      <c r="P90" s="242">
        <f t="shared" si="32"/>
        <v>0</v>
      </c>
      <c r="Q90" s="242">
        <f t="shared" si="32"/>
        <v>0</v>
      </c>
      <c r="R90" s="242">
        <f t="shared" si="32"/>
        <v>0</v>
      </c>
      <c r="S90" s="242">
        <f t="shared" si="32"/>
        <v>0</v>
      </c>
      <c r="T90" s="242">
        <f t="shared" si="32"/>
        <v>0</v>
      </c>
      <c r="U90" s="242">
        <f t="shared" si="32"/>
        <v>0</v>
      </c>
      <c r="V90" s="242">
        <f t="shared" si="32"/>
        <v>0</v>
      </c>
      <c r="W90" s="242">
        <f t="shared" si="32"/>
        <v>0</v>
      </c>
      <c r="X90" s="242">
        <f t="shared" si="32"/>
        <v>0</v>
      </c>
      <c r="Y90" s="242">
        <f t="shared" si="32"/>
        <v>0</v>
      </c>
      <c r="Z90" s="242">
        <f t="shared" si="32"/>
        <v>0</v>
      </c>
      <c r="AA90" s="242">
        <f t="shared" si="32"/>
        <v>0</v>
      </c>
      <c r="AB90" s="242">
        <f t="shared" si="32"/>
        <v>0</v>
      </c>
      <c r="AC90" s="242">
        <f t="shared" si="32"/>
        <v>0</v>
      </c>
      <c r="AD90" s="242">
        <f t="shared" si="32"/>
        <v>0</v>
      </c>
      <c r="AE90" s="242">
        <f t="shared" si="32"/>
        <v>0</v>
      </c>
      <c r="AF90" s="242">
        <f t="shared" si="32"/>
        <v>0</v>
      </c>
      <c r="AG90" s="242"/>
      <c r="AH90" s="242"/>
      <c r="AI90" s="242"/>
      <c r="AJ90" s="242"/>
      <c r="AK90" s="242"/>
      <c r="AL90" s="242"/>
      <c r="AM90" s="242"/>
      <c r="AN90" s="242"/>
      <c r="AO90" s="242"/>
      <c r="AP90" s="242"/>
    </row>
    <row r="91" spans="1:45" s="219" customFormat="1" x14ac:dyDescent="0.2">
      <c r="A91" s="193"/>
      <c r="B91" s="243">
        <v>2017</v>
      </c>
      <c r="C91" s="243">
        <f>B91+1</f>
        <v>2018</v>
      </c>
      <c r="D91" s="178">
        <f t="shared" ref="D91:AF91" si="33">C91+1</f>
        <v>2019</v>
      </c>
      <c r="E91" s="178">
        <f t="shared" si="33"/>
        <v>2020</v>
      </c>
      <c r="F91" s="178">
        <f t="shared" si="33"/>
        <v>2021</v>
      </c>
      <c r="G91" s="178">
        <f t="shared" si="33"/>
        <v>2022</v>
      </c>
      <c r="H91" s="178">
        <f t="shared" si="33"/>
        <v>2023</v>
      </c>
      <c r="I91" s="178">
        <f t="shared" si="33"/>
        <v>2024</v>
      </c>
      <c r="J91" s="178">
        <f t="shared" si="33"/>
        <v>2025</v>
      </c>
      <c r="K91" s="178">
        <f t="shared" si="33"/>
        <v>2026</v>
      </c>
      <c r="L91" s="178">
        <f t="shared" si="33"/>
        <v>2027</v>
      </c>
      <c r="M91" s="178">
        <f t="shared" si="33"/>
        <v>2028</v>
      </c>
      <c r="N91" s="178">
        <f t="shared" si="33"/>
        <v>2029</v>
      </c>
      <c r="O91" s="178">
        <f t="shared" si="33"/>
        <v>2030</v>
      </c>
      <c r="P91" s="178">
        <f t="shared" si="33"/>
        <v>2031</v>
      </c>
      <c r="Q91" s="178">
        <f t="shared" si="33"/>
        <v>2032</v>
      </c>
      <c r="R91" s="178">
        <f t="shared" si="33"/>
        <v>2033</v>
      </c>
      <c r="S91" s="178">
        <f t="shared" si="33"/>
        <v>2034</v>
      </c>
      <c r="T91" s="178">
        <f t="shared" si="33"/>
        <v>2035</v>
      </c>
      <c r="U91" s="178">
        <f t="shared" si="33"/>
        <v>2036</v>
      </c>
      <c r="V91" s="178">
        <f t="shared" si="33"/>
        <v>2037</v>
      </c>
      <c r="W91" s="178">
        <f t="shared" si="33"/>
        <v>2038</v>
      </c>
      <c r="X91" s="178">
        <f t="shared" si="33"/>
        <v>2039</v>
      </c>
      <c r="Y91" s="178">
        <f t="shared" si="33"/>
        <v>2040</v>
      </c>
      <c r="Z91" s="178">
        <f t="shared" si="33"/>
        <v>2041</v>
      </c>
      <c r="AA91" s="178">
        <f t="shared" si="33"/>
        <v>2042</v>
      </c>
      <c r="AB91" s="178">
        <f t="shared" si="33"/>
        <v>2043</v>
      </c>
      <c r="AC91" s="178">
        <f t="shared" si="33"/>
        <v>2044</v>
      </c>
      <c r="AD91" s="178">
        <f t="shared" si="33"/>
        <v>2045</v>
      </c>
      <c r="AE91" s="178">
        <f t="shared" si="33"/>
        <v>2046</v>
      </c>
      <c r="AF91" s="178">
        <f t="shared" si="33"/>
        <v>2047</v>
      </c>
      <c r="AG91" s="178"/>
      <c r="AH91" s="178"/>
      <c r="AI91" s="178"/>
      <c r="AJ91" s="178"/>
      <c r="AK91" s="178"/>
      <c r="AL91" s="178"/>
      <c r="AM91" s="178"/>
      <c r="AN91" s="178"/>
      <c r="AO91" s="178"/>
      <c r="AP91" s="178"/>
      <c r="AQ91" s="179"/>
      <c r="AR91" s="179"/>
      <c r="AS91" s="179"/>
    </row>
    <row r="92" spans="1:45" ht="15.6" customHeight="1" x14ac:dyDescent="0.2">
      <c r="A92" s="244" t="s">
        <v>301</v>
      </c>
      <c r="B92" s="125"/>
      <c r="C92" s="125"/>
      <c r="D92" s="125"/>
      <c r="E92" s="125"/>
      <c r="F92" s="125"/>
      <c r="G92" s="125"/>
      <c r="H92" s="125"/>
      <c r="I92" s="125"/>
      <c r="J92" s="125"/>
      <c r="K92" s="125"/>
      <c r="L92" s="245">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row>
    <row r="93" spans="1:45" ht="12.75" x14ac:dyDescent="0.2">
      <c r="A93" s="126" t="s">
        <v>300</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299</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298</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297</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45" t="s">
        <v>549</v>
      </c>
      <c r="B97" s="445"/>
      <c r="C97" s="445"/>
      <c r="D97" s="445"/>
      <c r="E97" s="445"/>
      <c r="F97" s="445"/>
      <c r="G97" s="445"/>
      <c r="H97" s="445"/>
      <c r="I97" s="445"/>
      <c r="J97" s="445"/>
      <c r="K97" s="445"/>
      <c r="L97" s="445"/>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6"/>
    </row>
    <row r="99" spans="1:71" s="252" customFormat="1" ht="16.5" thickTop="1" x14ac:dyDescent="0.2">
      <c r="A99" s="247" t="s">
        <v>550</v>
      </c>
      <c r="B99" s="248">
        <f>B81*B85</f>
        <v>-4695004.1647026557</v>
      </c>
      <c r="C99" s="249">
        <f>C81*C85</f>
        <v>0</v>
      </c>
      <c r="D99" s="249">
        <f t="shared" ref="D99:AF99" si="34">D81*D85</f>
        <v>0</v>
      </c>
      <c r="E99" s="249">
        <f t="shared" si="34"/>
        <v>0</v>
      </c>
      <c r="F99" s="249">
        <f t="shared" si="34"/>
        <v>0</v>
      </c>
      <c r="G99" s="249">
        <f t="shared" si="34"/>
        <v>0</v>
      </c>
      <c r="H99" s="249">
        <f t="shared" si="34"/>
        <v>0</v>
      </c>
      <c r="I99" s="249">
        <f t="shared" si="34"/>
        <v>0</v>
      </c>
      <c r="J99" s="249">
        <f>J81*J85</f>
        <v>0</v>
      </c>
      <c r="K99" s="249">
        <f t="shared" si="34"/>
        <v>0</v>
      </c>
      <c r="L99" s="249">
        <f>L81*L85</f>
        <v>0</v>
      </c>
      <c r="M99" s="249">
        <f t="shared" si="34"/>
        <v>0</v>
      </c>
      <c r="N99" s="249">
        <f t="shared" si="34"/>
        <v>0</v>
      </c>
      <c r="O99" s="249">
        <f t="shared" si="34"/>
        <v>0</v>
      </c>
      <c r="P99" s="249">
        <f t="shared" si="34"/>
        <v>0</v>
      </c>
      <c r="Q99" s="249">
        <f t="shared" si="34"/>
        <v>0</v>
      </c>
      <c r="R99" s="249">
        <f t="shared" si="34"/>
        <v>0</v>
      </c>
      <c r="S99" s="249">
        <f t="shared" si="34"/>
        <v>0</v>
      </c>
      <c r="T99" s="249">
        <f t="shared" si="34"/>
        <v>0</v>
      </c>
      <c r="U99" s="249">
        <f t="shared" si="34"/>
        <v>0</v>
      </c>
      <c r="V99" s="249">
        <f t="shared" si="34"/>
        <v>0</v>
      </c>
      <c r="W99" s="249">
        <f t="shared" si="34"/>
        <v>0</v>
      </c>
      <c r="X99" s="249">
        <f t="shared" si="34"/>
        <v>0</v>
      </c>
      <c r="Y99" s="249">
        <f t="shared" si="34"/>
        <v>0</v>
      </c>
      <c r="Z99" s="249">
        <f t="shared" si="34"/>
        <v>0</v>
      </c>
      <c r="AA99" s="249">
        <f t="shared" si="34"/>
        <v>0</v>
      </c>
      <c r="AB99" s="249">
        <f t="shared" si="34"/>
        <v>0</v>
      </c>
      <c r="AC99" s="249">
        <f t="shared" si="34"/>
        <v>0</v>
      </c>
      <c r="AD99" s="249">
        <f t="shared" si="34"/>
        <v>0</v>
      </c>
      <c r="AE99" s="249">
        <f t="shared" si="34"/>
        <v>0</v>
      </c>
      <c r="AF99" s="249">
        <f t="shared" si="34"/>
        <v>0</v>
      </c>
      <c r="AG99" s="249"/>
      <c r="AH99" s="249"/>
      <c r="AI99" s="249"/>
      <c r="AJ99" s="249"/>
      <c r="AK99" s="249"/>
      <c r="AL99" s="249"/>
      <c r="AM99" s="249"/>
      <c r="AN99" s="249"/>
      <c r="AO99" s="249"/>
      <c r="AP99" s="249"/>
      <c r="AQ99" s="250">
        <f>SUM(B99:AP99)</f>
        <v>-4695004.1647026557</v>
      </c>
      <c r="AR99" s="251"/>
      <c r="AS99" s="251"/>
    </row>
    <row r="100" spans="1:71" s="255" customFormat="1" x14ac:dyDescent="0.2">
      <c r="A100" s="253">
        <f>AQ99</f>
        <v>-4695004.1647026557</v>
      </c>
      <c r="B100" s="254"/>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55" customFormat="1" x14ac:dyDescent="0.2">
      <c r="A101" s="253">
        <f>AP87</f>
        <v>0</v>
      </c>
      <c r="B101" s="254"/>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55" customFormat="1" x14ac:dyDescent="0.2">
      <c r="A102" s="256" t="s">
        <v>551</v>
      </c>
      <c r="B102" s="285">
        <f>(A101+-A100)/-A100</f>
        <v>1</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55" customFormat="1" x14ac:dyDescent="0.2">
      <c r="A103" s="257"/>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286" t="s">
        <v>552</v>
      </c>
      <c r="B104" s="286" t="s">
        <v>553</v>
      </c>
      <c r="C104" s="286" t="s">
        <v>554</v>
      </c>
      <c r="D104" s="286" t="s">
        <v>555</v>
      </c>
      <c r="E104" s="258"/>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8"/>
      <c r="AC104" s="258"/>
      <c r="AD104" s="258"/>
      <c r="AE104" s="258"/>
      <c r="AF104" s="258"/>
      <c r="AG104" s="258"/>
      <c r="AH104" s="258"/>
      <c r="AI104" s="258"/>
      <c r="AJ104" s="258"/>
      <c r="AK104" s="258"/>
      <c r="AL104" s="258"/>
      <c r="AM104" s="258"/>
      <c r="AN104" s="258"/>
      <c r="AO104" s="258"/>
      <c r="AP104" s="258"/>
      <c r="AQ104" s="259"/>
      <c r="AR104" s="259"/>
      <c r="AS104" s="259"/>
      <c r="AT104" s="258"/>
      <c r="AU104" s="258"/>
      <c r="AV104" s="258"/>
      <c r="AW104" s="258"/>
      <c r="AX104" s="258"/>
      <c r="AY104" s="258"/>
      <c r="AZ104" s="258"/>
      <c r="BA104" s="258"/>
      <c r="BB104" s="258"/>
      <c r="BC104" s="258"/>
      <c r="BD104" s="258"/>
      <c r="BE104" s="258"/>
      <c r="BF104" s="258"/>
      <c r="BG104" s="258"/>
      <c r="BH104" s="258"/>
      <c r="BI104" s="258"/>
      <c r="BJ104" s="258"/>
      <c r="BK104" s="258"/>
      <c r="BL104" s="258"/>
      <c r="BM104" s="258"/>
      <c r="BN104" s="258"/>
      <c r="BO104" s="258"/>
      <c r="BP104" s="258"/>
      <c r="BQ104" s="258"/>
      <c r="BR104" s="258"/>
      <c r="BS104" s="258"/>
    </row>
    <row r="105" spans="1:71" ht="12.75" x14ac:dyDescent="0.2">
      <c r="A105" s="287">
        <f>G30/1000/1000</f>
        <v>6.7780717288256191</v>
      </c>
      <c r="B105" s="288">
        <f>L88</f>
        <v>1.1684547942174905</v>
      </c>
      <c r="C105" s="289">
        <f>G28</f>
        <v>2.2886486793541212</v>
      </c>
      <c r="D105" s="289">
        <f>G29</f>
        <v>2.5273246749238356</v>
      </c>
      <c r="E105" s="260" t="s">
        <v>556</v>
      </c>
      <c r="F105" s="260"/>
      <c r="G105" s="260"/>
      <c r="H105" s="260"/>
      <c r="I105" s="260"/>
      <c r="J105" s="260"/>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row>
    <row r="106" spans="1:71" ht="12.75" x14ac:dyDescent="0.2">
      <c r="A106" s="261"/>
      <c r="B106" s="258"/>
      <c r="C106" s="258"/>
      <c r="D106" s="258"/>
      <c r="E106" s="258"/>
      <c r="F106" s="258"/>
      <c r="G106" s="258"/>
      <c r="H106" s="258"/>
      <c r="I106" s="258"/>
      <c r="J106" s="258"/>
      <c r="K106" s="258"/>
      <c r="L106" s="258"/>
      <c r="M106" s="258"/>
      <c r="N106" s="258"/>
      <c r="O106" s="258"/>
      <c r="P106" s="258"/>
      <c r="Q106" s="258"/>
      <c r="R106" s="258"/>
      <c r="S106" s="258"/>
      <c r="T106" s="258"/>
      <c r="U106" s="258"/>
      <c r="V106" s="258"/>
      <c r="W106" s="258"/>
      <c r="X106" s="258"/>
      <c r="Y106" s="258"/>
      <c r="Z106" s="258"/>
      <c r="AA106" s="258"/>
      <c r="AB106" s="258"/>
      <c r="AC106" s="258"/>
      <c r="AD106" s="258"/>
      <c r="AE106" s="258"/>
      <c r="AF106" s="258"/>
      <c r="AG106" s="258"/>
      <c r="AH106" s="258"/>
      <c r="AI106" s="258"/>
      <c r="AJ106" s="258"/>
      <c r="AK106" s="258"/>
      <c r="AL106" s="258"/>
      <c r="AM106" s="258"/>
      <c r="AN106" s="258"/>
      <c r="AO106" s="258"/>
      <c r="AP106" s="258"/>
      <c r="AQ106" s="259"/>
      <c r="AR106" s="259"/>
      <c r="AS106" s="259"/>
      <c r="AT106" s="258"/>
      <c r="AU106" s="258"/>
      <c r="AV106" s="258"/>
      <c r="AW106" s="258"/>
      <c r="AX106" s="258"/>
      <c r="AY106" s="258"/>
      <c r="AZ106" s="258"/>
      <c r="BA106" s="258"/>
      <c r="BB106" s="258"/>
      <c r="BC106" s="258"/>
      <c r="BD106" s="258"/>
      <c r="BE106" s="258"/>
      <c r="BF106" s="258"/>
      <c r="BG106" s="258"/>
      <c r="BH106" s="258"/>
      <c r="BI106" s="258"/>
      <c r="BJ106" s="258"/>
      <c r="BK106" s="258"/>
      <c r="BL106" s="258"/>
      <c r="BM106" s="258"/>
      <c r="BN106" s="258"/>
      <c r="BO106" s="258"/>
      <c r="BP106" s="258"/>
      <c r="BQ106" s="258"/>
      <c r="BR106" s="258"/>
      <c r="BS106" s="258"/>
    </row>
    <row r="107" spans="1:71" ht="12.75" x14ac:dyDescent="0.2">
      <c r="A107" s="290"/>
      <c r="B107" s="291">
        <v>2016</v>
      </c>
      <c r="C107" s="291">
        <v>2017</v>
      </c>
      <c r="D107" s="292">
        <f t="shared" ref="D107:AF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c r="AH107" s="292"/>
      <c r="AI107" s="292"/>
      <c r="AJ107" s="292"/>
      <c r="AK107" s="292"/>
      <c r="AL107" s="292"/>
      <c r="AM107" s="292"/>
      <c r="AN107" s="292"/>
      <c r="AO107" s="292"/>
      <c r="AP107" s="292"/>
      <c r="AT107" s="255"/>
      <c r="AU107" s="255"/>
      <c r="AV107" s="255"/>
      <c r="AW107" s="255"/>
      <c r="AX107" s="255"/>
      <c r="AY107" s="255"/>
      <c r="AZ107" s="255"/>
      <c r="BA107" s="255"/>
      <c r="BB107" s="255"/>
      <c r="BC107" s="255"/>
      <c r="BD107" s="255"/>
      <c r="BE107" s="255"/>
      <c r="BF107" s="255"/>
      <c r="BG107" s="255"/>
    </row>
    <row r="108" spans="1:71" ht="12.75" x14ac:dyDescent="0.2">
      <c r="A108" s="293" t="s">
        <v>557</v>
      </c>
      <c r="B108" s="294"/>
      <c r="C108" s="294">
        <f>C109*$B$111*$B$112*1000</f>
        <v>978385.47840000025</v>
      </c>
      <c r="D108" s="294">
        <f t="shared" ref="D108:AF108" si="36">D109*$B$111*$B$112*1000</f>
        <v>1956770.9568000005</v>
      </c>
      <c r="E108" s="294">
        <f>E109*$B$111*$B$112*1000</f>
        <v>2964804.4800000004</v>
      </c>
      <c r="F108" s="294">
        <f t="shared" si="36"/>
        <v>2964804.4800000004</v>
      </c>
      <c r="G108" s="294">
        <f t="shared" si="36"/>
        <v>2964804.4800000004</v>
      </c>
      <c r="H108" s="294">
        <f t="shared" si="36"/>
        <v>2964804.4800000004</v>
      </c>
      <c r="I108" s="294">
        <f t="shared" si="36"/>
        <v>2964804.4800000004</v>
      </c>
      <c r="J108" s="294">
        <f t="shared" si="36"/>
        <v>2964804.4800000004</v>
      </c>
      <c r="K108" s="294">
        <f t="shared" si="36"/>
        <v>2964804.4800000004</v>
      </c>
      <c r="L108" s="294">
        <f t="shared" si="36"/>
        <v>2964804.4800000004</v>
      </c>
      <c r="M108" s="294">
        <f t="shared" si="36"/>
        <v>2964804.4800000004</v>
      </c>
      <c r="N108" s="294">
        <f t="shared" si="36"/>
        <v>2964804.4800000004</v>
      </c>
      <c r="O108" s="294">
        <f t="shared" si="36"/>
        <v>2964804.4800000004</v>
      </c>
      <c r="P108" s="294">
        <f t="shared" si="36"/>
        <v>2964804.4800000004</v>
      </c>
      <c r="Q108" s="294">
        <f t="shared" si="36"/>
        <v>2964804.4800000004</v>
      </c>
      <c r="R108" s="294">
        <f t="shared" si="36"/>
        <v>2964804.4800000004</v>
      </c>
      <c r="S108" s="294">
        <f t="shared" si="36"/>
        <v>2964804.4800000004</v>
      </c>
      <c r="T108" s="294">
        <f t="shared" si="36"/>
        <v>2964804.4800000004</v>
      </c>
      <c r="U108" s="294">
        <f t="shared" si="36"/>
        <v>2964804.4800000004</v>
      </c>
      <c r="V108" s="294">
        <f t="shared" si="36"/>
        <v>2964804.4800000004</v>
      </c>
      <c r="W108" s="294">
        <f t="shared" si="36"/>
        <v>2964804.4800000004</v>
      </c>
      <c r="X108" s="294">
        <f t="shared" si="36"/>
        <v>2964804.4800000004</v>
      </c>
      <c r="Y108" s="294">
        <f t="shared" si="36"/>
        <v>2964804.4800000004</v>
      </c>
      <c r="Z108" s="294">
        <f t="shared" si="36"/>
        <v>2964804.4800000004</v>
      </c>
      <c r="AA108" s="294">
        <f t="shared" si="36"/>
        <v>2964804.4800000004</v>
      </c>
      <c r="AB108" s="294">
        <f t="shared" si="36"/>
        <v>2964804.4800000004</v>
      </c>
      <c r="AC108" s="294">
        <f t="shared" si="36"/>
        <v>2964804.4800000004</v>
      </c>
      <c r="AD108" s="294">
        <f t="shared" si="36"/>
        <v>2964804.4800000004</v>
      </c>
      <c r="AE108" s="294">
        <f t="shared" si="36"/>
        <v>2964804.4800000004</v>
      </c>
      <c r="AF108" s="294">
        <f t="shared" si="36"/>
        <v>2964804.4800000004</v>
      </c>
      <c r="AG108" s="294"/>
      <c r="AH108" s="294"/>
      <c r="AI108" s="294"/>
      <c r="AJ108" s="294"/>
      <c r="AK108" s="294"/>
      <c r="AL108" s="294"/>
      <c r="AM108" s="294"/>
      <c r="AN108" s="294"/>
      <c r="AO108" s="294"/>
      <c r="AP108" s="294"/>
      <c r="AT108" s="255"/>
      <c r="AU108" s="255"/>
      <c r="AV108" s="255"/>
      <c r="AW108" s="255"/>
      <c r="AX108" s="255"/>
      <c r="AY108" s="255"/>
      <c r="AZ108" s="255"/>
      <c r="BA108" s="255"/>
      <c r="BB108" s="255"/>
      <c r="BC108" s="255"/>
      <c r="BD108" s="255"/>
      <c r="BE108" s="255"/>
      <c r="BF108" s="255"/>
      <c r="BG108" s="255"/>
    </row>
    <row r="109" spans="1:71" ht="12.75" x14ac:dyDescent="0.2">
      <c r="A109" s="293" t="s">
        <v>558</v>
      </c>
      <c r="B109" s="292"/>
      <c r="C109" s="292">
        <f>B109+$I$120*C113</f>
        <v>0.18150000000000002</v>
      </c>
      <c r="D109" s="292">
        <f>C109+$I$120*D113</f>
        <v>0.36300000000000004</v>
      </c>
      <c r="E109" s="292">
        <f t="shared" ref="E109:AF109" si="37">D109+$I$120*E113</f>
        <v>0.55000000000000004</v>
      </c>
      <c r="F109" s="292">
        <f t="shared" si="37"/>
        <v>0.55000000000000004</v>
      </c>
      <c r="G109" s="292">
        <f t="shared" si="37"/>
        <v>0.55000000000000004</v>
      </c>
      <c r="H109" s="292">
        <f t="shared" si="37"/>
        <v>0.55000000000000004</v>
      </c>
      <c r="I109" s="292">
        <f t="shared" si="37"/>
        <v>0.55000000000000004</v>
      </c>
      <c r="J109" s="292">
        <f t="shared" si="37"/>
        <v>0.55000000000000004</v>
      </c>
      <c r="K109" s="292">
        <f t="shared" si="37"/>
        <v>0.55000000000000004</v>
      </c>
      <c r="L109" s="292">
        <f t="shared" si="37"/>
        <v>0.55000000000000004</v>
      </c>
      <c r="M109" s="292">
        <f t="shared" si="37"/>
        <v>0.55000000000000004</v>
      </c>
      <c r="N109" s="292">
        <f t="shared" si="37"/>
        <v>0.55000000000000004</v>
      </c>
      <c r="O109" s="292">
        <f t="shared" si="37"/>
        <v>0.55000000000000004</v>
      </c>
      <c r="P109" s="292">
        <f t="shared" si="37"/>
        <v>0.55000000000000004</v>
      </c>
      <c r="Q109" s="292">
        <f t="shared" si="37"/>
        <v>0.55000000000000004</v>
      </c>
      <c r="R109" s="292">
        <f t="shared" si="37"/>
        <v>0.55000000000000004</v>
      </c>
      <c r="S109" s="292">
        <f t="shared" si="37"/>
        <v>0.55000000000000004</v>
      </c>
      <c r="T109" s="292">
        <f t="shared" si="37"/>
        <v>0.55000000000000004</v>
      </c>
      <c r="U109" s="292">
        <f t="shared" si="37"/>
        <v>0.55000000000000004</v>
      </c>
      <c r="V109" s="292">
        <f t="shared" si="37"/>
        <v>0.55000000000000004</v>
      </c>
      <c r="W109" s="292">
        <f t="shared" si="37"/>
        <v>0.55000000000000004</v>
      </c>
      <c r="X109" s="292">
        <f t="shared" si="37"/>
        <v>0.55000000000000004</v>
      </c>
      <c r="Y109" s="292">
        <f t="shared" si="37"/>
        <v>0.55000000000000004</v>
      </c>
      <c r="Z109" s="292">
        <f t="shared" si="37"/>
        <v>0.55000000000000004</v>
      </c>
      <c r="AA109" s="292">
        <f t="shared" si="37"/>
        <v>0.55000000000000004</v>
      </c>
      <c r="AB109" s="292">
        <f t="shared" si="37"/>
        <v>0.55000000000000004</v>
      </c>
      <c r="AC109" s="292">
        <f t="shared" si="37"/>
        <v>0.55000000000000004</v>
      </c>
      <c r="AD109" s="292">
        <f t="shared" si="37"/>
        <v>0.55000000000000004</v>
      </c>
      <c r="AE109" s="292">
        <f t="shared" si="37"/>
        <v>0.55000000000000004</v>
      </c>
      <c r="AF109" s="292">
        <f t="shared" si="37"/>
        <v>0.55000000000000004</v>
      </c>
      <c r="AG109" s="292"/>
      <c r="AH109" s="292"/>
      <c r="AI109" s="292"/>
      <c r="AJ109" s="292"/>
      <c r="AK109" s="292"/>
      <c r="AL109" s="292"/>
      <c r="AM109" s="292"/>
      <c r="AN109" s="292"/>
      <c r="AO109" s="292"/>
      <c r="AP109" s="292"/>
      <c r="AT109" s="255"/>
      <c r="AU109" s="255"/>
      <c r="AV109" s="255"/>
      <c r="AW109" s="255"/>
      <c r="AX109" s="255"/>
      <c r="AY109" s="255"/>
      <c r="AZ109" s="255"/>
      <c r="BA109" s="255"/>
      <c r="BB109" s="255"/>
      <c r="BC109" s="255"/>
      <c r="BD109" s="255"/>
      <c r="BE109" s="255"/>
      <c r="BF109" s="255"/>
      <c r="BG109" s="255"/>
    </row>
    <row r="110" spans="1:71" ht="12.75" x14ac:dyDescent="0.2">
      <c r="A110" s="293" t="s">
        <v>559</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55"/>
      <c r="AU110" s="255"/>
      <c r="AV110" s="255"/>
      <c r="AW110" s="255"/>
      <c r="AX110" s="255"/>
      <c r="AY110" s="255"/>
      <c r="AZ110" s="255"/>
      <c r="BA110" s="255"/>
      <c r="BB110" s="255"/>
      <c r="BC110" s="255"/>
      <c r="BD110" s="255"/>
      <c r="BE110" s="255"/>
      <c r="BF110" s="255"/>
      <c r="BG110" s="255"/>
    </row>
    <row r="111" spans="1:71" ht="12.75" x14ac:dyDescent="0.2">
      <c r="A111" s="293" t="s">
        <v>560</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55"/>
      <c r="AU111" s="255"/>
      <c r="AV111" s="255"/>
      <c r="AW111" s="255"/>
      <c r="AX111" s="255"/>
      <c r="AY111" s="255"/>
      <c r="AZ111" s="255"/>
      <c r="BA111" s="255"/>
      <c r="BB111" s="255"/>
      <c r="BC111" s="255"/>
      <c r="BD111" s="255"/>
      <c r="BE111" s="255"/>
      <c r="BF111" s="255"/>
      <c r="BG111" s="255"/>
    </row>
    <row r="112" spans="1:71" ht="12.75" x14ac:dyDescent="0.2">
      <c r="A112" s="293" t="s">
        <v>561</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55"/>
      <c r="AU112" s="255"/>
      <c r="AV112" s="255"/>
      <c r="AW112" s="255"/>
      <c r="AX112" s="255"/>
      <c r="AY112" s="255"/>
      <c r="AZ112" s="255"/>
      <c r="BA112" s="255"/>
      <c r="BB112" s="255"/>
      <c r="BC112" s="255"/>
      <c r="BD112" s="255"/>
      <c r="BE112" s="255"/>
      <c r="BF112" s="255"/>
      <c r="BG112" s="255"/>
    </row>
    <row r="113" spans="1:71" ht="15" x14ac:dyDescent="0.2">
      <c r="A113" s="296" t="s">
        <v>562</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c r="AH113" s="297"/>
      <c r="AI113" s="297"/>
      <c r="AJ113" s="297"/>
      <c r="AK113" s="297"/>
      <c r="AL113" s="297"/>
      <c r="AM113" s="297"/>
      <c r="AN113" s="297"/>
      <c r="AO113" s="297"/>
      <c r="AP113" s="297"/>
      <c r="AT113" s="255"/>
      <c r="AU113" s="255"/>
      <c r="AV113" s="255"/>
      <c r="AW113" s="255"/>
      <c r="AX113" s="255"/>
      <c r="AY113" s="255"/>
      <c r="AZ113" s="255"/>
      <c r="BA113" s="255"/>
      <c r="BB113" s="255"/>
      <c r="BC113" s="255"/>
      <c r="BD113" s="255"/>
      <c r="BE113" s="255"/>
      <c r="BF113" s="255"/>
      <c r="BG113" s="255"/>
    </row>
    <row r="114" spans="1:71" ht="12.75" x14ac:dyDescent="0.2">
      <c r="A114" s="261"/>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8"/>
      <c r="AB114" s="258"/>
      <c r="AC114" s="258"/>
      <c r="AD114" s="258"/>
      <c r="AE114" s="258"/>
      <c r="AF114" s="258"/>
      <c r="AG114" s="258"/>
      <c r="AH114" s="258"/>
      <c r="AI114" s="258"/>
      <c r="AJ114" s="258"/>
      <c r="AK114" s="258"/>
      <c r="AL114" s="258"/>
      <c r="AM114" s="258"/>
      <c r="AN114" s="258"/>
      <c r="AO114" s="258"/>
      <c r="AP114" s="258"/>
      <c r="AQ114" s="259"/>
      <c r="AR114" s="259"/>
      <c r="AS114" s="259"/>
      <c r="AT114" s="258"/>
      <c r="AU114" s="258"/>
      <c r="AV114" s="258"/>
      <c r="AW114" s="258"/>
      <c r="AX114" s="258"/>
      <c r="AY114" s="258"/>
      <c r="AZ114" s="258"/>
      <c r="BA114" s="258"/>
      <c r="BB114" s="258"/>
      <c r="BC114" s="258"/>
      <c r="BD114" s="258"/>
      <c r="BE114" s="258"/>
      <c r="BF114" s="258"/>
      <c r="BG114" s="258"/>
      <c r="BH114" s="258"/>
      <c r="BI114" s="258"/>
      <c r="BJ114" s="258"/>
      <c r="BK114" s="258"/>
      <c r="BL114" s="258"/>
      <c r="BM114" s="258"/>
      <c r="BN114" s="258"/>
      <c r="BO114" s="258"/>
      <c r="BP114" s="258"/>
      <c r="BQ114" s="258"/>
      <c r="BR114" s="258"/>
      <c r="BS114" s="258"/>
    </row>
    <row r="115" spans="1:71" ht="12.75" x14ac:dyDescent="0.2">
      <c r="A115" s="261"/>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c r="Z115" s="258"/>
      <c r="AA115" s="258"/>
      <c r="AB115" s="258"/>
      <c r="AC115" s="258"/>
      <c r="AD115" s="258"/>
      <c r="AE115" s="258"/>
      <c r="AF115" s="258"/>
      <c r="AG115" s="258"/>
      <c r="AH115" s="258"/>
      <c r="AI115" s="258"/>
      <c r="AJ115" s="258"/>
      <c r="AK115" s="258"/>
      <c r="AL115" s="258"/>
      <c r="AM115" s="258"/>
      <c r="AN115" s="258"/>
      <c r="AO115" s="258"/>
      <c r="AP115" s="258"/>
      <c r="AQ115" s="259"/>
      <c r="AR115" s="259"/>
      <c r="AS115" s="259"/>
      <c r="AT115" s="258"/>
      <c r="AU115" s="258"/>
      <c r="AV115" s="258"/>
      <c r="AW115" s="258"/>
      <c r="AX115" s="258"/>
      <c r="AY115" s="258"/>
      <c r="AZ115" s="258"/>
      <c r="BA115" s="258"/>
      <c r="BB115" s="258"/>
      <c r="BC115" s="258"/>
      <c r="BD115" s="258"/>
      <c r="BE115" s="258"/>
      <c r="BF115" s="258"/>
      <c r="BG115" s="258"/>
      <c r="BH115" s="258"/>
      <c r="BI115" s="258"/>
      <c r="BJ115" s="258"/>
      <c r="BK115" s="258"/>
      <c r="BL115" s="258"/>
      <c r="BM115" s="258"/>
      <c r="BN115" s="258"/>
      <c r="BO115" s="258"/>
      <c r="BP115" s="258"/>
      <c r="BQ115" s="258"/>
      <c r="BR115" s="258"/>
      <c r="BS115" s="258"/>
    </row>
    <row r="116" spans="1:71" ht="12.75" x14ac:dyDescent="0.2">
      <c r="A116" s="290"/>
      <c r="B116" s="432" t="s">
        <v>563</v>
      </c>
      <c r="C116" s="433"/>
      <c r="D116" s="432" t="s">
        <v>564</v>
      </c>
      <c r="E116" s="433"/>
      <c r="F116" s="290"/>
      <c r="G116" s="290"/>
      <c r="H116" s="290"/>
      <c r="I116" s="290"/>
      <c r="J116" s="290"/>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9"/>
      <c r="AR116" s="259"/>
      <c r="AS116" s="259"/>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row>
    <row r="117" spans="1:71" ht="12.75" x14ac:dyDescent="0.2">
      <c r="A117" s="293" t="s">
        <v>565</v>
      </c>
      <c r="B117" s="299"/>
      <c r="C117" s="290" t="s">
        <v>566</v>
      </c>
      <c r="D117" s="299"/>
      <c r="E117" s="290" t="s">
        <v>566</v>
      </c>
      <c r="F117" s="290"/>
      <c r="G117" s="290"/>
      <c r="H117" s="290"/>
      <c r="I117" s="290"/>
      <c r="J117" s="290"/>
      <c r="K117" s="258"/>
      <c r="L117" s="258"/>
      <c r="M117" s="258"/>
      <c r="N117" s="258"/>
      <c r="O117" s="258"/>
      <c r="P117" s="258"/>
      <c r="Q117" s="258"/>
      <c r="R117" s="258"/>
      <c r="S117" s="258"/>
      <c r="T117" s="258"/>
      <c r="U117" s="258"/>
      <c r="V117" s="258"/>
      <c r="W117" s="258"/>
      <c r="X117" s="258"/>
      <c r="Y117" s="258"/>
      <c r="Z117" s="258"/>
      <c r="AA117" s="258"/>
      <c r="AB117" s="258"/>
      <c r="AC117" s="258"/>
      <c r="AD117" s="258"/>
      <c r="AE117" s="258"/>
      <c r="AF117" s="258"/>
      <c r="AG117" s="258"/>
      <c r="AH117" s="258"/>
      <c r="AI117" s="258"/>
      <c r="AJ117" s="258"/>
      <c r="AK117" s="258"/>
      <c r="AL117" s="258"/>
      <c r="AM117" s="258"/>
      <c r="AN117" s="258"/>
      <c r="AO117" s="258"/>
      <c r="AP117" s="258"/>
      <c r="AQ117" s="259"/>
      <c r="AR117" s="259"/>
      <c r="AS117" s="259"/>
      <c r="AT117" s="258"/>
      <c r="AU117" s="258"/>
      <c r="AV117" s="258"/>
      <c r="AW117" s="258"/>
      <c r="AX117" s="258"/>
      <c r="AY117" s="258"/>
      <c r="AZ117" s="258"/>
      <c r="BA117" s="258"/>
      <c r="BB117" s="258"/>
      <c r="BC117" s="258"/>
      <c r="BD117" s="258"/>
      <c r="BE117" s="258"/>
      <c r="BF117" s="258"/>
      <c r="BG117" s="258"/>
      <c r="BH117" s="258"/>
      <c r="BI117" s="258"/>
      <c r="BJ117" s="258"/>
      <c r="BK117" s="258"/>
      <c r="BL117" s="258"/>
      <c r="BM117" s="258"/>
      <c r="BN117" s="258"/>
      <c r="BO117" s="258"/>
      <c r="BP117" s="258"/>
      <c r="BQ117" s="258"/>
      <c r="BR117" s="258"/>
      <c r="BS117" s="258"/>
    </row>
    <row r="118" spans="1:71" ht="25.5" x14ac:dyDescent="0.2">
      <c r="A118" s="293" t="s">
        <v>565</v>
      </c>
      <c r="B118" s="290">
        <f>$B$110*B117</f>
        <v>0</v>
      </c>
      <c r="C118" s="290" t="s">
        <v>131</v>
      </c>
      <c r="D118" s="290">
        <f>$B$110*D117</f>
        <v>0</v>
      </c>
      <c r="E118" s="290" t="s">
        <v>131</v>
      </c>
      <c r="F118" s="293" t="s">
        <v>567</v>
      </c>
      <c r="G118" s="290">
        <f>D117-B117</f>
        <v>0</v>
      </c>
      <c r="H118" s="290" t="s">
        <v>566</v>
      </c>
      <c r="I118" s="300">
        <v>0.55000000000000004</v>
      </c>
      <c r="J118" s="290" t="s">
        <v>131</v>
      </c>
      <c r="K118" s="258"/>
      <c r="L118" s="258"/>
      <c r="M118" s="258"/>
      <c r="N118" s="258"/>
      <c r="O118" s="258"/>
      <c r="P118" s="258"/>
      <c r="Q118" s="258"/>
      <c r="R118" s="258"/>
      <c r="S118" s="258"/>
      <c r="T118" s="258"/>
      <c r="U118" s="258"/>
      <c r="V118" s="258"/>
      <c r="W118" s="258"/>
      <c r="X118" s="258"/>
      <c r="Y118" s="258"/>
      <c r="Z118" s="258"/>
      <c r="AA118" s="258"/>
      <c r="AB118" s="258"/>
      <c r="AC118" s="258"/>
      <c r="AD118" s="258"/>
      <c r="AE118" s="258"/>
      <c r="AF118" s="258"/>
      <c r="AG118" s="258"/>
      <c r="AH118" s="258"/>
      <c r="AI118" s="258"/>
      <c r="AJ118" s="258"/>
      <c r="AK118" s="258"/>
      <c r="AL118" s="258"/>
      <c r="AM118" s="258"/>
      <c r="AN118" s="258"/>
      <c r="AO118" s="258"/>
      <c r="AP118" s="258"/>
      <c r="AQ118" s="259"/>
      <c r="AR118" s="259"/>
      <c r="AS118" s="259"/>
      <c r="AT118" s="258"/>
      <c r="AU118" s="258"/>
      <c r="AV118" s="258"/>
      <c r="AW118" s="258"/>
      <c r="AX118" s="258"/>
      <c r="AY118" s="258"/>
      <c r="AZ118" s="258"/>
      <c r="BA118" s="258"/>
      <c r="BB118" s="258"/>
      <c r="BC118" s="258"/>
      <c r="BD118" s="258"/>
      <c r="BE118" s="258"/>
      <c r="BF118" s="258"/>
      <c r="BG118" s="258"/>
      <c r="BH118" s="258"/>
      <c r="BI118" s="258"/>
      <c r="BJ118" s="258"/>
      <c r="BK118" s="258"/>
      <c r="BL118" s="258"/>
      <c r="BM118" s="258"/>
      <c r="BN118" s="258"/>
      <c r="BO118" s="258"/>
      <c r="BP118" s="258"/>
      <c r="BQ118" s="258"/>
      <c r="BR118" s="258"/>
      <c r="BS118" s="258"/>
    </row>
    <row r="119" spans="1:71" ht="25.5" x14ac:dyDescent="0.2">
      <c r="A119" s="290"/>
      <c r="B119" s="290"/>
      <c r="C119" s="290"/>
      <c r="D119" s="290"/>
      <c r="E119" s="290"/>
      <c r="F119" s="293" t="s">
        <v>568</v>
      </c>
      <c r="G119" s="290">
        <f>I119/$B$110</f>
        <v>0.59139784946236562</v>
      </c>
      <c r="H119" s="290" t="s">
        <v>566</v>
      </c>
      <c r="I119" s="299">
        <v>0.55000000000000004</v>
      </c>
      <c r="J119" s="290" t="s">
        <v>131</v>
      </c>
      <c r="K119" s="258"/>
      <c r="L119" s="258"/>
      <c r="M119" s="258"/>
      <c r="N119" s="258"/>
      <c r="O119" s="258"/>
      <c r="P119" s="258"/>
      <c r="Q119" s="258"/>
      <c r="R119" s="258"/>
      <c r="S119" s="258"/>
      <c r="T119" s="258"/>
      <c r="U119" s="258"/>
      <c r="V119" s="258"/>
      <c r="W119" s="258"/>
      <c r="X119" s="258"/>
      <c r="Y119" s="258"/>
      <c r="Z119" s="258"/>
      <c r="AA119" s="258"/>
      <c r="AB119" s="258"/>
      <c r="AC119" s="258"/>
      <c r="AD119" s="258"/>
      <c r="AE119" s="258"/>
      <c r="AF119" s="258"/>
      <c r="AG119" s="258"/>
      <c r="AH119" s="258"/>
      <c r="AI119" s="258"/>
      <c r="AJ119" s="258"/>
      <c r="AK119" s="258"/>
      <c r="AL119" s="258"/>
      <c r="AM119" s="258"/>
      <c r="AN119" s="258"/>
      <c r="AO119" s="258"/>
      <c r="AP119" s="258"/>
      <c r="AQ119" s="259"/>
      <c r="AR119" s="259"/>
      <c r="AS119" s="259"/>
      <c r="AT119" s="258"/>
      <c r="AU119" s="258"/>
      <c r="AV119" s="258"/>
      <c r="AW119" s="258"/>
      <c r="AX119" s="258"/>
      <c r="AY119" s="258"/>
      <c r="AZ119" s="258"/>
      <c r="BA119" s="258"/>
      <c r="BB119" s="258"/>
      <c r="BC119" s="258"/>
      <c r="BD119" s="258"/>
      <c r="BE119" s="258"/>
      <c r="BF119" s="258"/>
      <c r="BG119" s="258"/>
      <c r="BH119" s="258"/>
      <c r="BI119" s="258"/>
      <c r="BJ119" s="258"/>
      <c r="BK119" s="258"/>
      <c r="BL119" s="258"/>
      <c r="BM119" s="258"/>
      <c r="BN119" s="258"/>
      <c r="BO119" s="258"/>
      <c r="BP119" s="258"/>
      <c r="BQ119" s="258"/>
      <c r="BR119" s="258"/>
      <c r="BS119" s="258"/>
    </row>
    <row r="120" spans="1:71" ht="38.25" x14ac:dyDescent="0.2">
      <c r="A120" s="301"/>
      <c r="B120" s="302"/>
      <c r="C120" s="302"/>
      <c r="D120" s="302"/>
      <c r="E120" s="302"/>
      <c r="F120" s="303" t="s">
        <v>569</v>
      </c>
      <c r="G120" s="300">
        <f>G118</f>
        <v>0</v>
      </c>
      <c r="H120" s="290" t="s">
        <v>566</v>
      </c>
      <c r="I120" s="295">
        <f>I118</f>
        <v>0.55000000000000004</v>
      </c>
      <c r="J120" s="290" t="s">
        <v>131</v>
      </c>
      <c r="K120" s="258"/>
      <c r="L120" s="258"/>
      <c r="M120" s="258"/>
      <c r="N120" s="258"/>
      <c r="O120" s="258"/>
      <c r="P120" s="258"/>
      <c r="Q120" s="258"/>
      <c r="R120" s="258"/>
      <c r="S120" s="258"/>
      <c r="T120" s="258"/>
      <c r="U120" s="258"/>
      <c r="V120" s="258"/>
      <c r="W120" s="258"/>
      <c r="X120" s="258"/>
      <c r="Y120" s="258"/>
      <c r="Z120" s="258"/>
      <c r="AA120" s="258"/>
      <c r="AB120" s="258"/>
      <c r="AC120" s="258"/>
      <c r="AD120" s="258"/>
      <c r="AE120" s="258"/>
      <c r="AF120" s="258"/>
      <c r="AG120" s="258"/>
      <c r="AH120" s="258"/>
      <c r="AI120" s="258"/>
      <c r="AJ120" s="258"/>
      <c r="AK120" s="258"/>
      <c r="AL120" s="258"/>
      <c r="AM120" s="258"/>
      <c r="AN120" s="258"/>
      <c r="AO120" s="258"/>
      <c r="AP120" s="258"/>
      <c r="AQ120" s="259"/>
      <c r="AR120" s="259"/>
      <c r="AS120" s="259"/>
      <c r="AT120" s="258"/>
      <c r="AU120" s="258"/>
      <c r="AV120" s="258"/>
      <c r="AW120" s="258"/>
      <c r="AX120" s="258"/>
      <c r="AY120" s="258"/>
      <c r="AZ120" s="258"/>
      <c r="BA120" s="258"/>
      <c r="BB120" s="258"/>
      <c r="BC120" s="258"/>
      <c r="BD120" s="258"/>
      <c r="BE120" s="258"/>
      <c r="BF120" s="258"/>
      <c r="BG120" s="258"/>
      <c r="BH120" s="258"/>
      <c r="BI120" s="258"/>
      <c r="BJ120" s="258"/>
      <c r="BK120" s="258"/>
      <c r="BL120" s="258"/>
      <c r="BM120" s="258"/>
      <c r="BN120" s="258"/>
      <c r="BO120" s="258"/>
      <c r="BP120" s="258"/>
      <c r="BQ120" s="258"/>
      <c r="BR120" s="258"/>
      <c r="BS120" s="258"/>
    </row>
    <row r="121" spans="1:71" ht="12.75" x14ac:dyDescent="0.2">
      <c r="A121" s="262"/>
      <c r="B121" s="260"/>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9"/>
      <c r="AR121" s="259"/>
      <c r="AS121" s="259"/>
      <c r="AT121" s="258"/>
      <c r="AU121" s="258"/>
      <c r="AV121" s="258"/>
      <c r="AW121" s="258"/>
      <c r="AX121" s="258"/>
      <c r="AY121" s="258"/>
      <c r="AZ121" s="258"/>
      <c r="BA121" s="258"/>
      <c r="BB121" s="258"/>
      <c r="BC121" s="258"/>
      <c r="BD121" s="258"/>
      <c r="BE121" s="258"/>
      <c r="BF121" s="258"/>
      <c r="BG121" s="258"/>
      <c r="BH121" s="258"/>
      <c r="BI121" s="258"/>
      <c r="BJ121" s="258"/>
      <c r="BK121" s="258"/>
      <c r="BL121" s="258"/>
      <c r="BM121" s="258"/>
      <c r="BN121" s="258"/>
      <c r="BO121" s="258"/>
      <c r="BP121" s="258"/>
      <c r="BQ121" s="258"/>
      <c r="BR121" s="258"/>
      <c r="BS121" s="258"/>
    </row>
    <row r="122" spans="1:71" ht="12.75" x14ac:dyDescent="0.2">
      <c r="A122" s="304" t="s">
        <v>570</v>
      </c>
      <c r="B122" s="305">
        <v>6.2103568007012866</v>
      </c>
      <c r="C122" s="260"/>
      <c r="D122" s="260"/>
      <c r="E122" s="260"/>
      <c r="F122" s="260"/>
      <c r="G122" s="260"/>
      <c r="H122" s="260"/>
      <c r="I122" s="260"/>
      <c r="J122" s="260"/>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row>
    <row r="123" spans="1:71" ht="12.75" x14ac:dyDescent="0.2">
      <c r="A123" s="304" t="s">
        <v>347</v>
      </c>
      <c r="B123" s="306">
        <v>30</v>
      </c>
      <c r="C123" s="260"/>
      <c r="D123" s="260"/>
      <c r="E123" s="260"/>
      <c r="F123" s="260"/>
      <c r="G123" s="260"/>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row>
    <row r="124" spans="1:71" ht="12.75" x14ac:dyDescent="0.2">
      <c r="A124" s="304" t="s">
        <v>571</v>
      </c>
      <c r="B124" s="306" t="s">
        <v>539</v>
      </c>
      <c r="C124" s="263" t="s">
        <v>572</v>
      </c>
      <c r="D124" s="260"/>
      <c r="E124" s="260"/>
      <c r="F124" s="260"/>
      <c r="G124" s="260"/>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row>
    <row r="125" spans="1:71" s="219" customFormat="1" ht="12.75" x14ac:dyDescent="0.2">
      <c r="A125" s="307"/>
      <c r="B125" s="308"/>
      <c r="C125" s="264"/>
      <c r="D125" s="265"/>
      <c r="E125" s="265"/>
      <c r="F125" s="265"/>
      <c r="G125" s="265"/>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row>
    <row r="126" spans="1:71" ht="12.75" x14ac:dyDescent="0.2">
      <c r="A126" s="304" t="s">
        <v>573</v>
      </c>
      <c r="B126" s="309">
        <f>$B$122*1000*1000</f>
        <v>6210356.8007012866</v>
      </c>
      <c r="C126" s="260"/>
      <c r="D126" s="260"/>
      <c r="E126" s="260"/>
      <c r="F126" s="260"/>
      <c r="G126" s="260"/>
      <c r="H126" s="260"/>
      <c r="I126" s="260"/>
      <c r="J126" s="260"/>
      <c r="K126" s="260"/>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260"/>
      <c r="BI126" s="260"/>
      <c r="BJ126" s="260"/>
      <c r="BK126" s="260"/>
      <c r="BL126" s="260"/>
      <c r="BM126" s="260"/>
      <c r="BN126" s="260"/>
      <c r="BO126" s="260"/>
      <c r="BP126" s="260"/>
      <c r="BQ126" s="260"/>
      <c r="BR126" s="260"/>
      <c r="BS126" s="260"/>
    </row>
    <row r="127" spans="1:71" ht="12.75" x14ac:dyDescent="0.2">
      <c r="A127" s="304" t="s">
        <v>574</v>
      </c>
      <c r="B127" s="310">
        <v>0.03</v>
      </c>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260"/>
      <c r="BI127" s="260"/>
      <c r="BJ127" s="260"/>
      <c r="BK127" s="260"/>
      <c r="BL127" s="260"/>
      <c r="BM127" s="260"/>
      <c r="BN127" s="260"/>
      <c r="BO127" s="260"/>
      <c r="BP127" s="260"/>
      <c r="BQ127" s="260"/>
      <c r="BR127" s="260"/>
      <c r="BS127" s="260"/>
    </row>
    <row r="128" spans="1:71" ht="12.75" x14ac:dyDescent="0.2">
      <c r="A128" s="262"/>
      <c r="B128" s="266"/>
      <c r="C128" s="260"/>
      <c r="D128" s="260"/>
      <c r="E128" s="260"/>
      <c r="F128" s="260"/>
      <c r="G128" s="260"/>
      <c r="H128" s="260"/>
      <c r="I128" s="260"/>
      <c r="J128" s="260"/>
      <c r="K128" s="260"/>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260"/>
      <c r="BI128" s="260"/>
      <c r="BJ128" s="260"/>
      <c r="BK128" s="260"/>
      <c r="BL128" s="260"/>
      <c r="BM128" s="260"/>
      <c r="BN128" s="260"/>
      <c r="BO128" s="260"/>
      <c r="BP128" s="260"/>
      <c r="BQ128" s="260"/>
      <c r="BR128" s="260"/>
      <c r="BS128" s="260"/>
    </row>
    <row r="129" spans="1:71" ht="12.75" x14ac:dyDescent="0.2">
      <c r="A129" s="304" t="s">
        <v>575</v>
      </c>
      <c r="B129" s="311">
        <v>0.20499999999999999</v>
      </c>
      <c r="C129" s="260"/>
      <c r="D129" s="260"/>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row>
    <row r="130" spans="1:71" x14ac:dyDescent="0.2">
      <c r="A130" s="312"/>
      <c r="B130" s="313"/>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row>
    <row r="131" spans="1:71" ht="25.5" x14ac:dyDescent="0.2">
      <c r="A131" s="314" t="s">
        <v>576</v>
      </c>
      <c r="B131" s="315">
        <v>1.23072</v>
      </c>
      <c r="C131" s="260" t="s">
        <v>577</v>
      </c>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row>
    <row r="132" spans="1:71" ht="25.5" x14ac:dyDescent="0.2">
      <c r="A132" s="314" t="s">
        <v>578</v>
      </c>
      <c r="B132" s="315">
        <v>1.20268</v>
      </c>
      <c r="C132" s="260" t="s">
        <v>577</v>
      </c>
      <c r="D132" s="260"/>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row>
    <row r="133" spans="1:71" ht="12.75" x14ac:dyDescent="0.2">
      <c r="A133" s="262"/>
      <c r="B133" s="260"/>
      <c r="C133" s="260"/>
      <c r="D133" s="260"/>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19"/>
      <c r="AR133" s="219"/>
      <c r="AS133" s="219"/>
      <c r="BH133" s="260"/>
      <c r="BI133" s="260"/>
      <c r="BJ133" s="260"/>
      <c r="BK133" s="260"/>
      <c r="BL133" s="260"/>
      <c r="BM133" s="260"/>
      <c r="BN133" s="260"/>
      <c r="BO133" s="260"/>
      <c r="BP133" s="260"/>
      <c r="BQ133" s="260"/>
      <c r="BR133" s="260"/>
      <c r="BS133" s="260"/>
    </row>
    <row r="134" spans="1:71" x14ac:dyDescent="0.2">
      <c r="A134" s="304" t="s">
        <v>579</v>
      </c>
      <c r="C134" s="265" t="s">
        <v>580</v>
      </c>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19"/>
      <c r="AR134" s="219"/>
      <c r="AS134" s="219"/>
      <c r="BH134" s="265"/>
      <c r="BI134" s="265"/>
      <c r="BJ134" s="265"/>
      <c r="BK134" s="265"/>
      <c r="BL134" s="265"/>
      <c r="BM134" s="265"/>
      <c r="BN134" s="265"/>
      <c r="BO134" s="265"/>
      <c r="BP134" s="265"/>
      <c r="BQ134" s="265"/>
      <c r="BR134" s="265"/>
      <c r="BS134" s="265"/>
    </row>
    <row r="135" spans="1:71" ht="12.75" x14ac:dyDescent="0.2">
      <c r="A135" s="304"/>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c r="AH135" s="316"/>
      <c r="AI135" s="316"/>
      <c r="AJ135" s="316"/>
      <c r="AK135" s="316"/>
      <c r="AL135" s="316"/>
      <c r="AM135" s="316"/>
      <c r="AN135" s="316"/>
      <c r="AO135" s="316"/>
      <c r="AP135" s="316"/>
      <c r="AQ135" s="316">
        <f t="shared" si="38"/>
        <v>1</v>
      </c>
      <c r="AR135" s="316">
        <f t="shared" si="38"/>
        <v>2</v>
      </c>
      <c r="AS135" s="316">
        <f t="shared" si="38"/>
        <v>3</v>
      </c>
      <c r="AT135" s="316">
        <f t="shared" si="38"/>
        <v>4</v>
      </c>
      <c r="AU135" s="316">
        <f t="shared" si="38"/>
        <v>5</v>
      </c>
      <c r="AV135" s="316">
        <f t="shared" si="38"/>
        <v>6</v>
      </c>
      <c r="AW135" s="316">
        <f t="shared" si="38"/>
        <v>7</v>
      </c>
      <c r="AX135" s="316">
        <f t="shared" si="38"/>
        <v>8</v>
      </c>
      <c r="AY135" s="316">
        <f t="shared" si="38"/>
        <v>9</v>
      </c>
    </row>
    <row r="136" spans="1:71" ht="12.75" x14ac:dyDescent="0.2">
      <c r="A136" s="304" t="s">
        <v>581</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c r="AH136" s="318"/>
      <c r="AI136" s="318"/>
      <c r="AJ136" s="318"/>
      <c r="AK136" s="318"/>
      <c r="AL136" s="318"/>
      <c r="AM136" s="318"/>
      <c r="AN136" s="318"/>
      <c r="AO136" s="318"/>
      <c r="AP136" s="318"/>
      <c r="AQ136" s="318">
        <f t="shared" si="39"/>
        <v>0</v>
      </c>
      <c r="AR136" s="318">
        <f t="shared" si="39"/>
        <v>0</v>
      </c>
      <c r="AS136" s="318">
        <f t="shared" si="39"/>
        <v>0</v>
      </c>
      <c r="AT136" s="318">
        <f t="shared" si="39"/>
        <v>0</v>
      </c>
      <c r="AU136" s="318">
        <f t="shared" si="39"/>
        <v>0</v>
      </c>
      <c r="AV136" s="318">
        <f t="shared" si="39"/>
        <v>0</v>
      </c>
      <c r="AW136" s="318">
        <f t="shared" si="39"/>
        <v>0</v>
      </c>
      <c r="AX136" s="318">
        <f t="shared" si="39"/>
        <v>0</v>
      </c>
      <c r="AY136" s="318">
        <f t="shared" si="39"/>
        <v>0</v>
      </c>
    </row>
    <row r="137" spans="1:71" s="219" customFormat="1" ht="15" x14ac:dyDescent="0.2">
      <c r="A137" s="304" t="s">
        <v>582</v>
      </c>
      <c r="B137" s="319"/>
      <c r="C137" s="279">
        <f>(1+B137)*(1+C136)-1</f>
        <v>5.8000000000000052E-2</v>
      </c>
      <c r="D137" s="279">
        <f t="shared" ref="D137:AY137" si="40">(1+C137)*(1+D136)-1</f>
        <v>0.11619000000000002</v>
      </c>
      <c r="E137" s="279">
        <f t="shared" si="40"/>
        <v>0.17758045</v>
      </c>
      <c r="F137" s="279">
        <f t="shared" si="40"/>
        <v>0.24234737475000001</v>
      </c>
      <c r="G137" s="279">
        <f t="shared" si="40"/>
        <v>0.31067648036124984</v>
      </c>
      <c r="H137" s="279">
        <f t="shared" si="40"/>
        <v>0.38276368678111861</v>
      </c>
      <c r="I137" s="279">
        <f t="shared" si="40"/>
        <v>0.45881568955408003</v>
      </c>
      <c r="J137" s="279">
        <f t="shared" si="40"/>
        <v>0.53905055247955436</v>
      </c>
      <c r="K137" s="279">
        <f t="shared" si="40"/>
        <v>0.62369833286592979</v>
      </c>
      <c r="L137" s="279">
        <f t="shared" si="40"/>
        <v>0.71300174117355586</v>
      </c>
      <c r="M137" s="279">
        <f t="shared" si="40"/>
        <v>0.80721683693810142</v>
      </c>
      <c r="N137" s="279">
        <f t="shared" si="40"/>
        <v>0.90661376296969687</v>
      </c>
      <c r="O137" s="279">
        <f t="shared" si="40"/>
        <v>1.0114775199330301</v>
      </c>
      <c r="P137" s="279">
        <f t="shared" si="40"/>
        <v>1.1221087835293466</v>
      </c>
      <c r="Q137" s="279">
        <f t="shared" si="40"/>
        <v>1.2388247666234604</v>
      </c>
      <c r="R137" s="279">
        <f t="shared" si="40"/>
        <v>1.3619601287877505</v>
      </c>
      <c r="S137" s="279">
        <f t="shared" si="40"/>
        <v>1.4918679358710767</v>
      </c>
      <c r="T137" s="279">
        <f t="shared" si="40"/>
        <v>1.6289206723439857</v>
      </c>
      <c r="U137" s="279">
        <f t="shared" si="40"/>
        <v>1.7735113093229047</v>
      </c>
      <c r="V137" s="279">
        <f t="shared" si="40"/>
        <v>1.9260544313356642</v>
      </c>
      <c r="W137" s="279">
        <f t="shared" si="40"/>
        <v>2.0869874250591254</v>
      </c>
      <c r="X137" s="279">
        <f t="shared" si="40"/>
        <v>2.2567717334373771</v>
      </c>
      <c r="Y137" s="279">
        <f t="shared" si="40"/>
        <v>2.4358941787764326</v>
      </c>
      <c r="Z137" s="279">
        <f t="shared" si="40"/>
        <v>2.6248683586091359</v>
      </c>
      <c r="AA137" s="279">
        <f t="shared" si="40"/>
        <v>2.8242361183326383</v>
      </c>
      <c r="AB137" s="279">
        <f t="shared" si="40"/>
        <v>3.0345691048409336</v>
      </c>
      <c r="AC137" s="279">
        <f t="shared" si="40"/>
        <v>3.2564704056071845</v>
      </c>
      <c r="AD137" s="279">
        <f t="shared" si="40"/>
        <v>3.4905762779155793</v>
      </c>
      <c r="AE137" s="279">
        <f t="shared" si="40"/>
        <v>3.7375579732009356</v>
      </c>
      <c r="AF137" s="279">
        <f t="shared" si="40"/>
        <v>3.9981236617269866</v>
      </c>
      <c r="AG137" s="279"/>
      <c r="AH137" s="279"/>
      <c r="AI137" s="279"/>
      <c r="AJ137" s="279"/>
      <c r="AK137" s="279"/>
      <c r="AL137" s="279"/>
      <c r="AM137" s="279"/>
      <c r="AN137" s="279"/>
      <c r="AO137" s="279"/>
      <c r="AP137" s="279"/>
      <c r="AQ137" s="279">
        <f t="shared" si="40"/>
        <v>0</v>
      </c>
      <c r="AR137" s="279">
        <f t="shared" si="40"/>
        <v>0</v>
      </c>
      <c r="AS137" s="279">
        <f t="shared" si="40"/>
        <v>0</v>
      </c>
      <c r="AT137" s="279">
        <f t="shared" si="40"/>
        <v>0</v>
      </c>
      <c r="AU137" s="279">
        <f t="shared" si="40"/>
        <v>0</v>
      </c>
      <c r="AV137" s="279">
        <f t="shared" si="40"/>
        <v>0</v>
      </c>
      <c r="AW137" s="279">
        <f>(1+AV137)*(1+AW136)-1</f>
        <v>0</v>
      </c>
      <c r="AX137" s="279">
        <f t="shared" si="40"/>
        <v>0</v>
      </c>
      <c r="AY137" s="279">
        <f t="shared" si="40"/>
        <v>0</v>
      </c>
    </row>
    <row r="138" spans="1:71" s="219" customFormat="1" x14ac:dyDescent="0.2">
      <c r="A138" s="267"/>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79"/>
    </row>
    <row r="139" spans="1:71" ht="12.75" x14ac:dyDescent="0.2">
      <c r="A139" s="262"/>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c r="AH139" s="316"/>
      <c r="AI139" s="316"/>
      <c r="AJ139" s="316"/>
      <c r="AK139" s="316"/>
      <c r="AL139" s="316"/>
      <c r="AM139" s="316"/>
      <c r="AN139" s="316"/>
      <c r="AO139" s="316"/>
      <c r="AP139" s="316"/>
      <c r="AQ139" s="316">
        <f t="shared" si="41"/>
        <v>1</v>
      </c>
      <c r="AR139" s="316">
        <f t="shared" si="41"/>
        <v>2</v>
      </c>
      <c r="AS139" s="316">
        <f t="shared" si="41"/>
        <v>3</v>
      </c>
      <c r="AT139" s="316">
        <f t="shared" si="41"/>
        <v>4</v>
      </c>
      <c r="AU139" s="316">
        <f t="shared" si="41"/>
        <v>5</v>
      </c>
      <c r="AV139" s="316">
        <f t="shared" si="41"/>
        <v>6</v>
      </c>
      <c r="AW139" s="316">
        <f t="shared" si="41"/>
        <v>7</v>
      </c>
      <c r="AX139" s="316">
        <f t="shared" si="41"/>
        <v>8</v>
      </c>
      <c r="AY139" s="316">
        <f t="shared" si="41"/>
        <v>9</v>
      </c>
      <c r="AZ139" s="260"/>
      <c r="BA139" s="260"/>
      <c r="BB139" s="260"/>
      <c r="BC139" s="260"/>
      <c r="BD139" s="260"/>
      <c r="BE139" s="260"/>
      <c r="BF139" s="260"/>
      <c r="BG139" s="260"/>
      <c r="BH139" s="260"/>
      <c r="BI139" s="260"/>
      <c r="BJ139" s="260"/>
      <c r="BK139" s="260"/>
      <c r="BL139" s="260"/>
      <c r="BM139" s="260"/>
      <c r="BN139" s="260"/>
      <c r="BO139" s="260"/>
      <c r="BP139" s="260"/>
      <c r="BQ139" s="260"/>
      <c r="BR139" s="260"/>
      <c r="BS139" s="260"/>
    </row>
    <row r="140" spans="1:71" x14ac:dyDescent="0.2">
      <c r="A140" s="262"/>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c r="AH140" s="321"/>
      <c r="AI140" s="321"/>
      <c r="AJ140" s="321"/>
      <c r="AK140" s="321"/>
      <c r="AL140" s="321"/>
      <c r="AM140" s="321"/>
      <c r="AN140" s="321"/>
      <c r="AO140" s="321"/>
      <c r="AP140" s="321"/>
      <c r="AQ140" s="321">
        <f t="shared" si="41"/>
        <v>1</v>
      </c>
      <c r="AR140" s="321">
        <f t="shared" si="41"/>
        <v>2</v>
      </c>
      <c r="AS140" s="321">
        <f t="shared" si="41"/>
        <v>3</v>
      </c>
      <c r="AT140" s="321">
        <f t="shared" si="41"/>
        <v>4</v>
      </c>
      <c r="AU140" s="321">
        <f t="shared" si="41"/>
        <v>5</v>
      </c>
      <c r="AV140" s="321">
        <f t="shared" si="41"/>
        <v>6</v>
      </c>
      <c r="AW140" s="321">
        <f t="shared" si="41"/>
        <v>7</v>
      </c>
      <c r="AX140" s="321">
        <f t="shared" si="41"/>
        <v>8</v>
      </c>
      <c r="AY140" s="321">
        <f t="shared" si="41"/>
        <v>9</v>
      </c>
      <c r="AZ140" s="260"/>
      <c r="BA140" s="260"/>
      <c r="BB140" s="260"/>
      <c r="BC140" s="260"/>
      <c r="BD140" s="260"/>
      <c r="BE140" s="260"/>
      <c r="BF140" s="260"/>
      <c r="BG140" s="260"/>
      <c r="BH140" s="260"/>
      <c r="BI140" s="260"/>
      <c r="BJ140" s="260"/>
      <c r="BK140" s="260"/>
      <c r="BL140" s="260"/>
      <c r="BM140" s="260"/>
      <c r="BN140" s="260"/>
      <c r="BO140" s="260"/>
      <c r="BP140" s="260"/>
      <c r="BQ140" s="260"/>
      <c r="BR140" s="260"/>
      <c r="BS140" s="260"/>
    </row>
    <row r="141" spans="1:71" ht="15" x14ac:dyDescent="0.2">
      <c r="A141" s="262"/>
      <c r="B141" s="322">
        <v>0.5</v>
      </c>
      <c r="C141" s="322">
        <f>AVERAGE(B140:C140)</f>
        <v>1.5</v>
      </c>
      <c r="D141" s="322">
        <f>AVERAGE(C140:D140)</f>
        <v>2.5</v>
      </c>
      <c r="E141" s="322">
        <f>AVERAGE(D140:E140)</f>
        <v>3.5</v>
      </c>
      <c r="F141" s="322">
        <f t="shared" ref="F141:AF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c r="AH141" s="322"/>
      <c r="AI141" s="322"/>
      <c r="AJ141" s="322"/>
      <c r="AK141" s="322"/>
      <c r="AL141" s="322"/>
      <c r="AM141" s="322"/>
      <c r="AN141" s="322"/>
      <c r="AO141" s="322"/>
      <c r="AP141" s="322"/>
      <c r="AQ141" s="322">
        <f t="shared" ref="AQ141:AY141" si="44">AVERAGE(AP140:AQ140)</f>
        <v>1</v>
      </c>
      <c r="AR141" s="322">
        <f t="shared" si="44"/>
        <v>1.5</v>
      </c>
      <c r="AS141" s="322">
        <f t="shared" si="44"/>
        <v>2.5</v>
      </c>
      <c r="AT141" s="322">
        <f t="shared" si="44"/>
        <v>3.5</v>
      </c>
      <c r="AU141" s="322">
        <f t="shared" si="44"/>
        <v>4.5</v>
      </c>
      <c r="AV141" s="322">
        <f t="shared" si="44"/>
        <v>5.5</v>
      </c>
      <c r="AW141" s="322">
        <f t="shared" si="44"/>
        <v>6.5</v>
      </c>
      <c r="AX141" s="322">
        <f t="shared" si="44"/>
        <v>7.5</v>
      </c>
      <c r="AY141" s="322">
        <f t="shared" si="44"/>
        <v>8.5</v>
      </c>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row>
    <row r="142" spans="1:71" ht="12.75" x14ac:dyDescent="0.2">
      <c r="A142" s="262"/>
      <c r="B142" s="260"/>
      <c r="C142" s="260"/>
      <c r="D142" s="260"/>
      <c r="E142" s="260"/>
      <c r="F142" s="260"/>
      <c r="G142" s="260"/>
      <c r="H142" s="260"/>
      <c r="I142" s="260"/>
      <c r="J142" s="260"/>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row>
    <row r="143" spans="1:71" ht="12.75" x14ac:dyDescent="0.2">
      <c r="A143" s="262"/>
      <c r="B143" s="260"/>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row>
    <row r="144" spans="1:71" ht="12.75" x14ac:dyDescent="0.2">
      <c r="A144" s="262"/>
      <c r="B144" s="260"/>
      <c r="C144" s="260"/>
      <c r="D144" s="260"/>
      <c r="E144" s="260"/>
      <c r="F144" s="260"/>
      <c r="G144" s="260"/>
      <c r="H144" s="260"/>
      <c r="I144" s="260"/>
      <c r="J144" s="260"/>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row>
    <row r="145" spans="1:71" ht="12.75" x14ac:dyDescent="0.2">
      <c r="A145" s="262"/>
      <c r="B145" s="260"/>
      <c r="C145" s="260"/>
      <c r="D145" s="260"/>
      <c r="E145" s="260"/>
      <c r="F145" s="260"/>
      <c r="G145" s="260"/>
      <c r="H145" s="260"/>
      <c r="I145" s="260"/>
      <c r="J145" s="260"/>
      <c r="K145" s="260"/>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c r="AV145" s="260"/>
      <c r="AW145" s="260"/>
      <c r="AX145" s="260"/>
      <c r="AY145" s="260"/>
      <c r="AZ145" s="260"/>
      <c r="BA145" s="260"/>
      <c r="BB145" s="260"/>
      <c r="BC145" s="260"/>
      <c r="BD145" s="260"/>
      <c r="BE145" s="260"/>
      <c r="BF145" s="260"/>
      <c r="BG145" s="260"/>
      <c r="BH145" s="260"/>
      <c r="BI145" s="260"/>
      <c r="BJ145" s="260"/>
      <c r="BK145" s="260"/>
      <c r="BL145" s="260"/>
      <c r="BM145" s="260"/>
      <c r="BN145" s="260"/>
      <c r="BO145" s="260"/>
      <c r="BP145" s="260"/>
      <c r="BQ145" s="260"/>
      <c r="BR145" s="260"/>
      <c r="BS145" s="260"/>
    </row>
    <row r="146" spans="1:71" ht="12.75" x14ac:dyDescent="0.2">
      <c r="A146" s="262"/>
      <c r="B146" s="260"/>
      <c r="C146" s="260"/>
      <c r="D146" s="260"/>
      <c r="E146" s="260"/>
      <c r="F146" s="260"/>
      <c r="G146" s="260"/>
      <c r="H146" s="260"/>
      <c r="I146" s="260"/>
      <c r="J146" s="260"/>
      <c r="K146" s="260"/>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c r="AV146" s="260"/>
      <c r="AW146" s="260"/>
      <c r="AX146" s="260"/>
      <c r="AY146" s="260"/>
      <c r="AZ146" s="260"/>
      <c r="BA146" s="260"/>
      <c r="BB146" s="260"/>
      <c r="BC146" s="260"/>
      <c r="BD146" s="260"/>
      <c r="BE146" s="260"/>
      <c r="BF146" s="260"/>
      <c r="BG146" s="260"/>
      <c r="BH146" s="260"/>
      <c r="BI146" s="260"/>
      <c r="BJ146" s="260"/>
      <c r="BK146" s="260"/>
      <c r="BL146" s="260"/>
      <c r="BM146" s="260"/>
      <c r="BN146" s="260"/>
      <c r="BO146" s="260"/>
      <c r="BP146" s="260"/>
      <c r="BQ146" s="260"/>
      <c r="BR146" s="260"/>
      <c r="BS146" s="260"/>
    </row>
    <row r="147" spans="1:71" ht="12.75" x14ac:dyDescent="0.2">
      <c r="A147" s="262"/>
      <c r="B147" s="260"/>
      <c r="C147" s="260"/>
      <c r="D147" s="260"/>
      <c r="E147" s="260"/>
      <c r="F147" s="260"/>
      <c r="G147" s="260"/>
      <c r="H147" s="260"/>
      <c r="I147" s="260"/>
      <c r="J147" s="260"/>
      <c r="K147" s="260"/>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c r="AV147" s="260"/>
      <c r="AW147" s="260"/>
      <c r="AX147" s="260"/>
      <c r="AY147" s="260"/>
      <c r="AZ147" s="260"/>
      <c r="BA147" s="260"/>
      <c r="BB147" s="260"/>
      <c r="BC147" s="260"/>
      <c r="BD147" s="260"/>
      <c r="BE147" s="260"/>
      <c r="BF147" s="260"/>
      <c r="BG147" s="260"/>
      <c r="BH147" s="260"/>
      <c r="BI147" s="260"/>
      <c r="BJ147" s="260"/>
      <c r="BK147" s="260"/>
      <c r="BL147" s="260"/>
      <c r="BM147" s="260"/>
      <c r="BN147" s="260"/>
      <c r="BO147" s="260"/>
      <c r="BP147" s="260"/>
      <c r="BQ147" s="260"/>
      <c r="BR147" s="260"/>
      <c r="BS147" s="260"/>
    </row>
    <row r="148" spans="1:71" ht="12.75" x14ac:dyDescent="0.2">
      <c r="A148" s="262"/>
      <c r="B148" s="260"/>
      <c r="C148" s="260"/>
      <c r="D148" s="260"/>
      <c r="E148" s="260"/>
      <c r="F148" s="260"/>
      <c r="G148" s="260"/>
      <c r="H148" s="260"/>
      <c r="I148" s="260"/>
      <c r="J148" s="260"/>
      <c r="K148" s="260"/>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c r="AV148" s="260"/>
      <c r="AW148" s="260"/>
      <c r="AX148" s="260"/>
      <c r="AY148" s="260"/>
      <c r="AZ148" s="260"/>
      <c r="BA148" s="260"/>
      <c r="BB148" s="260"/>
      <c r="BC148" s="260"/>
      <c r="BD148" s="260"/>
      <c r="BE148" s="260"/>
      <c r="BF148" s="260"/>
      <c r="BG148" s="260"/>
      <c r="BH148" s="260"/>
      <c r="BI148" s="260"/>
      <c r="BJ148" s="260"/>
      <c r="BK148" s="260"/>
      <c r="BL148" s="260"/>
      <c r="BM148" s="260"/>
      <c r="BN148" s="260"/>
      <c r="BO148" s="260"/>
      <c r="BP148" s="260"/>
      <c r="BQ148" s="260"/>
      <c r="BR148" s="260"/>
      <c r="BS148" s="260"/>
    </row>
    <row r="149" spans="1:71" ht="12.75" x14ac:dyDescent="0.2">
      <c r="A149" s="262"/>
      <c r="B149" s="260"/>
      <c r="C149" s="260"/>
      <c r="D149" s="260"/>
      <c r="E149" s="260"/>
      <c r="F149" s="260"/>
      <c r="G149" s="260"/>
      <c r="H149" s="260"/>
      <c r="I149" s="260"/>
      <c r="J149" s="260"/>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row>
    <row r="150" spans="1:71" ht="12.75" x14ac:dyDescent="0.2">
      <c r="A150" s="262"/>
      <c r="B150" s="260"/>
      <c r="C150" s="260"/>
      <c r="D150" s="260"/>
      <c r="E150" s="260"/>
      <c r="F150" s="260"/>
      <c r="G150" s="260"/>
      <c r="H150" s="260"/>
      <c r="I150" s="260"/>
      <c r="J150" s="260"/>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row>
    <row r="151" spans="1:71" ht="12.75" x14ac:dyDescent="0.2">
      <c r="A151" s="262"/>
      <c r="B151" s="260"/>
      <c r="C151" s="260"/>
      <c r="D151" s="260"/>
      <c r="E151" s="260"/>
      <c r="F151" s="260"/>
      <c r="G151" s="260"/>
      <c r="H151" s="260"/>
      <c r="I151" s="260"/>
      <c r="J151" s="260"/>
      <c r="K151" s="260"/>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c r="AV151" s="260"/>
      <c r="AW151" s="260"/>
      <c r="AX151" s="260"/>
      <c r="AY151" s="260"/>
      <c r="AZ151" s="260"/>
      <c r="BA151" s="260"/>
      <c r="BB151" s="260"/>
      <c r="BC151" s="260"/>
      <c r="BD151" s="260"/>
      <c r="BE151" s="260"/>
      <c r="BF151" s="260"/>
      <c r="BG151" s="260"/>
      <c r="BH151" s="260"/>
      <c r="BI151" s="260"/>
      <c r="BJ151" s="260"/>
      <c r="BK151" s="260"/>
      <c r="BL151" s="260"/>
      <c r="BM151" s="260"/>
      <c r="BN151" s="260"/>
      <c r="BO151" s="260"/>
      <c r="BP151" s="260"/>
      <c r="BQ151" s="260"/>
      <c r="BR151" s="260"/>
      <c r="BS151" s="260"/>
    </row>
    <row r="152" spans="1:71" ht="12.75" x14ac:dyDescent="0.2">
      <c r="A152" s="262"/>
      <c r="B152" s="260"/>
      <c r="C152" s="260"/>
      <c r="D152" s="260"/>
      <c r="E152" s="260"/>
      <c r="F152" s="260"/>
      <c r="G152" s="260"/>
      <c r="H152" s="260"/>
      <c r="I152" s="260"/>
      <c r="J152" s="260"/>
      <c r="K152" s="260"/>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c r="AV152" s="260"/>
      <c r="AW152" s="260"/>
      <c r="AX152" s="260"/>
      <c r="AY152" s="260"/>
      <c r="AZ152" s="260"/>
      <c r="BA152" s="260"/>
      <c r="BB152" s="260"/>
      <c r="BC152" s="260"/>
      <c r="BD152" s="260"/>
      <c r="BE152" s="260"/>
      <c r="BF152" s="260"/>
      <c r="BG152" s="260"/>
      <c r="BH152" s="260"/>
      <c r="BI152" s="260"/>
      <c r="BJ152" s="260"/>
      <c r="BK152" s="260"/>
      <c r="BL152" s="260"/>
      <c r="BM152" s="260"/>
      <c r="BN152" s="260"/>
      <c r="BO152" s="260"/>
      <c r="BP152" s="260"/>
      <c r="BQ152" s="260"/>
      <c r="BR152" s="260"/>
      <c r="BS152" s="260"/>
    </row>
    <row r="153" spans="1:71" ht="12.75" x14ac:dyDescent="0.2">
      <c r="A153" s="262"/>
      <c r="B153" s="260"/>
      <c r="C153" s="260"/>
      <c r="D153" s="260"/>
      <c r="E153" s="260"/>
      <c r="F153" s="260"/>
      <c r="G153" s="260"/>
      <c r="H153" s="260"/>
      <c r="I153" s="260"/>
      <c r="J153" s="260"/>
      <c r="K153" s="260"/>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c r="AV153" s="260"/>
      <c r="AW153" s="260"/>
      <c r="AX153" s="260"/>
      <c r="AY153" s="260"/>
      <c r="AZ153" s="260"/>
      <c r="BA153" s="260"/>
      <c r="BB153" s="260"/>
      <c r="BC153" s="260"/>
      <c r="BD153" s="260"/>
      <c r="BE153" s="260"/>
      <c r="BF153" s="260"/>
      <c r="BG153" s="260"/>
      <c r="BH153" s="260"/>
      <c r="BI153" s="260"/>
      <c r="BJ153" s="260"/>
      <c r="BK153" s="260"/>
      <c r="BL153" s="260"/>
      <c r="BM153" s="260"/>
      <c r="BN153" s="260"/>
      <c r="BO153" s="260"/>
      <c r="BP153" s="260"/>
      <c r="BQ153" s="260"/>
      <c r="BR153" s="260"/>
      <c r="BS153" s="260"/>
    </row>
    <row r="154" spans="1:71" ht="12.75" x14ac:dyDescent="0.2">
      <c r="A154" s="262"/>
      <c r="B154" s="260"/>
      <c r="C154" s="260"/>
      <c r="D154" s="260"/>
      <c r="E154" s="260"/>
      <c r="F154" s="260"/>
      <c r="G154" s="260"/>
      <c r="H154" s="260"/>
      <c r="I154" s="260"/>
      <c r="J154" s="260"/>
      <c r="K154" s="260"/>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c r="AV154" s="260"/>
      <c r="AW154" s="260"/>
      <c r="AX154" s="260"/>
      <c r="AY154" s="260"/>
      <c r="AZ154" s="260"/>
      <c r="BA154" s="260"/>
      <c r="BB154" s="260"/>
      <c r="BC154" s="260"/>
      <c r="BD154" s="260"/>
      <c r="BE154" s="260"/>
      <c r="BF154" s="260"/>
      <c r="BG154" s="260"/>
      <c r="BH154" s="260"/>
      <c r="BI154" s="260"/>
      <c r="BJ154" s="260"/>
      <c r="BK154" s="260"/>
      <c r="BL154" s="260"/>
      <c r="BM154" s="260"/>
      <c r="BN154" s="260"/>
      <c r="BO154" s="260"/>
      <c r="BP154" s="260"/>
      <c r="BQ154" s="260"/>
      <c r="BR154" s="260"/>
      <c r="BS154" s="260"/>
    </row>
    <row r="155" spans="1:71" ht="12.75" x14ac:dyDescent="0.2">
      <c r="A155" s="262"/>
      <c r="B155" s="260"/>
      <c r="C155" s="260"/>
      <c r="D155" s="260"/>
      <c r="E155" s="260"/>
      <c r="F155" s="260"/>
      <c r="G155" s="260"/>
      <c r="H155" s="260"/>
      <c r="I155" s="260"/>
      <c r="J155" s="260"/>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row>
    <row r="156" spans="1:71" ht="12.75" x14ac:dyDescent="0.2">
      <c r="A156" s="261"/>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258"/>
      <c r="AF156" s="258"/>
      <c r="AG156" s="258"/>
      <c r="AH156" s="258"/>
      <c r="AI156" s="258"/>
      <c r="AJ156" s="258"/>
      <c r="AK156" s="258"/>
      <c r="AL156" s="258"/>
      <c r="AM156" s="258"/>
      <c r="AN156" s="258"/>
      <c r="AO156" s="258"/>
      <c r="AP156" s="258"/>
      <c r="AQ156" s="259"/>
      <c r="AR156" s="259"/>
      <c r="AS156" s="259"/>
      <c r="AT156" s="258"/>
      <c r="AU156" s="258"/>
      <c r="AV156" s="258"/>
      <c r="AW156" s="258"/>
      <c r="AX156" s="258"/>
      <c r="AY156" s="258"/>
      <c r="AZ156" s="258"/>
      <c r="BA156" s="258"/>
      <c r="BB156" s="258"/>
      <c r="BC156" s="258"/>
      <c r="BD156" s="258"/>
      <c r="BE156" s="258"/>
      <c r="BF156" s="258"/>
      <c r="BG156" s="258"/>
      <c r="BH156" s="258"/>
      <c r="BI156" s="258"/>
      <c r="BJ156" s="258"/>
      <c r="BK156" s="258"/>
      <c r="BL156" s="258"/>
      <c r="BM156" s="258"/>
      <c r="BN156" s="258"/>
      <c r="BO156" s="258"/>
      <c r="BP156" s="258"/>
      <c r="BQ156" s="258"/>
      <c r="BR156" s="258"/>
      <c r="BS156" s="258"/>
    </row>
    <row r="157" spans="1:71" ht="12.75" x14ac:dyDescent="0.2">
      <c r="A157" s="261"/>
      <c r="B157" s="258"/>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c r="Z157" s="258"/>
      <c r="AA157" s="258"/>
      <c r="AB157" s="258"/>
      <c r="AC157" s="258"/>
      <c r="AD157" s="258"/>
      <c r="AE157" s="258"/>
      <c r="AF157" s="258"/>
      <c r="AG157" s="258"/>
      <c r="AH157" s="258"/>
      <c r="AI157" s="258"/>
      <c r="AJ157" s="258"/>
      <c r="AK157" s="258"/>
      <c r="AL157" s="258"/>
      <c r="AM157" s="258"/>
      <c r="AN157" s="258"/>
      <c r="AO157" s="258"/>
      <c r="AP157" s="258"/>
      <c r="AQ157" s="259"/>
      <c r="AR157" s="259"/>
      <c r="AS157" s="259"/>
      <c r="AT157" s="258"/>
      <c r="AU157" s="258"/>
      <c r="AV157" s="258"/>
      <c r="AW157" s="258"/>
      <c r="AX157" s="258"/>
      <c r="AY157" s="258"/>
      <c r="AZ157" s="258"/>
      <c r="BA157" s="258"/>
      <c r="BB157" s="258"/>
      <c r="BC157" s="258"/>
      <c r="BD157" s="258"/>
      <c r="BE157" s="258"/>
      <c r="BF157" s="258"/>
      <c r="BG157" s="258"/>
      <c r="BH157" s="258"/>
      <c r="BI157" s="258"/>
      <c r="BJ157" s="258"/>
      <c r="BK157" s="258"/>
      <c r="BL157" s="258"/>
      <c r="BM157" s="258"/>
      <c r="BN157" s="258"/>
      <c r="BO157" s="258"/>
      <c r="BP157" s="258"/>
      <c r="BQ157" s="258"/>
      <c r="BR157" s="258"/>
      <c r="BS157" s="258"/>
    </row>
    <row r="158" spans="1:71" ht="12.75" x14ac:dyDescent="0.2">
      <c r="A158" s="261"/>
      <c r="B158" s="258"/>
      <c r="C158" s="258"/>
      <c r="D158" s="258"/>
      <c r="E158" s="258"/>
      <c r="F158" s="258"/>
      <c r="G158" s="258"/>
      <c r="H158" s="258"/>
      <c r="I158" s="258"/>
      <c r="J158" s="258"/>
      <c r="K158" s="258"/>
      <c r="L158" s="258"/>
      <c r="M158" s="258"/>
      <c r="N158" s="258"/>
      <c r="O158" s="258"/>
      <c r="P158" s="258"/>
      <c r="Q158" s="258"/>
      <c r="R158" s="258"/>
      <c r="S158" s="258"/>
      <c r="T158" s="258"/>
      <c r="U158" s="258"/>
      <c r="V158" s="258"/>
      <c r="W158" s="258"/>
      <c r="X158" s="258"/>
      <c r="Y158" s="258"/>
      <c r="Z158" s="258"/>
      <c r="AA158" s="258"/>
      <c r="AB158" s="258"/>
      <c r="AC158" s="258"/>
      <c r="AD158" s="258"/>
      <c r="AE158" s="258"/>
      <c r="AF158" s="258"/>
      <c r="AG158" s="258"/>
      <c r="AH158" s="258"/>
      <c r="AI158" s="258"/>
      <c r="AJ158" s="258"/>
      <c r="AK158" s="258"/>
      <c r="AL158" s="258"/>
      <c r="AM158" s="258"/>
      <c r="AN158" s="258"/>
      <c r="AO158" s="258"/>
      <c r="AP158" s="258"/>
      <c r="AQ158" s="259"/>
      <c r="AR158" s="259"/>
      <c r="AS158" s="259"/>
      <c r="AT158" s="258"/>
      <c r="AU158" s="258"/>
      <c r="AV158" s="258"/>
      <c r="AW158" s="258"/>
      <c r="AX158" s="258"/>
      <c r="AY158" s="258"/>
      <c r="AZ158" s="258"/>
      <c r="BA158" s="258"/>
      <c r="BB158" s="258"/>
      <c r="BC158" s="258"/>
      <c r="BD158" s="258"/>
      <c r="BE158" s="258"/>
      <c r="BF158" s="258"/>
      <c r="BG158" s="258"/>
      <c r="BH158" s="258"/>
      <c r="BI158" s="258"/>
      <c r="BJ158" s="258"/>
      <c r="BK158" s="258"/>
      <c r="BL158" s="258"/>
      <c r="BM158" s="258"/>
      <c r="BN158" s="258"/>
      <c r="BO158" s="258"/>
      <c r="BP158" s="258"/>
      <c r="BQ158" s="258"/>
      <c r="BR158" s="258"/>
      <c r="BS158" s="258"/>
    </row>
    <row r="159" spans="1:71" ht="12.75" x14ac:dyDescent="0.2">
      <c r="A159" s="261"/>
      <c r="B159" s="258"/>
      <c r="C159" s="258"/>
      <c r="D159" s="258"/>
      <c r="E159" s="258"/>
      <c r="F159" s="258"/>
      <c r="G159" s="258"/>
      <c r="H159" s="258"/>
      <c r="I159" s="258"/>
      <c r="J159" s="258"/>
      <c r="K159" s="258"/>
      <c r="L159" s="258"/>
      <c r="M159" s="258"/>
      <c r="N159" s="258"/>
      <c r="O159" s="258"/>
      <c r="P159" s="258"/>
      <c r="Q159" s="258"/>
      <c r="R159" s="258"/>
      <c r="S159" s="258"/>
      <c r="T159" s="258"/>
      <c r="U159" s="258"/>
      <c r="V159" s="258"/>
      <c r="W159" s="258"/>
      <c r="X159" s="258"/>
      <c r="Y159" s="258"/>
      <c r="Z159" s="258"/>
      <c r="AA159" s="258"/>
      <c r="AB159" s="258"/>
      <c r="AC159" s="258"/>
      <c r="AD159" s="258"/>
      <c r="AE159" s="258"/>
      <c r="AF159" s="258"/>
      <c r="AG159" s="258"/>
      <c r="AH159" s="258"/>
      <c r="AI159" s="258"/>
      <c r="AJ159" s="258"/>
      <c r="AK159" s="258"/>
      <c r="AL159" s="258"/>
      <c r="AM159" s="258"/>
      <c r="AN159" s="258"/>
      <c r="AO159" s="258"/>
      <c r="AP159" s="258"/>
      <c r="AQ159" s="259"/>
      <c r="AR159" s="259"/>
      <c r="AS159" s="259"/>
      <c r="AT159" s="258"/>
      <c r="AU159" s="258"/>
      <c r="AV159" s="258"/>
      <c r="AW159" s="258"/>
      <c r="AX159" s="258"/>
      <c r="AY159" s="258"/>
      <c r="AZ159" s="258"/>
      <c r="BA159" s="258"/>
      <c r="BB159" s="258"/>
      <c r="BC159" s="258"/>
      <c r="BD159" s="258"/>
      <c r="BE159" s="258"/>
      <c r="BF159" s="258"/>
      <c r="BG159" s="258"/>
      <c r="BH159" s="258"/>
      <c r="BI159" s="258"/>
      <c r="BJ159" s="258"/>
      <c r="BK159" s="258"/>
      <c r="BL159" s="258"/>
      <c r="BM159" s="258"/>
      <c r="BN159" s="258"/>
      <c r="BO159" s="258"/>
      <c r="BP159" s="258"/>
      <c r="BQ159" s="258"/>
      <c r="BR159" s="258"/>
      <c r="BS159" s="258"/>
    </row>
    <row r="160" spans="1:71" ht="12.75" x14ac:dyDescent="0.2">
      <c r="A160" s="261"/>
      <c r="B160" s="258"/>
      <c r="C160" s="258"/>
      <c r="D160" s="258"/>
      <c r="E160" s="258"/>
      <c r="F160" s="258"/>
      <c r="G160" s="258"/>
      <c r="H160" s="258"/>
      <c r="I160" s="258"/>
      <c r="J160" s="258"/>
      <c r="K160" s="258"/>
      <c r="L160" s="258"/>
      <c r="M160" s="258"/>
      <c r="N160" s="258"/>
      <c r="O160" s="258"/>
      <c r="P160" s="258"/>
      <c r="Q160" s="258"/>
      <c r="R160" s="258"/>
      <c r="S160" s="258"/>
      <c r="T160" s="258"/>
      <c r="U160" s="258"/>
      <c r="V160" s="258"/>
      <c r="W160" s="258"/>
      <c r="X160" s="258"/>
      <c r="Y160" s="258"/>
      <c r="Z160" s="258"/>
      <c r="AA160" s="258"/>
      <c r="AB160" s="258"/>
      <c r="AC160" s="258"/>
      <c r="AD160" s="258"/>
      <c r="AE160" s="258"/>
      <c r="AF160" s="258"/>
      <c r="AG160" s="258"/>
      <c r="AH160" s="258"/>
      <c r="AI160" s="258"/>
      <c r="AJ160" s="258"/>
      <c r="AK160" s="258"/>
      <c r="AL160" s="258"/>
      <c r="AM160" s="258"/>
      <c r="AN160" s="258"/>
      <c r="AO160" s="258"/>
      <c r="AP160" s="258"/>
      <c r="AQ160" s="259"/>
      <c r="AR160" s="259"/>
      <c r="AS160" s="259"/>
      <c r="AT160" s="258"/>
      <c r="AU160" s="258"/>
      <c r="AV160" s="258"/>
      <c r="AW160" s="258"/>
      <c r="AX160" s="258"/>
      <c r="AY160" s="258"/>
      <c r="AZ160" s="258"/>
      <c r="BA160" s="258"/>
      <c r="BB160" s="258"/>
      <c r="BC160" s="258"/>
      <c r="BD160" s="258"/>
      <c r="BE160" s="258"/>
      <c r="BF160" s="258"/>
      <c r="BG160" s="258"/>
      <c r="BH160" s="258"/>
      <c r="BI160" s="258"/>
      <c r="BJ160" s="258"/>
      <c r="BK160" s="258"/>
      <c r="BL160" s="258"/>
      <c r="BM160" s="258"/>
      <c r="BN160" s="258"/>
      <c r="BO160" s="258"/>
      <c r="BP160" s="258"/>
      <c r="BQ160" s="258"/>
      <c r="BR160" s="258"/>
      <c r="BS160" s="258"/>
    </row>
    <row r="161" spans="1:71" ht="12.75" x14ac:dyDescent="0.2">
      <c r="A161" s="261"/>
      <c r="B161" s="258"/>
      <c r="C161" s="258"/>
      <c r="D161" s="258"/>
      <c r="E161" s="258"/>
      <c r="F161" s="258"/>
      <c r="G161" s="258"/>
      <c r="H161" s="258"/>
      <c r="I161" s="258"/>
      <c r="J161" s="258"/>
      <c r="K161" s="258"/>
      <c r="L161" s="258"/>
      <c r="M161" s="258"/>
      <c r="N161" s="258"/>
      <c r="O161" s="258"/>
      <c r="P161" s="258"/>
      <c r="Q161" s="258"/>
      <c r="R161" s="258"/>
      <c r="S161" s="258"/>
      <c r="T161" s="258"/>
      <c r="U161" s="258"/>
      <c r="V161" s="258"/>
      <c r="W161" s="258"/>
      <c r="X161" s="258"/>
      <c r="Y161" s="258"/>
      <c r="Z161" s="258"/>
      <c r="AA161" s="258"/>
      <c r="AB161" s="258"/>
      <c r="AC161" s="258"/>
      <c r="AD161" s="258"/>
      <c r="AE161" s="258"/>
      <c r="AF161" s="258"/>
      <c r="AG161" s="258"/>
      <c r="AH161" s="258"/>
      <c r="AI161" s="258"/>
      <c r="AJ161" s="258"/>
      <c r="AK161" s="258"/>
      <c r="AL161" s="258"/>
      <c r="AM161" s="258"/>
      <c r="AN161" s="258"/>
      <c r="AO161" s="258"/>
      <c r="AP161" s="258"/>
      <c r="AQ161" s="259"/>
      <c r="AR161" s="259"/>
      <c r="AS161" s="259"/>
      <c r="AT161" s="258"/>
      <c r="AU161" s="258"/>
      <c r="AV161" s="258"/>
      <c r="AW161" s="258"/>
      <c r="AX161" s="258"/>
      <c r="AY161" s="258"/>
      <c r="AZ161" s="258"/>
      <c r="BA161" s="258"/>
      <c r="BB161" s="258"/>
      <c r="BC161" s="258"/>
      <c r="BD161" s="258"/>
      <c r="BE161" s="258"/>
      <c r="BF161" s="258"/>
      <c r="BG161" s="258"/>
      <c r="BH161" s="258"/>
      <c r="BI161" s="258"/>
      <c r="BJ161" s="258"/>
      <c r="BK161" s="258"/>
      <c r="BL161" s="258"/>
      <c r="BM161" s="258"/>
      <c r="BN161" s="258"/>
      <c r="BO161" s="258"/>
      <c r="BP161" s="258"/>
      <c r="BQ161" s="258"/>
      <c r="BR161" s="258"/>
      <c r="BS161" s="258"/>
    </row>
    <row r="162" spans="1:71" ht="12.75" x14ac:dyDescent="0.2">
      <c r="A162" s="261"/>
      <c r="B162" s="258"/>
      <c r="C162" s="258"/>
      <c r="D162" s="258"/>
      <c r="E162" s="258"/>
      <c r="F162" s="258"/>
      <c r="G162" s="258"/>
      <c r="H162" s="258"/>
      <c r="I162" s="258"/>
      <c r="J162" s="258"/>
      <c r="K162" s="258"/>
      <c r="L162" s="258"/>
      <c r="M162" s="258"/>
      <c r="N162" s="258"/>
      <c r="O162" s="258"/>
      <c r="P162" s="258"/>
      <c r="Q162" s="258"/>
      <c r="R162" s="258"/>
      <c r="S162" s="258"/>
      <c r="T162" s="258"/>
      <c r="U162" s="258"/>
      <c r="V162" s="258"/>
      <c r="W162" s="258"/>
      <c r="X162" s="258"/>
      <c r="Y162" s="258"/>
      <c r="Z162" s="258"/>
      <c r="AA162" s="258"/>
      <c r="AB162" s="258"/>
      <c r="AC162" s="258"/>
      <c r="AD162" s="258"/>
      <c r="AE162" s="258"/>
      <c r="AF162" s="258"/>
      <c r="AG162" s="258"/>
      <c r="AH162" s="258"/>
      <c r="AI162" s="258"/>
      <c r="AJ162" s="258"/>
      <c r="AK162" s="258"/>
      <c r="AL162" s="258"/>
      <c r="AM162" s="258"/>
      <c r="AN162" s="258"/>
      <c r="AO162" s="258"/>
      <c r="AP162" s="258"/>
      <c r="AQ162" s="259"/>
      <c r="AR162" s="259"/>
      <c r="AS162" s="259"/>
      <c r="AT162" s="258"/>
      <c r="AU162" s="258"/>
      <c r="AV162" s="258"/>
      <c r="AW162" s="258"/>
      <c r="AX162" s="258"/>
      <c r="AY162" s="258"/>
      <c r="AZ162" s="258"/>
      <c r="BA162" s="258"/>
      <c r="BB162" s="258"/>
      <c r="BC162" s="258"/>
      <c r="BD162" s="258"/>
      <c r="BE162" s="258"/>
      <c r="BF162" s="258"/>
      <c r="BG162" s="258"/>
      <c r="BH162" s="258"/>
      <c r="BI162" s="258"/>
      <c r="BJ162" s="258"/>
      <c r="BK162" s="258"/>
      <c r="BL162" s="258"/>
      <c r="BM162" s="258"/>
      <c r="BN162" s="258"/>
      <c r="BO162" s="258"/>
      <c r="BP162" s="258"/>
      <c r="BQ162" s="258"/>
      <c r="BR162" s="258"/>
      <c r="BS162" s="258"/>
    </row>
    <row r="163" spans="1:71" ht="12.75" x14ac:dyDescent="0.2">
      <c r="A163" s="261"/>
      <c r="B163" s="258"/>
      <c r="C163" s="258"/>
      <c r="D163" s="258"/>
      <c r="E163" s="258"/>
      <c r="F163" s="258"/>
      <c r="G163" s="258"/>
      <c r="H163" s="258"/>
      <c r="I163" s="258"/>
      <c r="J163" s="258"/>
      <c r="K163" s="258"/>
      <c r="L163" s="258"/>
      <c r="M163" s="258"/>
      <c r="N163" s="258"/>
      <c r="O163" s="258"/>
      <c r="P163" s="258"/>
      <c r="Q163" s="258"/>
      <c r="R163" s="258"/>
      <c r="S163" s="258"/>
      <c r="T163" s="258"/>
      <c r="U163" s="258"/>
      <c r="V163" s="258"/>
      <c r="W163" s="258"/>
      <c r="X163" s="258"/>
      <c r="Y163" s="258"/>
      <c r="Z163" s="258"/>
      <c r="AA163" s="258"/>
      <c r="AB163" s="258"/>
      <c r="AC163" s="258"/>
      <c r="AD163" s="258"/>
      <c r="AE163" s="258"/>
      <c r="AF163" s="258"/>
      <c r="AG163" s="258"/>
      <c r="AH163" s="258"/>
      <c r="AI163" s="258"/>
      <c r="AJ163" s="258"/>
      <c r="AK163" s="258"/>
      <c r="AL163" s="258"/>
      <c r="AM163" s="258"/>
      <c r="AN163" s="258"/>
      <c r="AO163" s="258"/>
      <c r="AP163" s="258"/>
      <c r="AQ163" s="259"/>
      <c r="AR163" s="259"/>
      <c r="AS163" s="259"/>
      <c r="AT163" s="258"/>
      <c r="AU163" s="258"/>
      <c r="AV163" s="258"/>
      <c r="AW163" s="258"/>
      <c r="AX163" s="258"/>
      <c r="AY163" s="258"/>
      <c r="AZ163" s="258"/>
      <c r="BA163" s="258"/>
      <c r="BB163" s="258"/>
      <c r="BC163" s="258"/>
      <c r="BD163" s="258"/>
      <c r="BE163" s="258"/>
      <c r="BF163" s="258"/>
      <c r="BG163" s="258"/>
      <c r="BH163" s="258"/>
      <c r="BI163" s="258"/>
      <c r="BJ163" s="258"/>
      <c r="BK163" s="258"/>
      <c r="BL163" s="258"/>
      <c r="BM163" s="258"/>
      <c r="BN163" s="258"/>
      <c r="BO163" s="258"/>
      <c r="BP163" s="258"/>
      <c r="BQ163" s="258"/>
      <c r="BR163" s="258"/>
      <c r="BS163" s="258"/>
    </row>
    <row r="164" spans="1:71" ht="12.75" x14ac:dyDescent="0.2">
      <c r="A164" s="261"/>
      <c r="B164" s="258"/>
      <c r="C164" s="258"/>
      <c r="D164" s="258"/>
      <c r="E164" s="258"/>
      <c r="F164" s="258"/>
      <c r="G164" s="258"/>
      <c r="H164" s="258"/>
      <c r="I164" s="258"/>
      <c r="J164" s="258"/>
      <c r="K164" s="258"/>
      <c r="L164" s="258"/>
      <c r="M164" s="258"/>
      <c r="N164" s="258"/>
      <c r="O164" s="258"/>
      <c r="P164" s="258"/>
      <c r="Q164" s="258"/>
      <c r="R164" s="258"/>
      <c r="S164" s="258"/>
      <c r="T164" s="258"/>
      <c r="U164" s="258"/>
      <c r="V164" s="258"/>
      <c r="W164" s="258"/>
      <c r="X164" s="258"/>
      <c r="Y164" s="258"/>
      <c r="Z164" s="258"/>
      <c r="AA164" s="258"/>
      <c r="AB164" s="258"/>
      <c r="AC164" s="258"/>
      <c r="AD164" s="258"/>
      <c r="AE164" s="258"/>
      <c r="AF164" s="258"/>
      <c r="AG164" s="258"/>
      <c r="AH164" s="258"/>
      <c r="AI164" s="258"/>
      <c r="AJ164" s="258"/>
      <c r="AK164" s="258"/>
      <c r="AL164" s="258"/>
      <c r="AM164" s="258"/>
      <c r="AN164" s="258"/>
      <c r="AO164" s="258"/>
      <c r="AP164" s="258"/>
      <c r="AQ164" s="259"/>
      <c r="AR164" s="259"/>
      <c r="AS164" s="259"/>
      <c r="AT164" s="258"/>
      <c r="AU164" s="258"/>
      <c r="AV164" s="258"/>
      <c r="AW164" s="258"/>
      <c r="AX164" s="258"/>
      <c r="AY164" s="258"/>
      <c r="AZ164" s="258"/>
      <c r="BA164" s="258"/>
      <c r="BB164" s="258"/>
      <c r="BC164" s="258"/>
      <c r="BD164" s="258"/>
      <c r="BE164" s="258"/>
      <c r="BF164" s="258"/>
      <c r="BG164" s="258"/>
      <c r="BH164" s="258"/>
      <c r="BI164" s="258"/>
      <c r="BJ164" s="258"/>
      <c r="BK164" s="258"/>
      <c r="BL164" s="258"/>
      <c r="BM164" s="258"/>
      <c r="BN164" s="258"/>
      <c r="BO164" s="258"/>
      <c r="BP164" s="258"/>
      <c r="BQ164" s="258"/>
      <c r="BR164" s="258"/>
      <c r="BS164" s="258"/>
    </row>
    <row r="165" spans="1:71" ht="12.75" x14ac:dyDescent="0.2">
      <c r="A165" s="261"/>
      <c r="B165" s="258"/>
      <c r="C165" s="258"/>
      <c r="D165" s="258"/>
      <c r="E165" s="258"/>
      <c r="F165" s="258"/>
      <c r="G165" s="258"/>
      <c r="H165" s="258"/>
      <c r="I165" s="258"/>
      <c r="J165" s="258"/>
      <c r="K165" s="258"/>
      <c r="L165" s="258"/>
      <c r="M165" s="258"/>
      <c r="N165" s="258"/>
      <c r="O165" s="258"/>
      <c r="P165" s="258"/>
      <c r="Q165" s="258"/>
      <c r="R165" s="258"/>
      <c r="S165" s="258"/>
      <c r="T165" s="258"/>
      <c r="U165" s="258"/>
      <c r="V165" s="258"/>
      <c r="W165" s="258"/>
      <c r="X165" s="258"/>
      <c r="Y165" s="258"/>
      <c r="Z165" s="258"/>
      <c r="AA165" s="258"/>
      <c r="AB165" s="258"/>
      <c r="AC165" s="258"/>
      <c r="AD165" s="258"/>
      <c r="AE165" s="258"/>
      <c r="AF165" s="258"/>
      <c r="AG165" s="258"/>
      <c r="AH165" s="258"/>
      <c r="AI165" s="258"/>
      <c r="AJ165" s="258"/>
      <c r="AK165" s="258"/>
      <c r="AL165" s="258"/>
      <c r="AM165" s="258"/>
      <c r="AN165" s="258"/>
      <c r="AO165" s="258"/>
      <c r="AP165" s="258"/>
      <c r="AQ165" s="259"/>
      <c r="AR165" s="259"/>
      <c r="AS165" s="259"/>
      <c r="AT165" s="258"/>
      <c r="AU165" s="258"/>
      <c r="AV165" s="258"/>
      <c r="AW165" s="258"/>
      <c r="AX165" s="258"/>
      <c r="AY165" s="258"/>
      <c r="AZ165" s="258"/>
      <c r="BA165" s="258"/>
      <c r="BB165" s="258"/>
      <c r="BC165" s="258"/>
      <c r="BD165" s="258"/>
      <c r="BE165" s="258"/>
      <c r="BF165" s="258"/>
      <c r="BG165" s="258"/>
      <c r="BH165" s="258"/>
      <c r="BI165" s="258"/>
      <c r="BJ165" s="258"/>
      <c r="BK165" s="258"/>
      <c r="BL165" s="258"/>
      <c r="BM165" s="258"/>
      <c r="BN165" s="258"/>
      <c r="BO165" s="258"/>
      <c r="BP165" s="258"/>
      <c r="BQ165" s="258"/>
      <c r="BR165" s="258"/>
      <c r="BS165" s="258"/>
    </row>
    <row r="166" spans="1:71" ht="12.75" x14ac:dyDescent="0.2">
      <c r="A166" s="261"/>
      <c r="B166" s="258"/>
      <c r="C166" s="258"/>
      <c r="D166" s="258"/>
      <c r="E166" s="258"/>
      <c r="F166" s="258"/>
      <c r="G166" s="258"/>
      <c r="H166" s="258"/>
      <c r="I166" s="258"/>
      <c r="J166" s="258"/>
      <c r="K166" s="258"/>
      <c r="L166" s="258"/>
      <c r="M166" s="258"/>
      <c r="N166" s="258"/>
      <c r="O166" s="258"/>
      <c r="P166" s="258"/>
      <c r="Q166" s="258"/>
      <c r="R166" s="258"/>
      <c r="S166" s="258"/>
      <c r="T166" s="258"/>
      <c r="U166" s="258"/>
      <c r="V166" s="258"/>
      <c r="W166" s="258"/>
      <c r="X166" s="258"/>
      <c r="Y166" s="258"/>
      <c r="Z166" s="258"/>
      <c r="AA166" s="258"/>
      <c r="AB166" s="258"/>
      <c r="AC166" s="258"/>
      <c r="AD166" s="258"/>
      <c r="AE166" s="258"/>
      <c r="AF166" s="258"/>
      <c r="AG166" s="258"/>
      <c r="AH166" s="258"/>
      <c r="AI166" s="258"/>
      <c r="AJ166" s="258"/>
      <c r="AK166" s="258"/>
      <c r="AL166" s="258"/>
      <c r="AM166" s="258"/>
      <c r="AN166" s="258"/>
      <c r="AO166" s="258"/>
      <c r="AP166" s="258"/>
      <c r="AQ166" s="259"/>
      <c r="AR166" s="259"/>
      <c r="AS166" s="259"/>
      <c r="AT166" s="258"/>
      <c r="AU166" s="258"/>
      <c r="AV166" s="258"/>
      <c r="AW166" s="258"/>
      <c r="AX166" s="258"/>
      <c r="AY166" s="258"/>
      <c r="AZ166" s="258"/>
      <c r="BA166" s="258"/>
      <c r="BB166" s="258"/>
      <c r="BC166" s="258"/>
      <c r="BD166" s="258"/>
      <c r="BE166" s="258"/>
      <c r="BF166" s="258"/>
      <c r="BG166" s="258"/>
      <c r="BH166" s="258"/>
      <c r="BI166" s="258"/>
      <c r="BJ166" s="258"/>
      <c r="BK166" s="258"/>
      <c r="BL166" s="258"/>
      <c r="BM166" s="258"/>
      <c r="BN166" s="258"/>
      <c r="BO166" s="258"/>
      <c r="BP166" s="258"/>
      <c r="BQ166" s="258"/>
      <c r="BR166" s="258"/>
      <c r="BS166" s="258"/>
    </row>
    <row r="167" spans="1:71" ht="12.75" x14ac:dyDescent="0.2">
      <c r="A167" s="261"/>
      <c r="B167" s="258"/>
      <c r="C167" s="258"/>
      <c r="D167" s="258"/>
      <c r="E167" s="258"/>
      <c r="F167" s="258"/>
      <c r="G167" s="258"/>
      <c r="H167" s="258"/>
      <c r="I167" s="258"/>
      <c r="J167" s="258"/>
      <c r="K167" s="258"/>
      <c r="L167" s="258"/>
      <c r="M167" s="258"/>
      <c r="N167" s="258"/>
      <c r="O167" s="258"/>
      <c r="P167" s="258"/>
      <c r="Q167" s="258"/>
      <c r="R167" s="258"/>
      <c r="S167" s="258"/>
      <c r="T167" s="258"/>
      <c r="U167" s="258"/>
      <c r="V167" s="258"/>
      <c r="W167" s="258"/>
      <c r="X167" s="258"/>
      <c r="Y167" s="258"/>
      <c r="Z167" s="258"/>
      <c r="AA167" s="258"/>
      <c r="AB167" s="258"/>
      <c r="AC167" s="258"/>
      <c r="AD167" s="258"/>
      <c r="AE167" s="258"/>
      <c r="AF167" s="258"/>
      <c r="AG167" s="258"/>
      <c r="AH167" s="258"/>
      <c r="AI167" s="258"/>
      <c r="AJ167" s="258"/>
      <c r="AK167" s="258"/>
      <c r="AL167" s="258"/>
      <c r="AM167" s="258"/>
      <c r="AN167" s="258"/>
      <c r="AO167" s="258"/>
      <c r="AP167" s="258"/>
      <c r="AQ167" s="259"/>
      <c r="AR167" s="259"/>
      <c r="AS167" s="259"/>
      <c r="AT167" s="258"/>
      <c r="AU167" s="258"/>
      <c r="AV167" s="258"/>
      <c r="AW167" s="258"/>
      <c r="AX167" s="258"/>
      <c r="AY167" s="258"/>
      <c r="AZ167" s="258"/>
      <c r="BA167" s="258"/>
      <c r="BB167" s="258"/>
      <c r="BC167" s="258"/>
      <c r="BD167" s="258"/>
      <c r="BE167" s="258"/>
      <c r="BF167" s="258"/>
      <c r="BG167" s="258"/>
      <c r="BH167" s="258"/>
      <c r="BI167" s="258"/>
      <c r="BJ167" s="258"/>
      <c r="BK167" s="258"/>
      <c r="BL167" s="258"/>
      <c r="BM167" s="258"/>
      <c r="BN167" s="258"/>
      <c r="BO167" s="258"/>
      <c r="BP167" s="258"/>
      <c r="BQ167" s="258"/>
      <c r="BR167" s="258"/>
      <c r="BS167" s="258"/>
    </row>
    <row r="168" spans="1:71" ht="12.75" x14ac:dyDescent="0.2">
      <c r="A168" s="261"/>
      <c r="B168" s="258"/>
      <c r="C168" s="258"/>
      <c r="D168" s="258"/>
      <c r="E168" s="258"/>
      <c r="F168" s="258"/>
      <c r="G168" s="258"/>
      <c r="H168" s="258"/>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9"/>
      <c r="AR168" s="259"/>
      <c r="AS168" s="259"/>
      <c r="AT168" s="258"/>
      <c r="AU168" s="258"/>
      <c r="AV168" s="258"/>
      <c r="AW168" s="258"/>
      <c r="AX168" s="258"/>
      <c r="AY168" s="258"/>
      <c r="AZ168" s="258"/>
      <c r="BA168" s="258"/>
      <c r="BB168" s="258"/>
      <c r="BC168" s="258"/>
      <c r="BD168" s="258"/>
      <c r="BE168" s="258"/>
      <c r="BF168" s="258"/>
      <c r="BG168" s="258"/>
      <c r="BH168" s="258"/>
      <c r="BI168" s="258"/>
      <c r="BJ168" s="258"/>
      <c r="BK168" s="258"/>
      <c r="BL168" s="258"/>
      <c r="BM168" s="258"/>
      <c r="BN168" s="258"/>
      <c r="BO168" s="258"/>
      <c r="BP168" s="258"/>
      <c r="BQ168" s="258"/>
      <c r="BR168" s="258"/>
      <c r="BS168" s="258"/>
    </row>
    <row r="169" spans="1:71" ht="12.75" x14ac:dyDescent="0.2">
      <c r="A169" s="261"/>
      <c r="B169" s="258"/>
      <c r="C169" s="258"/>
      <c r="D169" s="258"/>
      <c r="E169" s="258"/>
      <c r="F169" s="258"/>
      <c r="G169" s="258"/>
      <c r="H169" s="258"/>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9"/>
      <c r="AR169" s="259"/>
      <c r="AS169" s="259"/>
      <c r="AT169" s="258"/>
      <c r="AU169" s="258"/>
      <c r="AV169" s="258"/>
      <c r="AW169" s="258"/>
      <c r="AX169" s="258"/>
      <c r="AY169" s="258"/>
      <c r="AZ169" s="258"/>
      <c r="BA169" s="258"/>
      <c r="BB169" s="258"/>
      <c r="BC169" s="258"/>
      <c r="BD169" s="258"/>
      <c r="BE169" s="258"/>
      <c r="BF169" s="258"/>
      <c r="BG169" s="258"/>
      <c r="BH169" s="258"/>
      <c r="BI169" s="258"/>
      <c r="BJ169" s="258"/>
      <c r="BK169" s="258"/>
      <c r="BL169" s="258"/>
      <c r="BM169" s="258"/>
      <c r="BN169" s="258"/>
      <c r="BO169" s="258"/>
      <c r="BP169" s="258"/>
      <c r="BQ169" s="258"/>
      <c r="BR169" s="258"/>
      <c r="BS169" s="258"/>
    </row>
    <row r="170" spans="1:71" ht="12.75" x14ac:dyDescent="0.2">
      <c r="A170" s="261"/>
      <c r="B170" s="258"/>
      <c r="C170" s="258"/>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258"/>
      <c r="AO170" s="258"/>
      <c r="AP170" s="258"/>
      <c r="AQ170" s="259"/>
      <c r="AR170" s="259"/>
      <c r="AS170" s="259"/>
      <c r="AT170" s="258"/>
      <c r="AU170" s="258"/>
      <c r="AV170" s="258"/>
      <c r="AW170" s="258"/>
      <c r="AX170" s="258"/>
      <c r="AY170" s="258"/>
      <c r="AZ170" s="258"/>
      <c r="BA170" s="258"/>
      <c r="BB170" s="258"/>
      <c r="BC170" s="258"/>
      <c r="BD170" s="258"/>
      <c r="BE170" s="258"/>
      <c r="BF170" s="258"/>
      <c r="BG170" s="258"/>
      <c r="BH170" s="258"/>
      <c r="BI170" s="258"/>
      <c r="BJ170" s="258"/>
      <c r="BK170" s="258"/>
      <c r="BL170" s="258"/>
      <c r="BM170" s="258"/>
      <c r="BN170" s="258"/>
      <c r="BO170" s="258"/>
      <c r="BP170" s="258"/>
      <c r="BQ170" s="258"/>
      <c r="BR170" s="258"/>
      <c r="BS170" s="258"/>
    </row>
    <row r="171" spans="1:71" ht="12.75" x14ac:dyDescent="0.2">
      <c r="A171" s="261"/>
      <c r="B171" s="258"/>
      <c r="C171" s="258"/>
      <c r="D171" s="258"/>
      <c r="E171" s="258"/>
      <c r="F171" s="258"/>
      <c r="G171" s="258"/>
      <c r="H171" s="258"/>
      <c r="I171" s="258"/>
      <c r="J171" s="258"/>
      <c r="K171" s="258"/>
      <c r="L171" s="258"/>
      <c r="M171" s="258"/>
      <c r="N171" s="258"/>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258"/>
      <c r="AO171" s="258"/>
      <c r="AP171" s="258"/>
      <c r="AQ171" s="259"/>
      <c r="AR171" s="259"/>
      <c r="AS171" s="259"/>
      <c r="AT171" s="258"/>
      <c r="AU171" s="258"/>
      <c r="AV171" s="258"/>
      <c r="AW171" s="258"/>
      <c r="AX171" s="258"/>
      <c r="AY171" s="258"/>
      <c r="AZ171" s="258"/>
      <c r="BA171" s="258"/>
      <c r="BB171" s="258"/>
      <c r="BC171" s="258"/>
      <c r="BD171" s="258"/>
      <c r="BE171" s="258"/>
      <c r="BF171" s="258"/>
      <c r="BG171" s="258"/>
      <c r="BH171" s="258"/>
      <c r="BI171" s="258"/>
      <c r="BJ171" s="258"/>
      <c r="BK171" s="258"/>
      <c r="BL171" s="258"/>
      <c r="BM171" s="258"/>
      <c r="BN171" s="258"/>
      <c r="BO171" s="258"/>
      <c r="BP171" s="258"/>
      <c r="BQ171" s="258"/>
      <c r="BR171" s="258"/>
      <c r="BS171" s="258"/>
    </row>
    <row r="172" spans="1:71" ht="12.75" x14ac:dyDescent="0.2">
      <c r="A172" s="261"/>
      <c r="B172" s="258"/>
      <c r="C172" s="258"/>
      <c r="D172" s="258"/>
      <c r="E172" s="258"/>
      <c r="F172" s="258"/>
      <c r="G172" s="258"/>
      <c r="H172" s="258"/>
      <c r="I172" s="258"/>
      <c r="J172" s="258"/>
      <c r="K172" s="258"/>
      <c r="L172" s="258"/>
      <c r="M172" s="258"/>
      <c r="N172" s="258"/>
      <c r="O172" s="258"/>
      <c r="P172" s="258"/>
      <c r="Q172" s="258"/>
      <c r="R172" s="258"/>
      <c r="S172" s="258"/>
      <c r="T172" s="258"/>
      <c r="U172" s="258"/>
      <c r="V172" s="258"/>
      <c r="W172" s="258"/>
      <c r="X172" s="258"/>
      <c r="Y172" s="258"/>
      <c r="Z172" s="258"/>
      <c r="AA172" s="258"/>
      <c r="AB172" s="258"/>
      <c r="AC172" s="258"/>
      <c r="AD172" s="258"/>
      <c r="AE172" s="258"/>
      <c r="AF172" s="258"/>
      <c r="AG172" s="258"/>
      <c r="AH172" s="258"/>
      <c r="AI172" s="258"/>
      <c r="AJ172" s="258"/>
      <c r="AK172" s="258"/>
      <c r="AL172" s="258"/>
      <c r="AM172" s="258"/>
      <c r="AN172" s="258"/>
      <c r="AO172" s="258"/>
      <c r="AP172" s="258"/>
      <c r="AQ172" s="259"/>
      <c r="AR172" s="259"/>
      <c r="AS172" s="259"/>
      <c r="AT172" s="258"/>
      <c r="AU172" s="258"/>
      <c r="AV172" s="258"/>
      <c r="AW172" s="258"/>
      <c r="AX172" s="258"/>
      <c r="AY172" s="258"/>
      <c r="AZ172" s="258"/>
      <c r="BA172" s="258"/>
      <c r="BB172" s="258"/>
      <c r="BC172" s="258"/>
      <c r="BD172" s="258"/>
      <c r="BE172" s="258"/>
      <c r="BF172" s="258"/>
      <c r="BG172" s="258"/>
      <c r="BH172" s="258"/>
      <c r="BI172" s="258"/>
      <c r="BJ172" s="258"/>
      <c r="BK172" s="258"/>
      <c r="BL172" s="258"/>
      <c r="BM172" s="258"/>
      <c r="BN172" s="258"/>
      <c r="BO172" s="258"/>
      <c r="BP172" s="258"/>
      <c r="BQ172" s="258"/>
      <c r="BR172" s="258"/>
      <c r="BS172" s="258"/>
    </row>
    <row r="173" spans="1:71" ht="12.75" x14ac:dyDescent="0.2">
      <c r="A173" s="261"/>
      <c r="B173" s="258"/>
      <c r="C173" s="258"/>
      <c r="D173" s="258"/>
      <c r="E173" s="258"/>
      <c r="F173" s="258"/>
      <c r="G173" s="258"/>
      <c r="H173" s="258"/>
      <c r="I173" s="258"/>
      <c r="J173" s="258"/>
      <c r="K173" s="258"/>
      <c r="L173" s="258"/>
      <c r="M173" s="258"/>
      <c r="N173" s="258"/>
      <c r="O173" s="258"/>
      <c r="P173" s="258"/>
      <c r="Q173" s="258"/>
      <c r="R173" s="258"/>
      <c r="S173" s="258"/>
      <c r="T173" s="258"/>
      <c r="U173" s="258"/>
      <c r="V173" s="258"/>
      <c r="W173" s="258"/>
      <c r="X173" s="258"/>
      <c r="Y173" s="258"/>
      <c r="Z173" s="258"/>
      <c r="AA173" s="258"/>
      <c r="AB173" s="258"/>
      <c r="AC173" s="258"/>
      <c r="AD173" s="258"/>
      <c r="AE173" s="258"/>
      <c r="AF173" s="258"/>
      <c r="AG173" s="258"/>
      <c r="AH173" s="258"/>
      <c r="AI173" s="258"/>
      <c r="AJ173" s="258"/>
      <c r="AK173" s="258"/>
      <c r="AL173" s="258"/>
      <c r="AM173" s="258"/>
      <c r="AN173" s="258"/>
      <c r="AO173" s="258"/>
      <c r="AP173" s="258"/>
      <c r="AQ173" s="259"/>
      <c r="AR173" s="259"/>
      <c r="AS173" s="259"/>
      <c r="AT173" s="258"/>
      <c r="AU173" s="258"/>
      <c r="AV173" s="258"/>
      <c r="AW173" s="258"/>
      <c r="AX173" s="258"/>
      <c r="AY173" s="258"/>
      <c r="AZ173" s="258"/>
      <c r="BA173" s="258"/>
      <c r="BB173" s="258"/>
      <c r="BC173" s="258"/>
      <c r="BD173" s="258"/>
      <c r="BE173" s="258"/>
      <c r="BF173" s="258"/>
      <c r="BG173" s="258"/>
      <c r="BH173" s="258"/>
      <c r="BI173" s="258"/>
      <c r="BJ173" s="258"/>
      <c r="BK173" s="258"/>
      <c r="BL173" s="258"/>
      <c r="BM173" s="258"/>
      <c r="BN173" s="258"/>
      <c r="BO173" s="258"/>
      <c r="BP173" s="258"/>
      <c r="BQ173" s="258"/>
      <c r="BR173" s="258"/>
      <c r="BS173" s="258"/>
    </row>
    <row r="174" spans="1:71" ht="12.75" x14ac:dyDescent="0.2">
      <c r="A174" s="261"/>
      <c r="B174" s="258"/>
      <c r="C174" s="258"/>
      <c r="D174" s="258"/>
      <c r="E174" s="258"/>
      <c r="F174" s="258"/>
      <c r="G174" s="258"/>
      <c r="H174" s="258"/>
      <c r="I174" s="258"/>
      <c r="J174" s="258"/>
      <c r="K174" s="258"/>
      <c r="L174" s="258"/>
      <c r="M174" s="258"/>
      <c r="N174" s="258"/>
      <c r="O174" s="258"/>
      <c r="P174" s="258"/>
      <c r="Q174" s="258"/>
      <c r="R174" s="258"/>
      <c r="S174" s="258"/>
      <c r="T174" s="258"/>
      <c r="U174" s="258"/>
      <c r="V174" s="258"/>
      <c r="W174" s="258"/>
      <c r="X174" s="258"/>
      <c r="Y174" s="258"/>
      <c r="Z174" s="258"/>
      <c r="AA174" s="258"/>
      <c r="AB174" s="258"/>
      <c r="AC174" s="258"/>
      <c r="AD174" s="258"/>
      <c r="AE174" s="258"/>
      <c r="AF174" s="258"/>
      <c r="AG174" s="258"/>
      <c r="AH174" s="258"/>
      <c r="AI174" s="258"/>
      <c r="AJ174" s="258"/>
      <c r="AK174" s="258"/>
      <c r="AL174" s="258"/>
      <c r="AM174" s="258"/>
      <c r="AN174" s="258"/>
      <c r="AO174" s="258"/>
      <c r="AP174" s="258"/>
      <c r="AQ174" s="259"/>
      <c r="AR174" s="259"/>
      <c r="AS174" s="259"/>
      <c r="AT174" s="258"/>
      <c r="AU174" s="258"/>
      <c r="AV174" s="258"/>
      <c r="AW174" s="258"/>
      <c r="AX174" s="258"/>
      <c r="AY174" s="258"/>
      <c r="AZ174" s="258"/>
      <c r="BA174" s="258"/>
      <c r="BB174" s="258"/>
      <c r="BC174" s="258"/>
      <c r="BD174" s="258"/>
      <c r="BE174" s="258"/>
      <c r="BF174" s="258"/>
      <c r="BG174" s="258"/>
      <c r="BH174" s="258"/>
      <c r="BI174" s="258"/>
      <c r="BJ174" s="258"/>
      <c r="BK174" s="258"/>
      <c r="BL174" s="258"/>
      <c r="BM174" s="258"/>
      <c r="BN174" s="258"/>
      <c r="BO174" s="258"/>
      <c r="BP174" s="258"/>
      <c r="BQ174" s="258"/>
      <c r="BR174" s="258"/>
      <c r="BS174" s="258"/>
    </row>
    <row r="175" spans="1:71" ht="12.75" x14ac:dyDescent="0.2">
      <c r="A175" s="261"/>
      <c r="B175" s="258"/>
      <c r="C175" s="258"/>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c r="AI175" s="258"/>
      <c r="AJ175" s="258"/>
      <c r="AK175" s="258"/>
      <c r="AL175" s="258"/>
      <c r="AM175" s="258"/>
      <c r="AN175" s="258"/>
      <c r="AO175" s="258"/>
      <c r="AP175" s="258"/>
      <c r="AQ175" s="259"/>
      <c r="AR175" s="259"/>
      <c r="AS175" s="259"/>
      <c r="AT175" s="258"/>
      <c r="AU175" s="258"/>
      <c r="AV175" s="258"/>
      <c r="AW175" s="258"/>
      <c r="AX175" s="258"/>
      <c r="AY175" s="258"/>
      <c r="AZ175" s="258"/>
      <c r="BA175" s="258"/>
      <c r="BB175" s="258"/>
      <c r="BC175" s="258"/>
      <c r="BD175" s="258"/>
      <c r="BE175" s="258"/>
      <c r="BF175" s="258"/>
      <c r="BG175" s="258"/>
      <c r="BH175" s="258"/>
      <c r="BI175" s="258"/>
      <c r="BJ175" s="258"/>
      <c r="BK175" s="258"/>
      <c r="BL175" s="258"/>
      <c r="BM175" s="258"/>
      <c r="BN175" s="258"/>
      <c r="BO175" s="258"/>
      <c r="BP175" s="258"/>
      <c r="BQ175" s="258"/>
      <c r="BR175" s="258"/>
      <c r="BS175" s="258"/>
    </row>
    <row r="176" spans="1:71" ht="12.75" x14ac:dyDescent="0.2">
      <c r="A176" s="261"/>
      <c r="B176" s="258"/>
      <c r="C176" s="258"/>
      <c r="D176" s="258"/>
      <c r="E176" s="258"/>
      <c r="F176" s="258"/>
      <c r="G176" s="258"/>
      <c r="H176" s="258"/>
      <c r="I176" s="258"/>
      <c r="J176" s="258"/>
      <c r="K176" s="258"/>
      <c r="L176" s="258"/>
      <c r="M176" s="258"/>
      <c r="N176" s="258"/>
      <c r="O176" s="258"/>
      <c r="P176" s="258"/>
      <c r="Q176" s="258"/>
      <c r="R176" s="258"/>
      <c r="S176" s="258"/>
      <c r="T176" s="258"/>
      <c r="U176" s="258"/>
      <c r="V176" s="258"/>
      <c r="W176" s="258"/>
      <c r="X176" s="258"/>
      <c r="Y176" s="258"/>
      <c r="Z176" s="258"/>
      <c r="AA176" s="258"/>
      <c r="AB176" s="258"/>
      <c r="AC176" s="258"/>
      <c r="AD176" s="258"/>
      <c r="AE176" s="258"/>
      <c r="AF176" s="258"/>
      <c r="AG176" s="258"/>
      <c r="AH176" s="258"/>
      <c r="AI176" s="258"/>
      <c r="AJ176" s="258"/>
      <c r="AK176" s="258"/>
      <c r="AL176" s="258"/>
      <c r="AM176" s="258"/>
      <c r="AN176" s="258"/>
      <c r="AO176" s="258"/>
      <c r="AP176" s="258"/>
      <c r="AQ176" s="259"/>
      <c r="AR176" s="259"/>
      <c r="AS176" s="259"/>
      <c r="AT176" s="258"/>
      <c r="AU176" s="258"/>
      <c r="AV176" s="258"/>
      <c r="AW176" s="258"/>
      <c r="AX176" s="258"/>
      <c r="AY176" s="258"/>
      <c r="AZ176" s="258"/>
      <c r="BA176" s="258"/>
      <c r="BB176" s="258"/>
      <c r="BC176" s="258"/>
      <c r="BD176" s="258"/>
      <c r="BE176" s="258"/>
      <c r="BF176" s="258"/>
      <c r="BG176" s="258"/>
      <c r="BH176" s="258"/>
      <c r="BI176" s="258"/>
      <c r="BJ176" s="258"/>
      <c r="BK176" s="258"/>
      <c r="BL176" s="258"/>
      <c r="BM176" s="258"/>
      <c r="BN176" s="258"/>
      <c r="BO176" s="258"/>
      <c r="BP176" s="258"/>
      <c r="BQ176" s="258"/>
      <c r="BR176" s="258"/>
      <c r="BS176" s="258"/>
    </row>
    <row r="177" spans="1:71" ht="12.75" x14ac:dyDescent="0.2">
      <c r="A177" s="261"/>
      <c r="B177" s="258"/>
      <c r="C177" s="258"/>
      <c r="D177" s="258"/>
      <c r="E177" s="258"/>
      <c r="F177" s="258"/>
      <c r="G177" s="258"/>
      <c r="H177" s="258"/>
      <c r="I177" s="258"/>
      <c r="J177" s="258"/>
      <c r="K177" s="258"/>
      <c r="L177" s="258"/>
      <c r="M177" s="258"/>
      <c r="N177" s="258"/>
      <c r="O177" s="258"/>
      <c r="P177" s="258"/>
      <c r="Q177" s="258"/>
      <c r="R177" s="258"/>
      <c r="S177" s="258"/>
      <c r="T177" s="258"/>
      <c r="U177" s="258"/>
      <c r="V177" s="258"/>
      <c r="W177" s="258"/>
      <c r="X177" s="258"/>
      <c r="Y177" s="258"/>
      <c r="Z177" s="258"/>
      <c r="AA177" s="258"/>
      <c r="AB177" s="258"/>
      <c r="AC177" s="258"/>
      <c r="AD177" s="258"/>
      <c r="AE177" s="258"/>
      <c r="AF177" s="258"/>
      <c r="AG177" s="258"/>
      <c r="AH177" s="258"/>
      <c r="AI177" s="258"/>
      <c r="AJ177" s="258"/>
      <c r="AK177" s="258"/>
      <c r="AL177" s="258"/>
      <c r="AM177" s="258"/>
      <c r="AN177" s="258"/>
      <c r="AO177" s="258"/>
      <c r="AP177" s="258"/>
      <c r="AQ177" s="259"/>
      <c r="AR177" s="259"/>
      <c r="AS177" s="259"/>
      <c r="AT177" s="258"/>
      <c r="AU177" s="258"/>
      <c r="AV177" s="258"/>
      <c r="AW177" s="258"/>
      <c r="AX177" s="258"/>
      <c r="AY177" s="258"/>
      <c r="AZ177" s="258"/>
      <c r="BA177" s="258"/>
      <c r="BB177" s="258"/>
      <c r="BC177" s="258"/>
      <c r="BD177" s="258"/>
      <c r="BE177" s="258"/>
      <c r="BF177" s="258"/>
      <c r="BG177" s="258"/>
      <c r="BH177" s="258"/>
      <c r="BI177" s="258"/>
      <c r="BJ177" s="258"/>
      <c r="BK177" s="258"/>
      <c r="BL177" s="258"/>
      <c r="BM177" s="258"/>
      <c r="BN177" s="258"/>
      <c r="BO177" s="258"/>
      <c r="BP177" s="258"/>
      <c r="BQ177" s="258"/>
      <c r="BR177" s="258"/>
      <c r="BS177" s="258"/>
    </row>
    <row r="178" spans="1:71" ht="12.75" x14ac:dyDescent="0.2">
      <c r="A178" s="261"/>
      <c r="B178" s="258"/>
      <c r="C178" s="258"/>
      <c r="D178" s="258"/>
      <c r="E178" s="258"/>
      <c r="F178" s="258"/>
      <c r="G178" s="258"/>
      <c r="H178" s="258"/>
      <c r="I178" s="258"/>
      <c r="J178" s="258"/>
      <c r="K178" s="258"/>
      <c r="L178" s="258"/>
      <c r="M178" s="258"/>
      <c r="N178" s="258"/>
      <c r="O178" s="258"/>
      <c r="P178" s="258"/>
      <c r="Q178" s="258"/>
      <c r="R178" s="258"/>
      <c r="S178" s="258"/>
      <c r="T178" s="258"/>
      <c r="U178" s="258"/>
      <c r="V178" s="258"/>
      <c r="W178" s="258"/>
      <c r="X178" s="258"/>
      <c r="Y178" s="258"/>
      <c r="Z178" s="258"/>
      <c r="AA178" s="258"/>
      <c r="AB178" s="258"/>
      <c r="AC178" s="258"/>
      <c r="AD178" s="258"/>
      <c r="AE178" s="258"/>
      <c r="AF178" s="258"/>
      <c r="AG178" s="258"/>
      <c r="AH178" s="258"/>
      <c r="AI178" s="258"/>
      <c r="AJ178" s="258"/>
      <c r="AK178" s="258"/>
      <c r="AL178" s="258"/>
      <c r="AM178" s="258"/>
      <c r="AN178" s="258"/>
      <c r="AO178" s="258"/>
      <c r="AP178" s="258"/>
      <c r="AQ178" s="259"/>
      <c r="AR178" s="259"/>
      <c r="AS178" s="259"/>
      <c r="AT178" s="258"/>
      <c r="AU178" s="258"/>
      <c r="AV178" s="258"/>
      <c r="AW178" s="258"/>
      <c r="AX178" s="258"/>
      <c r="AY178" s="258"/>
      <c r="AZ178" s="258"/>
      <c r="BA178" s="258"/>
      <c r="BB178" s="258"/>
      <c r="BC178" s="258"/>
      <c r="BD178" s="258"/>
      <c r="BE178" s="258"/>
      <c r="BF178" s="258"/>
      <c r="BG178" s="258"/>
      <c r="BH178" s="258"/>
      <c r="BI178" s="258"/>
      <c r="BJ178" s="258"/>
      <c r="BK178" s="258"/>
      <c r="BL178" s="258"/>
      <c r="BM178" s="258"/>
      <c r="BN178" s="258"/>
      <c r="BO178" s="258"/>
      <c r="BP178" s="258"/>
      <c r="BQ178" s="258"/>
      <c r="BR178" s="258"/>
      <c r="BS178" s="258"/>
    </row>
    <row r="179" spans="1:71" ht="12.75" x14ac:dyDescent="0.2">
      <c r="A179" s="261"/>
      <c r="B179" s="258"/>
      <c r="C179" s="258"/>
      <c r="D179" s="258"/>
      <c r="E179" s="258"/>
      <c r="F179" s="258"/>
      <c r="G179" s="258"/>
      <c r="H179" s="258"/>
      <c r="I179" s="258"/>
      <c r="J179" s="258"/>
      <c r="K179" s="258"/>
      <c r="L179" s="258"/>
      <c r="M179" s="258"/>
      <c r="N179" s="258"/>
      <c r="O179" s="258"/>
      <c r="P179" s="258"/>
      <c r="Q179" s="258"/>
      <c r="R179" s="258"/>
      <c r="S179" s="258"/>
      <c r="T179" s="258"/>
      <c r="U179" s="258"/>
      <c r="V179" s="258"/>
      <c r="W179" s="258"/>
      <c r="X179" s="258"/>
      <c r="Y179" s="258"/>
      <c r="Z179" s="258"/>
      <c r="AA179" s="258"/>
      <c r="AB179" s="258"/>
      <c r="AC179" s="258"/>
      <c r="AD179" s="258"/>
      <c r="AE179" s="258"/>
      <c r="AF179" s="258"/>
      <c r="AG179" s="258"/>
      <c r="AH179" s="258"/>
      <c r="AI179" s="258"/>
      <c r="AJ179" s="258"/>
      <c r="AK179" s="258"/>
      <c r="AL179" s="258"/>
      <c r="AM179" s="258"/>
      <c r="AN179" s="258"/>
      <c r="AO179" s="258"/>
      <c r="AP179" s="258"/>
      <c r="AQ179" s="259"/>
      <c r="AR179" s="259"/>
      <c r="AS179" s="259"/>
      <c r="AT179" s="258"/>
      <c r="AU179" s="258"/>
      <c r="AV179" s="258"/>
      <c r="AW179" s="258"/>
      <c r="AX179" s="258"/>
      <c r="AY179" s="258"/>
      <c r="AZ179" s="258"/>
      <c r="BA179" s="258"/>
      <c r="BB179" s="258"/>
      <c r="BC179" s="258"/>
      <c r="BD179" s="258"/>
      <c r="BE179" s="258"/>
      <c r="BF179" s="258"/>
      <c r="BG179" s="258"/>
      <c r="BH179" s="258"/>
      <c r="BI179" s="258"/>
      <c r="BJ179" s="258"/>
      <c r="BK179" s="258"/>
      <c r="BL179" s="258"/>
      <c r="BM179" s="258"/>
      <c r="BN179" s="258"/>
      <c r="BO179" s="258"/>
      <c r="BP179" s="258"/>
      <c r="BQ179" s="258"/>
      <c r="BR179" s="258"/>
      <c r="BS179" s="258"/>
    </row>
    <row r="180" spans="1:71" ht="12.75" x14ac:dyDescent="0.2">
      <c r="A180" s="261"/>
      <c r="B180" s="258"/>
      <c r="C180" s="258"/>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B180" s="258"/>
      <c r="AC180" s="258"/>
      <c r="AD180" s="258"/>
      <c r="AE180" s="258"/>
      <c r="AF180" s="258"/>
      <c r="AG180" s="258"/>
      <c r="AH180" s="258"/>
      <c r="AI180" s="258"/>
      <c r="AJ180" s="258"/>
      <c r="AK180" s="258"/>
      <c r="AL180" s="258"/>
      <c r="AM180" s="258"/>
      <c r="AN180" s="258"/>
      <c r="AO180" s="258"/>
      <c r="AP180" s="258"/>
      <c r="AQ180" s="259"/>
      <c r="AR180" s="259"/>
      <c r="AS180" s="259"/>
      <c r="AT180" s="258"/>
      <c r="AU180" s="258"/>
      <c r="AV180" s="258"/>
      <c r="AW180" s="258"/>
      <c r="AX180" s="258"/>
      <c r="AY180" s="258"/>
      <c r="AZ180" s="258"/>
      <c r="BA180" s="258"/>
      <c r="BB180" s="258"/>
      <c r="BC180" s="258"/>
      <c r="BD180" s="258"/>
      <c r="BE180" s="258"/>
      <c r="BF180" s="258"/>
      <c r="BG180" s="258"/>
      <c r="BH180" s="258"/>
      <c r="BI180" s="258"/>
      <c r="BJ180" s="258"/>
      <c r="BK180" s="258"/>
      <c r="BL180" s="258"/>
      <c r="BM180" s="258"/>
      <c r="BN180" s="258"/>
      <c r="BO180" s="258"/>
      <c r="BP180" s="258"/>
      <c r="BQ180" s="258"/>
      <c r="BR180" s="258"/>
      <c r="BS180" s="258"/>
    </row>
    <row r="181" spans="1:71" ht="12.75" x14ac:dyDescent="0.2">
      <c r="A181" s="261"/>
      <c r="B181" s="258"/>
      <c r="C181" s="258"/>
      <c r="D181" s="258"/>
      <c r="E181" s="258"/>
      <c r="F181" s="258"/>
      <c r="G181" s="258"/>
      <c r="H181" s="258"/>
      <c r="I181" s="258"/>
      <c r="J181" s="258"/>
      <c r="K181" s="258"/>
      <c r="L181" s="258"/>
      <c r="M181" s="258"/>
      <c r="N181" s="258"/>
      <c r="O181" s="258"/>
      <c r="P181" s="258"/>
      <c r="Q181" s="258"/>
      <c r="R181" s="258"/>
      <c r="S181" s="258"/>
      <c r="T181" s="258"/>
      <c r="U181" s="258"/>
      <c r="V181" s="258"/>
      <c r="W181" s="258"/>
      <c r="X181" s="258"/>
      <c r="Y181" s="258"/>
      <c r="Z181" s="258"/>
      <c r="AA181" s="258"/>
      <c r="AB181" s="258"/>
      <c r="AC181" s="258"/>
      <c r="AD181" s="258"/>
      <c r="AE181" s="258"/>
      <c r="AF181" s="258"/>
      <c r="AG181" s="258"/>
      <c r="AH181" s="258"/>
      <c r="AI181" s="258"/>
      <c r="AJ181" s="258"/>
      <c r="AK181" s="258"/>
      <c r="AL181" s="258"/>
      <c r="AM181" s="258"/>
      <c r="AN181" s="258"/>
      <c r="AO181" s="258"/>
      <c r="AP181" s="258"/>
      <c r="AQ181" s="259"/>
      <c r="AR181" s="259"/>
      <c r="AS181" s="259"/>
      <c r="AT181" s="258"/>
      <c r="AU181" s="258"/>
      <c r="AV181" s="258"/>
      <c r="AW181" s="258"/>
      <c r="AX181" s="258"/>
      <c r="AY181" s="258"/>
      <c r="AZ181" s="258"/>
      <c r="BA181" s="258"/>
      <c r="BB181" s="258"/>
      <c r="BC181" s="258"/>
      <c r="BD181" s="258"/>
      <c r="BE181" s="258"/>
      <c r="BF181" s="258"/>
      <c r="BG181" s="258"/>
      <c r="BH181" s="258"/>
      <c r="BI181" s="258"/>
      <c r="BJ181" s="258"/>
      <c r="BK181" s="258"/>
      <c r="BL181" s="258"/>
      <c r="BM181" s="258"/>
      <c r="BN181" s="258"/>
      <c r="BO181" s="258"/>
      <c r="BP181" s="258"/>
      <c r="BQ181" s="258"/>
      <c r="BR181" s="258"/>
      <c r="BS181" s="258"/>
    </row>
    <row r="182" spans="1:71" ht="12.75" x14ac:dyDescent="0.2">
      <c r="A182" s="261"/>
      <c r="B182" s="258"/>
      <c r="C182" s="258"/>
      <c r="D182" s="258"/>
      <c r="E182" s="258"/>
      <c r="F182" s="258"/>
      <c r="G182" s="258"/>
      <c r="H182" s="258"/>
      <c r="I182" s="258"/>
      <c r="J182" s="258"/>
      <c r="K182" s="258"/>
      <c r="L182" s="258"/>
      <c r="M182" s="258"/>
      <c r="N182" s="258"/>
      <c r="O182" s="258"/>
      <c r="P182" s="258"/>
      <c r="Q182" s="258"/>
      <c r="R182" s="258"/>
      <c r="S182" s="258"/>
      <c r="T182" s="258"/>
      <c r="U182" s="258"/>
      <c r="V182" s="258"/>
      <c r="W182" s="258"/>
      <c r="X182" s="258"/>
      <c r="Y182" s="258"/>
      <c r="Z182" s="258"/>
      <c r="AA182" s="258"/>
      <c r="AB182" s="258"/>
      <c r="AC182" s="258"/>
      <c r="AD182" s="258"/>
      <c r="AE182" s="258"/>
      <c r="AF182" s="258"/>
      <c r="AG182" s="258"/>
      <c r="AH182" s="258"/>
      <c r="AI182" s="258"/>
      <c r="AJ182" s="258"/>
      <c r="AK182" s="258"/>
      <c r="AL182" s="258"/>
      <c r="AM182" s="258"/>
      <c r="AN182" s="258"/>
      <c r="AO182" s="258"/>
      <c r="AP182" s="258"/>
      <c r="AQ182" s="259"/>
      <c r="AR182" s="259"/>
      <c r="AS182" s="259"/>
      <c r="AT182" s="258"/>
      <c r="AU182" s="258"/>
      <c r="AV182" s="258"/>
      <c r="AW182" s="258"/>
      <c r="AX182" s="258"/>
      <c r="AY182" s="258"/>
      <c r="AZ182" s="258"/>
      <c r="BA182" s="258"/>
      <c r="BB182" s="258"/>
      <c r="BC182" s="258"/>
      <c r="BD182" s="258"/>
      <c r="BE182" s="258"/>
      <c r="BF182" s="258"/>
      <c r="BG182" s="258"/>
      <c r="BH182" s="258"/>
      <c r="BI182" s="258"/>
      <c r="BJ182" s="258"/>
      <c r="BK182" s="258"/>
      <c r="BL182" s="258"/>
      <c r="BM182" s="258"/>
      <c r="BN182" s="258"/>
      <c r="BO182" s="258"/>
      <c r="BP182" s="258"/>
      <c r="BQ182" s="258"/>
      <c r="BR182" s="258"/>
      <c r="BS182" s="258"/>
    </row>
    <row r="183" spans="1:71" ht="12.75" x14ac:dyDescent="0.2">
      <c r="A183" s="261"/>
      <c r="B183" s="258"/>
      <c r="C183" s="258"/>
      <c r="D183" s="258"/>
      <c r="E183" s="258"/>
      <c r="F183" s="258"/>
      <c r="G183" s="258"/>
      <c r="H183" s="258"/>
      <c r="I183" s="258"/>
      <c r="J183" s="258"/>
      <c r="K183" s="258"/>
      <c r="L183" s="258"/>
      <c r="M183" s="258"/>
      <c r="N183" s="258"/>
      <c r="O183" s="258"/>
      <c r="P183" s="258"/>
      <c r="Q183" s="258"/>
      <c r="R183" s="258"/>
      <c r="S183" s="258"/>
      <c r="T183" s="258"/>
      <c r="U183" s="258"/>
      <c r="V183" s="258"/>
      <c r="W183" s="258"/>
      <c r="X183" s="258"/>
      <c r="Y183" s="258"/>
      <c r="Z183" s="258"/>
      <c r="AA183" s="258"/>
      <c r="AB183" s="258"/>
      <c r="AC183" s="258"/>
      <c r="AD183" s="258"/>
      <c r="AE183" s="258"/>
      <c r="AF183" s="258"/>
      <c r="AG183" s="258"/>
      <c r="AH183" s="258"/>
      <c r="AI183" s="258"/>
      <c r="AJ183" s="258"/>
      <c r="AK183" s="258"/>
      <c r="AL183" s="258"/>
      <c r="AM183" s="258"/>
      <c r="AN183" s="258"/>
      <c r="AO183" s="258"/>
      <c r="AP183" s="258"/>
      <c r="AQ183" s="259"/>
      <c r="AR183" s="259"/>
      <c r="AS183" s="259"/>
      <c r="AT183" s="258"/>
      <c r="AU183" s="258"/>
      <c r="AV183" s="258"/>
      <c r="AW183" s="258"/>
      <c r="AX183" s="258"/>
      <c r="AY183" s="258"/>
      <c r="AZ183" s="258"/>
      <c r="BA183" s="258"/>
      <c r="BB183" s="258"/>
      <c r="BC183" s="258"/>
      <c r="BD183" s="258"/>
      <c r="BE183" s="258"/>
      <c r="BF183" s="258"/>
      <c r="BG183" s="258"/>
      <c r="BH183" s="258"/>
      <c r="BI183" s="258"/>
      <c r="BJ183" s="258"/>
      <c r="BK183" s="258"/>
      <c r="BL183" s="258"/>
      <c r="BM183" s="258"/>
      <c r="BN183" s="258"/>
      <c r="BO183" s="258"/>
      <c r="BP183" s="258"/>
      <c r="BQ183" s="258"/>
      <c r="BR183" s="258"/>
      <c r="BS183" s="258"/>
    </row>
    <row r="184" spans="1:71" ht="12.75" x14ac:dyDescent="0.2">
      <c r="A184" s="261"/>
      <c r="B184" s="258"/>
      <c r="C184" s="258"/>
      <c r="D184" s="258"/>
      <c r="E184" s="258"/>
      <c r="F184" s="258"/>
      <c r="G184" s="258"/>
      <c r="H184" s="258"/>
      <c r="I184" s="258"/>
      <c r="J184" s="258"/>
      <c r="K184" s="258"/>
      <c r="L184" s="258"/>
      <c r="M184" s="258"/>
      <c r="N184" s="258"/>
      <c r="O184" s="258"/>
      <c r="P184" s="258"/>
      <c r="Q184" s="258"/>
      <c r="R184" s="258"/>
      <c r="S184" s="258"/>
      <c r="T184" s="258"/>
      <c r="U184" s="258"/>
      <c r="V184" s="258"/>
      <c r="W184" s="258"/>
      <c r="X184" s="258"/>
      <c r="Y184" s="258"/>
      <c r="Z184" s="258"/>
      <c r="AA184" s="258"/>
      <c r="AB184" s="258"/>
      <c r="AC184" s="258"/>
      <c r="AD184" s="258"/>
      <c r="AE184" s="258"/>
      <c r="AF184" s="258"/>
      <c r="AG184" s="258"/>
      <c r="AH184" s="258"/>
      <c r="AI184" s="258"/>
      <c r="AJ184" s="258"/>
      <c r="AK184" s="258"/>
      <c r="AL184" s="258"/>
      <c r="AM184" s="258"/>
      <c r="AN184" s="258"/>
      <c r="AO184" s="258"/>
      <c r="AP184" s="258"/>
      <c r="AQ184" s="259"/>
      <c r="AR184" s="259"/>
      <c r="AS184" s="259"/>
      <c r="AT184" s="258"/>
      <c r="AU184" s="258"/>
      <c r="AV184" s="258"/>
      <c r="AW184" s="258"/>
      <c r="AX184" s="258"/>
      <c r="AY184" s="258"/>
      <c r="AZ184" s="258"/>
      <c r="BA184" s="258"/>
      <c r="BB184" s="258"/>
      <c r="BC184" s="258"/>
      <c r="BD184" s="258"/>
      <c r="BE184" s="258"/>
      <c r="BF184" s="258"/>
      <c r="BG184" s="258"/>
      <c r="BH184" s="258"/>
      <c r="BI184" s="258"/>
      <c r="BJ184" s="258"/>
      <c r="BK184" s="258"/>
      <c r="BL184" s="258"/>
      <c r="BM184" s="258"/>
      <c r="BN184" s="258"/>
      <c r="BO184" s="258"/>
      <c r="BP184" s="258"/>
      <c r="BQ184" s="258"/>
      <c r="BR184" s="258"/>
      <c r="BS184" s="258"/>
    </row>
    <row r="185" spans="1:71" ht="12.75" x14ac:dyDescent="0.2">
      <c r="A185" s="261"/>
      <c r="B185" s="258"/>
      <c r="C185" s="258"/>
      <c r="D185" s="258"/>
      <c r="E185" s="258"/>
      <c r="F185" s="258"/>
      <c r="G185" s="258"/>
      <c r="H185" s="258"/>
      <c r="I185" s="258"/>
      <c r="J185" s="258"/>
      <c r="K185" s="258"/>
      <c r="L185" s="258"/>
      <c r="M185" s="258"/>
      <c r="N185" s="258"/>
      <c r="O185" s="258"/>
      <c r="P185" s="258"/>
      <c r="Q185" s="258"/>
      <c r="R185" s="258"/>
      <c r="S185" s="258"/>
      <c r="T185" s="258"/>
      <c r="U185" s="258"/>
      <c r="V185" s="258"/>
      <c r="W185" s="258"/>
      <c r="X185" s="258"/>
      <c r="Y185" s="258"/>
      <c r="Z185" s="258"/>
      <c r="AA185" s="258"/>
      <c r="AB185" s="258"/>
      <c r="AC185" s="258"/>
      <c r="AD185" s="258"/>
      <c r="AE185" s="258"/>
      <c r="AF185" s="258"/>
      <c r="AG185" s="258"/>
      <c r="AH185" s="258"/>
      <c r="AI185" s="258"/>
      <c r="AJ185" s="258"/>
      <c r="AK185" s="258"/>
      <c r="AL185" s="258"/>
      <c r="AM185" s="258"/>
      <c r="AN185" s="258"/>
      <c r="AO185" s="258"/>
      <c r="AP185" s="258"/>
      <c r="AQ185" s="259"/>
      <c r="AR185" s="259"/>
      <c r="AS185" s="259"/>
      <c r="AT185" s="258"/>
      <c r="AU185" s="258"/>
      <c r="AV185" s="258"/>
      <c r="AW185" s="258"/>
      <c r="AX185" s="258"/>
      <c r="AY185" s="258"/>
      <c r="AZ185" s="258"/>
      <c r="BA185" s="258"/>
      <c r="BB185" s="258"/>
      <c r="BC185" s="258"/>
      <c r="BD185" s="258"/>
      <c r="BE185" s="258"/>
      <c r="BF185" s="258"/>
      <c r="BG185" s="258"/>
      <c r="BH185" s="258"/>
      <c r="BI185" s="258"/>
      <c r="BJ185" s="258"/>
      <c r="BK185" s="258"/>
      <c r="BL185" s="258"/>
      <c r="BM185" s="258"/>
      <c r="BN185" s="258"/>
      <c r="BO185" s="258"/>
      <c r="BP185" s="258"/>
      <c r="BQ185" s="258"/>
      <c r="BR185" s="258"/>
      <c r="BS185" s="258"/>
    </row>
    <row r="186" spans="1:71" ht="12.75" x14ac:dyDescent="0.2">
      <c r="A186" s="261"/>
      <c r="B186" s="258"/>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c r="AA186" s="258"/>
      <c r="AB186" s="258"/>
      <c r="AC186" s="258"/>
      <c r="AD186" s="258"/>
      <c r="AE186" s="258"/>
      <c r="AF186" s="258"/>
      <c r="AG186" s="258"/>
      <c r="AH186" s="258"/>
      <c r="AI186" s="258"/>
      <c r="AJ186" s="258"/>
      <c r="AK186" s="258"/>
      <c r="AL186" s="258"/>
      <c r="AM186" s="258"/>
      <c r="AN186" s="258"/>
      <c r="AO186" s="258"/>
      <c r="AP186" s="258"/>
      <c r="AQ186" s="259"/>
      <c r="AR186" s="259"/>
      <c r="AS186" s="259"/>
      <c r="AT186" s="258"/>
      <c r="AU186" s="258"/>
      <c r="AV186" s="258"/>
      <c r="AW186" s="258"/>
      <c r="AX186" s="258"/>
      <c r="AY186" s="258"/>
      <c r="AZ186" s="258"/>
      <c r="BA186" s="258"/>
      <c r="BB186" s="258"/>
      <c r="BC186" s="258"/>
      <c r="BD186" s="258"/>
      <c r="BE186" s="258"/>
      <c r="BF186" s="258"/>
      <c r="BG186" s="258"/>
      <c r="BH186" s="258"/>
      <c r="BI186" s="258"/>
      <c r="BJ186" s="258"/>
      <c r="BK186" s="258"/>
      <c r="BL186" s="258"/>
      <c r="BM186" s="258"/>
      <c r="BN186" s="258"/>
      <c r="BO186" s="258"/>
      <c r="BP186" s="258"/>
      <c r="BQ186" s="258"/>
      <c r="BR186" s="258"/>
      <c r="BS186" s="258"/>
    </row>
    <row r="187" spans="1:71" ht="12.75" x14ac:dyDescent="0.2">
      <c r="A187" s="261"/>
      <c r="B187" s="258"/>
      <c r="C187" s="258"/>
      <c r="D187" s="258"/>
      <c r="E187" s="258"/>
      <c r="F187" s="258"/>
      <c r="G187" s="258"/>
      <c r="H187" s="258"/>
      <c r="I187" s="258"/>
      <c r="J187" s="258"/>
      <c r="K187" s="258"/>
      <c r="L187" s="258"/>
      <c r="M187" s="258"/>
      <c r="N187" s="258"/>
      <c r="O187" s="258"/>
      <c r="P187" s="258"/>
      <c r="Q187" s="258"/>
      <c r="R187" s="258"/>
      <c r="S187" s="258"/>
      <c r="T187" s="258"/>
      <c r="U187" s="258"/>
      <c r="V187" s="258"/>
      <c r="W187" s="258"/>
      <c r="X187" s="258"/>
      <c r="Y187" s="258"/>
      <c r="Z187" s="258"/>
      <c r="AA187" s="258"/>
      <c r="AB187" s="258"/>
      <c r="AC187" s="258"/>
      <c r="AD187" s="258"/>
      <c r="AE187" s="258"/>
      <c r="AF187" s="258"/>
      <c r="AG187" s="258"/>
      <c r="AH187" s="258"/>
      <c r="AI187" s="258"/>
      <c r="AJ187" s="258"/>
      <c r="AK187" s="258"/>
      <c r="AL187" s="258"/>
      <c r="AM187" s="258"/>
      <c r="AN187" s="258"/>
      <c r="AO187" s="258"/>
      <c r="AP187" s="258"/>
      <c r="AQ187" s="259"/>
      <c r="AR187" s="259"/>
      <c r="AS187" s="259"/>
      <c r="AT187" s="258"/>
      <c r="AU187" s="258"/>
      <c r="AV187" s="258"/>
      <c r="AW187" s="258"/>
      <c r="AX187" s="258"/>
      <c r="AY187" s="258"/>
      <c r="AZ187" s="258"/>
      <c r="BA187" s="258"/>
      <c r="BB187" s="258"/>
      <c r="BC187" s="258"/>
      <c r="BD187" s="258"/>
      <c r="BE187" s="258"/>
      <c r="BF187" s="258"/>
      <c r="BG187" s="258"/>
      <c r="BH187" s="258"/>
      <c r="BI187" s="258"/>
      <c r="BJ187" s="258"/>
      <c r="BK187" s="258"/>
      <c r="BL187" s="258"/>
      <c r="BM187" s="258"/>
      <c r="BN187" s="258"/>
      <c r="BO187" s="258"/>
      <c r="BP187" s="258"/>
      <c r="BQ187" s="258"/>
      <c r="BR187" s="258"/>
      <c r="BS187" s="258"/>
    </row>
    <row r="188" spans="1:71" ht="12.75" x14ac:dyDescent="0.2">
      <c r="A188" s="261"/>
      <c r="B188" s="258"/>
      <c r="C188" s="258"/>
      <c r="D188" s="258"/>
      <c r="E188" s="258"/>
      <c r="F188" s="258"/>
      <c r="G188" s="258"/>
      <c r="H188" s="258"/>
      <c r="I188" s="258"/>
      <c r="J188" s="258"/>
      <c r="K188" s="258"/>
      <c r="L188" s="258"/>
      <c r="M188" s="258"/>
      <c r="N188" s="258"/>
      <c r="O188" s="258"/>
      <c r="P188" s="258"/>
      <c r="Q188" s="258"/>
      <c r="R188" s="258"/>
      <c r="S188" s="258"/>
      <c r="T188" s="258"/>
      <c r="U188" s="258"/>
      <c r="V188" s="258"/>
      <c r="W188" s="258"/>
      <c r="X188" s="258"/>
      <c r="Y188" s="258"/>
      <c r="Z188" s="258"/>
      <c r="AA188" s="258"/>
      <c r="AB188" s="258"/>
      <c r="AC188" s="258"/>
      <c r="AD188" s="258"/>
      <c r="AE188" s="258"/>
      <c r="AF188" s="258"/>
      <c r="AG188" s="258"/>
      <c r="AH188" s="258"/>
      <c r="AI188" s="258"/>
      <c r="AJ188" s="258"/>
      <c r="AK188" s="258"/>
      <c r="AL188" s="258"/>
      <c r="AM188" s="258"/>
      <c r="AN188" s="258"/>
      <c r="AO188" s="258"/>
      <c r="AP188" s="258"/>
      <c r="AQ188" s="259"/>
      <c r="AR188" s="259"/>
      <c r="AS188" s="259"/>
      <c r="AT188" s="258"/>
      <c r="AU188" s="258"/>
      <c r="AV188" s="258"/>
      <c r="AW188" s="258"/>
      <c r="AX188" s="258"/>
      <c r="AY188" s="258"/>
      <c r="AZ188" s="258"/>
      <c r="BA188" s="258"/>
      <c r="BB188" s="258"/>
      <c r="BC188" s="258"/>
      <c r="BD188" s="258"/>
      <c r="BE188" s="258"/>
      <c r="BF188" s="258"/>
      <c r="BG188" s="258"/>
      <c r="BH188" s="258"/>
      <c r="BI188" s="258"/>
      <c r="BJ188" s="258"/>
      <c r="BK188" s="258"/>
      <c r="BL188" s="258"/>
      <c r="BM188" s="258"/>
      <c r="BN188" s="258"/>
      <c r="BO188" s="258"/>
      <c r="BP188" s="258"/>
      <c r="BQ188" s="258"/>
      <c r="BR188" s="258"/>
      <c r="BS188" s="258"/>
    </row>
    <row r="189" spans="1:71" ht="12.75" x14ac:dyDescent="0.2">
      <c r="A189" s="261"/>
      <c r="B189" s="258"/>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c r="AA189" s="258"/>
      <c r="AB189" s="258"/>
      <c r="AC189" s="258"/>
      <c r="AD189" s="258"/>
      <c r="AE189" s="258"/>
      <c r="AF189" s="258"/>
      <c r="AG189" s="258"/>
      <c r="AH189" s="258"/>
      <c r="AI189" s="258"/>
      <c r="AJ189" s="258"/>
      <c r="AK189" s="258"/>
      <c r="AL189" s="258"/>
      <c r="AM189" s="258"/>
      <c r="AN189" s="258"/>
      <c r="AO189" s="258"/>
      <c r="AP189" s="258"/>
      <c r="AQ189" s="259"/>
      <c r="AR189" s="259"/>
      <c r="AS189" s="259"/>
      <c r="AT189" s="258"/>
      <c r="AU189" s="258"/>
      <c r="AV189" s="258"/>
      <c r="AW189" s="258"/>
      <c r="AX189" s="258"/>
      <c r="AY189" s="258"/>
      <c r="AZ189" s="258"/>
      <c r="BA189" s="258"/>
      <c r="BB189" s="258"/>
      <c r="BC189" s="258"/>
      <c r="BD189" s="258"/>
      <c r="BE189" s="258"/>
      <c r="BF189" s="258"/>
      <c r="BG189" s="258"/>
      <c r="BH189" s="258"/>
      <c r="BI189" s="258"/>
      <c r="BJ189" s="258"/>
      <c r="BK189" s="258"/>
      <c r="BL189" s="258"/>
      <c r="BM189" s="258"/>
      <c r="BN189" s="258"/>
      <c r="BO189" s="258"/>
      <c r="BP189" s="258"/>
      <c r="BQ189" s="258"/>
      <c r="BR189" s="258"/>
      <c r="BS189" s="258"/>
    </row>
    <row r="190" spans="1:71" ht="12.75" x14ac:dyDescent="0.2">
      <c r="A190" s="261"/>
      <c r="B190" s="258"/>
      <c r="C190" s="258"/>
      <c r="D190" s="258"/>
      <c r="E190" s="258"/>
      <c r="F190" s="258"/>
      <c r="G190" s="258"/>
      <c r="H190" s="258"/>
      <c r="I190" s="258"/>
      <c r="J190" s="258"/>
      <c r="K190" s="258"/>
      <c r="L190" s="258"/>
      <c r="M190" s="258"/>
      <c r="N190" s="258"/>
      <c r="O190" s="258"/>
      <c r="P190" s="258"/>
      <c r="Q190" s="258"/>
      <c r="R190" s="258"/>
      <c r="S190" s="258"/>
      <c r="T190" s="258"/>
      <c r="U190" s="258"/>
      <c r="V190" s="258"/>
      <c r="W190" s="258"/>
      <c r="X190" s="258"/>
      <c r="Y190" s="258"/>
      <c r="Z190" s="258"/>
      <c r="AA190" s="258"/>
      <c r="AB190" s="258"/>
      <c r="AC190" s="258"/>
      <c r="AD190" s="258"/>
      <c r="AE190" s="258"/>
      <c r="AF190" s="258"/>
      <c r="AG190" s="258"/>
      <c r="AH190" s="258"/>
      <c r="AI190" s="258"/>
      <c r="AJ190" s="258"/>
      <c r="AK190" s="258"/>
      <c r="AL190" s="258"/>
      <c r="AM190" s="258"/>
      <c r="AN190" s="258"/>
      <c r="AO190" s="258"/>
      <c r="AP190" s="258"/>
      <c r="AQ190" s="259"/>
      <c r="AR190" s="259"/>
      <c r="AS190" s="259"/>
      <c r="AT190" s="258"/>
      <c r="AU190" s="258"/>
      <c r="AV190" s="258"/>
      <c r="AW190" s="258"/>
      <c r="AX190" s="258"/>
      <c r="AY190" s="258"/>
      <c r="AZ190" s="258"/>
      <c r="BA190" s="258"/>
      <c r="BB190" s="258"/>
      <c r="BC190" s="258"/>
      <c r="BD190" s="258"/>
      <c r="BE190" s="258"/>
      <c r="BF190" s="258"/>
      <c r="BG190" s="258"/>
      <c r="BH190" s="258"/>
      <c r="BI190" s="258"/>
      <c r="BJ190" s="258"/>
      <c r="BK190" s="258"/>
      <c r="BL190" s="258"/>
      <c r="BM190" s="258"/>
      <c r="BN190" s="258"/>
      <c r="BO190" s="258"/>
      <c r="BP190" s="258"/>
      <c r="BQ190" s="258"/>
      <c r="BR190" s="258"/>
      <c r="BS190" s="258"/>
    </row>
    <row r="191" spans="1:71" ht="12.75" x14ac:dyDescent="0.2">
      <c r="A191" s="261"/>
      <c r="B191" s="258"/>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c r="AA191" s="258"/>
      <c r="AB191" s="258"/>
      <c r="AC191" s="258"/>
      <c r="AD191" s="258"/>
      <c r="AE191" s="258"/>
      <c r="AF191" s="258"/>
      <c r="AG191" s="258"/>
      <c r="AH191" s="258"/>
      <c r="AI191" s="258"/>
      <c r="AJ191" s="258"/>
      <c r="AK191" s="258"/>
      <c r="AL191" s="258"/>
      <c r="AM191" s="258"/>
      <c r="AN191" s="258"/>
      <c r="AO191" s="258"/>
      <c r="AP191" s="258"/>
      <c r="AQ191" s="259"/>
      <c r="AR191" s="259"/>
      <c r="AS191" s="259"/>
      <c r="AT191" s="258"/>
      <c r="AU191" s="258"/>
      <c r="AV191" s="258"/>
      <c r="AW191" s="258"/>
      <c r="AX191" s="258"/>
      <c r="AY191" s="258"/>
      <c r="AZ191" s="258"/>
      <c r="BA191" s="258"/>
      <c r="BB191" s="258"/>
      <c r="BC191" s="258"/>
      <c r="BD191" s="258"/>
      <c r="BE191" s="258"/>
      <c r="BF191" s="258"/>
      <c r="BG191" s="258"/>
      <c r="BH191" s="258"/>
      <c r="BI191" s="258"/>
      <c r="BJ191" s="258"/>
      <c r="BK191" s="258"/>
      <c r="BL191" s="258"/>
      <c r="BM191" s="258"/>
      <c r="BN191" s="258"/>
      <c r="BO191" s="258"/>
      <c r="BP191" s="258"/>
      <c r="BQ191" s="258"/>
      <c r="BR191" s="258"/>
      <c r="BS191" s="258"/>
    </row>
    <row r="192" spans="1:71" ht="12.75" x14ac:dyDescent="0.2">
      <c r="A192" s="261"/>
      <c r="B192" s="258"/>
      <c r="C192" s="258"/>
      <c r="D192" s="258"/>
      <c r="E192" s="258"/>
      <c r="F192" s="258"/>
      <c r="G192" s="258"/>
      <c r="H192" s="258"/>
      <c r="I192" s="258"/>
      <c r="J192" s="258"/>
      <c r="K192" s="258"/>
      <c r="L192" s="258"/>
      <c r="M192" s="258"/>
      <c r="N192" s="258"/>
      <c r="O192" s="258"/>
      <c r="P192" s="258"/>
      <c r="Q192" s="258"/>
      <c r="R192" s="258"/>
      <c r="S192" s="258"/>
      <c r="T192" s="258"/>
      <c r="U192" s="258"/>
      <c r="V192" s="258"/>
      <c r="W192" s="258"/>
      <c r="X192" s="258"/>
      <c r="Y192" s="258"/>
      <c r="Z192" s="258"/>
      <c r="AA192" s="258"/>
      <c r="AB192" s="258"/>
      <c r="AC192" s="258"/>
      <c r="AD192" s="258"/>
      <c r="AE192" s="258"/>
      <c r="AF192" s="258"/>
      <c r="AG192" s="258"/>
      <c r="AH192" s="258"/>
      <c r="AI192" s="258"/>
      <c r="AJ192" s="258"/>
      <c r="AK192" s="258"/>
      <c r="AL192" s="258"/>
      <c r="AM192" s="258"/>
      <c r="AN192" s="258"/>
      <c r="AO192" s="258"/>
      <c r="AP192" s="258"/>
      <c r="AQ192" s="259"/>
      <c r="AR192" s="259"/>
      <c r="AS192" s="259"/>
      <c r="AT192" s="258"/>
      <c r="AU192" s="258"/>
      <c r="AV192" s="258"/>
      <c r="AW192" s="258"/>
      <c r="AX192" s="258"/>
      <c r="AY192" s="258"/>
      <c r="AZ192" s="258"/>
      <c r="BA192" s="258"/>
      <c r="BB192" s="258"/>
      <c r="BC192" s="258"/>
      <c r="BD192" s="258"/>
      <c r="BE192" s="258"/>
      <c r="BF192" s="258"/>
      <c r="BG192" s="258"/>
      <c r="BH192" s="258"/>
      <c r="BI192" s="258"/>
      <c r="BJ192" s="258"/>
      <c r="BK192" s="258"/>
      <c r="BL192" s="258"/>
      <c r="BM192" s="258"/>
      <c r="BN192" s="258"/>
      <c r="BO192" s="258"/>
      <c r="BP192" s="258"/>
      <c r="BQ192" s="258"/>
      <c r="BR192" s="258"/>
      <c r="BS192" s="258"/>
    </row>
    <row r="193" spans="1:71" ht="12.75" x14ac:dyDescent="0.2">
      <c r="A193" s="261"/>
      <c r="B193" s="258"/>
      <c r="C193" s="258"/>
      <c r="D193" s="258"/>
      <c r="E193" s="258"/>
      <c r="F193" s="258"/>
      <c r="G193" s="258"/>
      <c r="H193" s="258"/>
      <c r="I193" s="258"/>
      <c r="J193" s="258"/>
      <c r="K193" s="258"/>
      <c r="L193" s="258"/>
      <c r="M193" s="258"/>
      <c r="N193" s="258"/>
      <c r="O193" s="258"/>
      <c r="P193" s="258"/>
      <c r="Q193" s="258"/>
      <c r="R193" s="258"/>
      <c r="S193" s="258"/>
      <c r="T193" s="258"/>
      <c r="U193" s="258"/>
      <c r="V193" s="258"/>
      <c r="W193" s="258"/>
      <c r="X193" s="258"/>
      <c r="Y193" s="258"/>
      <c r="Z193" s="258"/>
      <c r="AA193" s="258"/>
      <c r="AB193" s="258"/>
      <c r="AC193" s="258"/>
      <c r="AD193" s="258"/>
      <c r="AE193" s="258"/>
      <c r="AF193" s="258"/>
      <c r="AG193" s="258"/>
      <c r="AH193" s="258"/>
      <c r="AI193" s="258"/>
      <c r="AJ193" s="258"/>
      <c r="AK193" s="258"/>
      <c r="AL193" s="258"/>
      <c r="AM193" s="258"/>
      <c r="AN193" s="258"/>
      <c r="AO193" s="258"/>
      <c r="AP193" s="258"/>
      <c r="AQ193" s="259"/>
      <c r="AR193" s="259"/>
      <c r="AS193" s="259"/>
      <c r="AT193" s="258"/>
      <c r="AU193" s="258"/>
      <c r="AV193" s="258"/>
      <c r="AW193" s="258"/>
      <c r="AX193" s="258"/>
      <c r="AY193" s="258"/>
      <c r="AZ193" s="258"/>
      <c r="BA193" s="258"/>
      <c r="BB193" s="258"/>
      <c r="BC193" s="258"/>
      <c r="BD193" s="258"/>
      <c r="BE193" s="258"/>
      <c r="BF193" s="258"/>
      <c r="BG193" s="258"/>
      <c r="BH193" s="258"/>
      <c r="BI193" s="258"/>
      <c r="BJ193" s="258"/>
      <c r="BK193" s="258"/>
      <c r="BL193" s="258"/>
      <c r="BM193" s="258"/>
      <c r="BN193" s="258"/>
      <c r="BO193" s="258"/>
      <c r="BP193" s="258"/>
      <c r="BQ193" s="258"/>
      <c r="BR193" s="258"/>
      <c r="BS193" s="258"/>
    </row>
    <row r="194" spans="1:71" ht="12.75" x14ac:dyDescent="0.2">
      <c r="A194" s="261"/>
      <c r="B194" s="258"/>
      <c r="C194" s="258"/>
      <c r="D194" s="258"/>
      <c r="E194" s="258"/>
      <c r="F194" s="258"/>
      <c r="G194" s="258"/>
      <c r="H194" s="258"/>
      <c r="I194" s="258"/>
      <c r="J194" s="258"/>
      <c r="K194" s="258"/>
      <c r="L194" s="258"/>
      <c r="M194" s="258"/>
      <c r="N194" s="258"/>
      <c r="O194" s="258"/>
      <c r="P194" s="258"/>
      <c r="Q194" s="258"/>
      <c r="R194" s="258"/>
      <c r="S194" s="258"/>
      <c r="T194" s="258"/>
      <c r="U194" s="258"/>
      <c r="V194" s="258"/>
      <c r="W194" s="258"/>
      <c r="X194" s="258"/>
      <c r="Y194" s="258"/>
      <c r="Z194" s="258"/>
      <c r="AA194" s="258"/>
      <c r="AB194" s="258"/>
      <c r="AC194" s="258"/>
      <c r="AD194" s="258"/>
      <c r="AE194" s="258"/>
      <c r="AF194" s="258"/>
      <c r="AG194" s="258"/>
      <c r="AH194" s="258"/>
      <c r="AI194" s="258"/>
      <c r="AJ194" s="258"/>
      <c r="AK194" s="258"/>
      <c r="AL194" s="258"/>
      <c r="AM194" s="258"/>
      <c r="AN194" s="258"/>
      <c r="AO194" s="258"/>
      <c r="AP194" s="258"/>
      <c r="AQ194" s="259"/>
      <c r="AR194" s="259"/>
      <c r="AS194" s="259"/>
      <c r="AT194" s="258"/>
      <c r="AU194" s="258"/>
      <c r="AV194" s="258"/>
      <c r="AW194" s="258"/>
      <c r="AX194" s="258"/>
      <c r="AY194" s="258"/>
      <c r="AZ194" s="258"/>
      <c r="BA194" s="258"/>
      <c r="BB194" s="258"/>
      <c r="BC194" s="258"/>
      <c r="BD194" s="258"/>
      <c r="BE194" s="258"/>
      <c r="BF194" s="258"/>
      <c r="BG194" s="258"/>
      <c r="BH194" s="258"/>
      <c r="BI194" s="258"/>
      <c r="BJ194" s="258"/>
      <c r="BK194" s="258"/>
      <c r="BL194" s="258"/>
      <c r="BM194" s="258"/>
      <c r="BN194" s="258"/>
      <c r="BO194" s="258"/>
      <c r="BP194" s="258"/>
      <c r="BQ194" s="258"/>
      <c r="BR194" s="258"/>
      <c r="BS194" s="258"/>
    </row>
    <row r="195" spans="1:71" ht="12.75" x14ac:dyDescent="0.2">
      <c r="A195" s="261"/>
      <c r="B195" s="258"/>
      <c r="C195" s="258"/>
      <c r="D195" s="258"/>
      <c r="E195" s="258"/>
      <c r="F195" s="258"/>
      <c r="G195" s="258"/>
      <c r="H195" s="258"/>
      <c r="I195" s="258"/>
      <c r="J195" s="258"/>
      <c r="K195" s="258"/>
      <c r="L195" s="258"/>
      <c r="M195" s="258"/>
      <c r="N195" s="258"/>
      <c r="O195" s="258"/>
      <c r="P195" s="258"/>
      <c r="Q195" s="258"/>
      <c r="R195" s="258"/>
      <c r="S195" s="258"/>
      <c r="T195" s="258"/>
      <c r="U195" s="258"/>
      <c r="V195" s="258"/>
      <c r="W195" s="258"/>
      <c r="X195" s="258"/>
      <c r="Y195" s="258"/>
      <c r="Z195" s="258"/>
      <c r="AA195" s="258"/>
      <c r="AB195" s="258"/>
      <c r="AC195" s="258"/>
      <c r="AD195" s="258"/>
      <c r="AE195" s="258"/>
      <c r="AF195" s="258"/>
      <c r="AG195" s="258"/>
      <c r="AH195" s="258"/>
      <c r="AI195" s="258"/>
      <c r="AJ195" s="258"/>
      <c r="AK195" s="258"/>
      <c r="AL195" s="258"/>
      <c r="AM195" s="258"/>
      <c r="AN195" s="258"/>
      <c r="AO195" s="258"/>
      <c r="AP195" s="258"/>
      <c r="AQ195" s="259"/>
      <c r="AR195" s="259"/>
      <c r="AS195" s="259"/>
      <c r="AT195" s="258"/>
      <c r="AU195" s="258"/>
      <c r="AV195" s="258"/>
      <c r="AW195" s="258"/>
      <c r="AX195" s="258"/>
      <c r="AY195" s="258"/>
      <c r="AZ195" s="258"/>
      <c r="BA195" s="258"/>
      <c r="BB195" s="258"/>
      <c r="BC195" s="258"/>
      <c r="BD195" s="258"/>
      <c r="BE195" s="258"/>
      <c r="BF195" s="258"/>
      <c r="BG195" s="258"/>
      <c r="BH195" s="258"/>
      <c r="BI195" s="258"/>
      <c r="BJ195" s="258"/>
      <c r="BK195" s="258"/>
      <c r="BL195" s="258"/>
      <c r="BM195" s="258"/>
      <c r="BN195" s="258"/>
      <c r="BO195" s="258"/>
      <c r="BP195" s="258"/>
      <c r="BQ195" s="258"/>
      <c r="BR195" s="258"/>
      <c r="BS195" s="258"/>
    </row>
    <row r="196" spans="1:71" ht="12.75" x14ac:dyDescent="0.2">
      <c r="A196" s="261"/>
      <c r="B196" s="258"/>
      <c r="C196" s="258"/>
      <c r="D196" s="258"/>
      <c r="E196" s="258"/>
      <c r="F196" s="258"/>
      <c r="G196" s="258"/>
      <c r="H196" s="258"/>
      <c r="I196" s="258"/>
      <c r="J196" s="258"/>
      <c r="K196" s="258"/>
      <c r="L196" s="258"/>
      <c r="M196" s="258"/>
      <c r="N196" s="258"/>
      <c r="O196" s="258"/>
      <c r="P196" s="258"/>
      <c r="Q196" s="258"/>
      <c r="R196" s="258"/>
      <c r="S196" s="258"/>
      <c r="T196" s="258"/>
      <c r="U196" s="258"/>
      <c r="V196" s="258"/>
      <c r="W196" s="258"/>
      <c r="X196" s="258"/>
      <c r="Y196" s="258"/>
      <c r="Z196" s="258"/>
      <c r="AA196" s="258"/>
      <c r="AB196" s="258"/>
      <c r="AC196" s="258"/>
      <c r="AD196" s="258"/>
      <c r="AE196" s="258"/>
      <c r="AF196" s="258"/>
      <c r="AG196" s="258"/>
      <c r="AH196" s="258"/>
      <c r="AI196" s="258"/>
      <c r="AJ196" s="258"/>
      <c r="AK196" s="258"/>
      <c r="AL196" s="258"/>
      <c r="AM196" s="258"/>
      <c r="AN196" s="258"/>
      <c r="AO196" s="258"/>
      <c r="AP196" s="258"/>
      <c r="AQ196" s="259"/>
      <c r="AR196" s="259"/>
      <c r="AS196" s="259"/>
      <c r="AT196" s="258"/>
      <c r="AU196" s="258"/>
      <c r="AV196" s="258"/>
      <c r="AW196" s="258"/>
      <c r="AX196" s="258"/>
      <c r="AY196" s="258"/>
      <c r="AZ196" s="258"/>
      <c r="BA196" s="258"/>
      <c r="BB196" s="258"/>
      <c r="BC196" s="258"/>
      <c r="BD196" s="258"/>
      <c r="BE196" s="258"/>
      <c r="BF196" s="258"/>
      <c r="BG196" s="258"/>
      <c r="BH196" s="258"/>
      <c r="BI196" s="258"/>
      <c r="BJ196" s="258"/>
      <c r="BK196" s="258"/>
      <c r="BL196" s="258"/>
      <c r="BM196" s="258"/>
      <c r="BN196" s="258"/>
      <c r="BO196" s="258"/>
      <c r="BP196" s="258"/>
      <c r="BQ196" s="258"/>
      <c r="BR196" s="258"/>
      <c r="BS196" s="258"/>
    </row>
    <row r="197" spans="1:71" ht="12.75" x14ac:dyDescent="0.2">
      <c r="A197" s="261"/>
      <c r="B197" s="258"/>
      <c r="C197" s="258"/>
      <c r="D197" s="258"/>
      <c r="E197" s="258"/>
      <c r="F197" s="258"/>
      <c r="G197" s="258"/>
      <c r="H197" s="258"/>
      <c r="I197" s="258"/>
      <c r="J197" s="258"/>
      <c r="K197" s="258"/>
      <c r="L197" s="258"/>
      <c r="M197" s="258"/>
      <c r="N197" s="258"/>
      <c r="O197" s="258"/>
      <c r="P197" s="258"/>
      <c r="Q197" s="258"/>
      <c r="R197" s="258"/>
      <c r="S197" s="258"/>
      <c r="T197" s="258"/>
      <c r="U197" s="258"/>
      <c r="V197" s="258"/>
      <c r="W197" s="258"/>
      <c r="X197" s="258"/>
      <c r="Y197" s="258"/>
      <c r="Z197" s="258"/>
      <c r="AA197" s="258"/>
      <c r="AB197" s="258"/>
      <c r="AC197" s="258"/>
      <c r="AD197" s="258"/>
      <c r="AE197" s="258"/>
      <c r="AF197" s="258"/>
      <c r="AG197" s="258"/>
      <c r="AH197" s="258"/>
      <c r="AI197" s="258"/>
      <c r="AJ197" s="258"/>
      <c r="AK197" s="258"/>
      <c r="AL197" s="258"/>
      <c r="AM197" s="258"/>
      <c r="AN197" s="258"/>
      <c r="AO197" s="258"/>
      <c r="AP197" s="258"/>
      <c r="AQ197" s="259"/>
      <c r="AR197" s="259"/>
      <c r="AS197" s="259"/>
      <c r="AT197" s="258"/>
      <c r="AU197" s="258"/>
      <c r="AV197" s="258"/>
      <c r="AW197" s="258"/>
      <c r="AX197" s="258"/>
      <c r="AY197" s="258"/>
      <c r="AZ197" s="258"/>
      <c r="BA197" s="258"/>
      <c r="BB197" s="258"/>
      <c r="BC197" s="258"/>
      <c r="BD197" s="258"/>
      <c r="BE197" s="258"/>
      <c r="BF197" s="258"/>
      <c r="BG197" s="258"/>
      <c r="BH197" s="258"/>
      <c r="BI197" s="258"/>
      <c r="BJ197" s="258"/>
      <c r="BK197" s="258"/>
      <c r="BL197" s="258"/>
      <c r="BM197" s="258"/>
      <c r="BN197" s="258"/>
      <c r="BO197" s="258"/>
      <c r="BP197" s="258"/>
      <c r="BQ197" s="258"/>
      <c r="BR197" s="258"/>
      <c r="BS197" s="258"/>
    </row>
    <row r="198" spans="1:71" ht="12.75" x14ac:dyDescent="0.2">
      <c r="A198" s="261"/>
      <c r="B198" s="258"/>
      <c r="C198" s="258"/>
      <c r="D198" s="258"/>
      <c r="E198" s="258"/>
      <c r="F198" s="258"/>
      <c r="G198" s="258"/>
      <c r="H198" s="258"/>
      <c r="I198" s="258"/>
      <c r="J198" s="258"/>
      <c r="K198" s="258"/>
      <c r="L198" s="258"/>
      <c r="M198" s="258"/>
      <c r="N198" s="258"/>
      <c r="O198" s="258"/>
      <c r="P198" s="258"/>
      <c r="Q198" s="258"/>
      <c r="R198" s="258"/>
      <c r="S198" s="258"/>
      <c r="T198" s="258"/>
      <c r="U198" s="258"/>
      <c r="V198" s="258"/>
      <c r="W198" s="258"/>
      <c r="X198" s="258"/>
      <c r="Y198" s="258"/>
      <c r="Z198" s="258"/>
      <c r="AA198" s="258"/>
      <c r="AB198" s="258"/>
      <c r="AC198" s="258"/>
      <c r="AD198" s="258"/>
      <c r="AE198" s="258"/>
      <c r="AF198" s="258"/>
      <c r="AG198" s="258"/>
      <c r="AH198" s="258"/>
      <c r="AI198" s="258"/>
      <c r="AJ198" s="258"/>
      <c r="AK198" s="258"/>
      <c r="AL198" s="258"/>
      <c r="AM198" s="258"/>
      <c r="AN198" s="258"/>
      <c r="AO198" s="258"/>
      <c r="AP198" s="258"/>
      <c r="AQ198" s="259"/>
      <c r="AR198" s="259"/>
      <c r="AS198" s="259"/>
      <c r="AT198" s="258"/>
      <c r="AU198" s="258"/>
      <c r="AV198" s="258"/>
      <c r="AW198" s="258"/>
      <c r="AX198" s="258"/>
      <c r="AY198" s="258"/>
      <c r="AZ198" s="258"/>
      <c r="BA198" s="258"/>
      <c r="BB198" s="258"/>
      <c r="BC198" s="258"/>
      <c r="BD198" s="258"/>
      <c r="BE198" s="258"/>
      <c r="BF198" s="258"/>
      <c r="BG198" s="258"/>
      <c r="BH198" s="258"/>
      <c r="BI198" s="258"/>
      <c r="BJ198" s="258"/>
      <c r="BK198" s="258"/>
      <c r="BL198" s="258"/>
      <c r="BM198" s="258"/>
      <c r="BN198" s="258"/>
      <c r="BO198" s="258"/>
      <c r="BP198" s="258"/>
      <c r="BQ198" s="258"/>
      <c r="BR198" s="258"/>
      <c r="BS198" s="258"/>
    </row>
    <row r="199" spans="1:71" ht="12.75" x14ac:dyDescent="0.2">
      <c r="A199" s="261"/>
      <c r="B199" s="258"/>
      <c r="C199" s="258"/>
      <c r="D199" s="258"/>
      <c r="E199" s="258"/>
      <c r="F199" s="258"/>
      <c r="G199" s="258"/>
      <c r="H199" s="258"/>
      <c r="I199" s="258"/>
      <c r="J199" s="258"/>
      <c r="K199" s="258"/>
      <c r="L199" s="258"/>
      <c r="M199" s="258"/>
      <c r="N199" s="258"/>
      <c r="O199" s="258"/>
      <c r="P199" s="258"/>
      <c r="Q199" s="258"/>
      <c r="R199" s="258"/>
      <c r="S199" s="258"/>
      <c r="T199" s="258"/>
      <c r="U199" s="258"/>
      <c r="V199" s="258"/>
      <c r="W199" s="258"/>
      <c r="X199" s="258"/>
      <c r="Y199" s="258"/>
      <c r="Z199" s="258"/>
      <c r="AA199" s="258"/>
      <c r="AB199" s="258"/>
      <c r="AC199" s="258"/>
      <c r="AD199" s="258"/>
      <c r="AE199" s="258"/>
      <c r="AF199" s="258"/>
      <c r="AG199" s="258"/>
      <c r="AH199" s="258"/>
      <c r="AI199" s="258"/>
      <c r="AJ199" s="258"/>
      <c r="AK199" s="258"/>
      <c r="AL199" s="258"/>
      <c r="AM199" s="258"/>
      <c r="AN199" s="258"/>
      <c r="AO199" s="258"/>
      <c r="AP199" s="258"/>
      <c r="AQ199" s="259"/>
      <c r="AR199" s="259"/>
      <c r="AS199" s="259"/>
      <c r="AT199" s="258"/>
      <c r="AU199" s="258"/>
      <c r="AV199" s="258"/>
      <c r="AW199" s="258"/>
      <c r="AX199" s="258"/>
      <c r="AY199" s="258"/>
      <c r="AZ199" s="258"/>
      <c r="BA199" s="258"/>
      <c r="BB199" s="258"/>
      <c r="BC199" s="258"/>
      <c r="BD199" s="258"/>
      <c r="BE199" s="258"/>
      <c r="BF199" s="258"/>
      <c r="BG199" s="258"/>
      <c r="BH199" s="258"/>
      <c r="BI199" s="258"/>
      <c r="BJ199" s="258"/>
      <c r="BK199" s="258"/>
      <c r="BL199" s="258"/>
      <c r="BM199" s="258"/>
      <c r="BN199" s="258"/>
      <c r="BO199" s="258"/>
      <c r="BP199" s="258"/>
      <c r="BQ199" s="258"/>
      <c r="BR199" s="258"/>
      <c r="BS199" s="258"/>
    </row>
    <row r="200" spans="1:71" ht="12.75" x14ac:dyDescent="0.2">
      <c r="A200" s="261"/>
      <c r="B200" s="258"/>
      <c r="C200" s="258"/>
      <c r="D200" s="258"/>
      <c r="E200" s="258"/>
      <c r="F200" s="258"/>
      <c r="G200" s="258"/>
      <c r="H200" s="258"/>
      <c r="I200" s="258"/>
      <c r="J200" s="258"/>
      <c r="K200" s="258"/>
      <c r="L200" s="258"/>
      <c r="M200" s="258"/>
      <c r="N200" s="258"/>
      <c r="O200" s="258"/>
      <c r="P200" s="258"/>
      <c r="Q200" s="258"/>
      <c r="R200" s="258"/>
      <c r="S200" s="258"/>
      <c r="T200" s="258"/>
      <c r="U200" s="258"/>
      <c r="V200" s="258"/>
      <c r="W200" s="258"/>
      <c r="X200" s="258"/>
      <c r="Y200" s="258"/>
      <c r="Z200" s="258"/>
      <c r="AA200" s="258"/>
      <c r="AB200" s="258"/>
      <c r="AC200" s="258"/>
      <c r="AD200" s="258"/>
      <c r="AE200" s="258"/>
      <c r="AF200" s="258"/>
      <c r="AG200" s="258"/>
      <c r="AH200" s="258"/>
      <c r="AI200" s="258"/>
      <c r="AJ200" s="258"/>
      <c r="AK200" s="258"/>
      <c r="AL200" s="258"/>
      <c r="AM200" s="258"/>
      <c r="AN200" s="258"/>
      <c r="AO200" s="258"/>
      <c r="AP200" s="258"/>
      <c r="AQ200" s="259"/>
      <c r="AR200" s="259"/>
      <c r="AS200" s="259"/>
      <c r="AT200" s="258"/>
      <c r="AU200" s="258"/>
      <c r="AV200" s="258"/>
      <c r="AW200" s="258"/>
      <c r="AX200" s="258"/>
      <c r="AY200" s="258"/>
      <c r="AZ200" s="258"/>
      <c r="BA200" s="258"/>
      <c r="BB200" s="258"/>
      <c r="BC200" s="258"/>
      <c r="BD200" s="258"/>
      <c r="BE200" s="258"/>
      <c r="BF200" s="258"/>
      <c r="BG200" s="258"/>
      <c r="BH200" s="258"/>
      <c r="BI200" s="258"/>
      <c r="BJ200" s="258"/>
      <c r="BK200" s="258"/>
      <c r="BL200" s="258"/>
      <c r="BM200" s="258"/>
      <c r="BN200" s="258"/>
      <c r="BO200" s="258"/>
      <c r="BP200" s="258"/>
      <c r="BQ200" s="258"/>
      <c r="BR200" s="258"/>
      <c r="BS200" s="258"/>
    </row>
    <row r="201" spans="1:71" ht="12.75" x14ac:dyDescent="0.2">
      <c r="A201" s="261"/>
      <c r="B201" s="258"/>
      <c r="C201" s="258"/>
      <c r="D201" s="258"/>
      <c r="E201" s="258"/>
      <c r="F201" s="258"/>
      <c r="G201" s="258"/>
      <c r="H201" s="258"/>
      <c r="I201" s="258"/>
      <c r="J201" s="258"/>
      <c r="K201" s="258"/>
      <c r="L201" s="258"/>
      <c r="M201" s="258"/>
      <c r="N201" s="258"/>
      <c r="O201" s="258"/>
      <c r="P201" s="258"/>
      <c r="Q201" s="258"/>
      <c r="R201" s="258"/>
      <c r="S201" s="258"/>
      <c r="T201" s="258"/>
      <c r="U201" s="258"/>
      <c r="V201" s="258"/>
      <c r="W201" s="258"/>
      <c r="X201" s="258"/>
      <c r="Y201" s="258"/>
      <c r="Z201" s="258"/>
      <c r="AA201" s="258"/>
      <c r="AB201" s="258"/>
      <c r="AC201" s="258"/>
      <c r="AD201" s="258"/>
      <c r="AE201" s="258"/>
      <c r="AF201" s="258"/>
      <c r="AG201" s="258"/>
      <c r="AH201" s="258"/>
      <c r="AI201" s="258"/>
      <c r="AJ201" s="258"/>
      <c r="AK201" s="258"/>
      <c r="AL201" s="258"/>
      <c r="AM201" s="258"/>
      <c r="AN201" s="258"/>
      <c r="AO201" s="258"/>
      <c r="AP201" s="258"/>
      <c r="AQ201" s="259"/>
      <c r="AR201" s="259"/>
      <c r="AS201" s="259"/>
      <c r="AT201" s="258"/>
      <c r="AU201" s="258"/>
      <c r="AV201" s="258"/>
      <c r="AW201" s="258"/>
      <c r="AX201" s="258"/>
      <c r="AY201" s="258"/>
      <c r="AZ201" s="258"/>
      <c r="BA201" s="258"/>
      <c r="BB201" s="258"/>
      <c r="BC201" s="258"/>
      <c r="BD201" s="258"/>
      <c r="BE201" s="258"/>
      <c r="BF201" s="258"/>
      <c r="BG201" s="258"/>
      <c r="BH201" s="258"/>
      <c r="BI201" s="258"/>
      <c r="BJ201" s="258"/>
      <c r="BK201" s="258"/>
      <c r="BL201" s="258"/>
      <c r="BM201" s="258"/>
      <c r="BN201" s="258"/>
      <c r="BO201" s="258"/>
      <c r="BP201" s="258"/>
      <c r="BQ201" s="258"/>
      <c r="BR201" s="258"/>
      <c r="BS201" s="258"/>
    </row>
    <row r="202" spans="1:71" ht="12.75" x14ac:dyDescent="0.2">
      <c r="A202" s="261"/>
      <c r="B202" s="258"/>
      <c r="C202" s="258"/>
      <c r="D202" s="258"/>
      <c r="E202" s="258"/>
      <c r="F202" s="258"/>
      <c r="G202" s="258"/>
      <c r="H202" s="258"/>
      <c r="I202" s="258"/>
      <c r="J202" s="258"/>
      <c r="K202" s="258"/>
      <c r="L202" s="258"/>
      <c r="M202" s="258"/>
      <c r="N202" s="258"/>
      <c r="O202" s="258"/>
      <c r="P202" s="258"/>
      <c r="Q202" s="258"/>
      <c r="R202" s="258"/>
      <c r="S202" s="258"/>
      <c r="T202" s="258"/>
      <c r="U202" s="258"/>
      <c r="V202" s="258"/>
      <c r="W202" s="258"/>
      <c r="X202" s="258"/>
      <c r="Y202" s="258"/>
      <c r="Z202" s="258"/>
      <c r="AA202" s="258"/>
      <c r="AB202" s="258"/>
      <c r="AC202" s="258"/>
      <c r="AD202" s="258"/>
      <c r="AE202" s="258"/>
      <c r="AF202" s="258"/>
      <c r="AG202" s="258"/>
      <c r="AH202" s="258"/>
      <c r="AI202" s="258"/>
      <c r="AJ202" s="258"/>
      <c r="AK202" s="258"/>
      <c r="AL202" s="258"/>
      <c r="AM202" s="258"/>
      <c r="AN202" s="258"/>
      <c r="AO202" s="258"/>
      <c r="AP202" s="258"/>
      <c r="AQ202" s="259"/>
      <c r="AR202" s="259"/>
      <c r="AS202" s="259"/>
      <c r="AT202" s="258"/>
      <c r="AU202" s="258"/>
      <c r="AV202" s="258"/>
      <c r="AW202" s="258"/>
      <c r="AX202" s="258"/>
      <c r="AY202" s="258"/>
      <c r="AZ202" s="258"/>
      <c r="BA202" s="258"/>
      <c r="BB202" s="258"/>
      <c r="BC202" s="258"/>
      <c r="BD202" s="258"/>
      <c r="BE202" s="258"/>
      <c r="BF202" s="258"/>
      <c r="BG202" s="258"/>
      <c r="BH202" s="258"/>
      <c r="BI202" s="258"/>
      <c r="BJ202" s="258"/>
      <c r="BK202" s="258"/>
      <c r="BL202" s="258"/>
      <c r="BM202" s="258"/>
      <c r="BN202" s="258"/>
      <c r="BO202" s="258"/>
      <c r="BP202" s="258"/>
      <c r="BQ202" s="258"/>
      <c r="BR202" s="258"/>
      <c r="BS202" s="258"/>
    </row>
    <row r="203" spans="1:71" ht="12.75" x14ac:dyDescent="0.2">
      <c r="A203" s="261"/>
      <c r="B203" s="258"/>
      <c r="C203" s="258"/>
      <c r="D203" s="258"/>
      <c r="E203" s="258"/>
      <c r="F203" s="258"/>
      <c r="G203" s="258"/>
      <c r="H203" s="258"/>
      <c r="I203" s="258"/>
      <c r="J203" s="258"/>
      <c r="K203" s="258"/>
      <c r="L203" s="258"/>
      <c r="M203" s="258"/>
      <c r="N203" s="258"/>
      <c r="O203" s="258"/>
      <c r="P203" s="258"/>
      <c r="Q203" s="258"/>
      <c r="R203" s="258"/>
      <c r="S203" s="258"/>
      <c r="T203" s="258"/>
      <c r="U203" s="258"/>
      <c r="V203" s="258"/>
      <c r="W203" s="258"/>
      <c r="X203" s="258"/>
      <c r="Y203" s="258"/>
      <c r="Z203" s="258"/>
      <c r="AA203" s="258"/>
      <c r="AB203" s="258"/>
      <c r="AC203" s="258"/>
      <c r="AD203" s="258"/>
      <c r="AE203" s="258"/>
      <c r="AF203" s="258"/>
      <c r="AG203" s="258"/>
      <c r="AH203" s="258"/>
      <c r="AI203" s="258"/>
      <c r="AJ203" s="258"/>
      <c r="AK203" s="258"/>
      <c r="AL203" s="258"/>
      <c r="AM203" s="258"/>
      <c r="AN203" s="258"/>
      <c r="AO203" s="258"/>
      <c r="AP203" s="258"/>
      <c r="AQ203" s="259"/>
      <c r="AR203" s="259"/>
      <c r="AS203" s="259"/>
      <c r="AT203" s="258"/>
      <c r="AU203" s="258"/>
      <c r="AV203" s="258"/>
      <c r="AW203" s="258"/>
      <c r="AX203" s="258"/>
      <c r="AY203" s="258"/>
      <c r="AZ203" s="258"/>
      <c r="BA203" s="258"/>
      <c r="BB203" s="258"/>
      <c r="BC203" s="258"/>
      <c r="BD203" s="258"/>
      <c r="BE203" s="258"/>
      <c r="BF203" s="258"/>
      <c r="BG203" s="258"/>
      <c r="BH203" s="258"/>
      <c r="BI203" s="258"/>
      <c r="BJ203" s="258"/>
      <c r="BK203" s="258"/>
      <c r="BL203" s="258"/>
      <c r="BM203" s="258"/>
      <c r="BN203" s="258"/>
      <c r="BO203" s="258"/>
      <c r="BP203" s="258"/>
      <c r="BQ203" s="258"/>
      <c r="BR203" s="258"/>
      <c r="BS203" s="258"/>
    </row>
    <row r="204" spans="1:71" ht="12.75" x14ac:dyDescent="0.2">
      <c r="A204" s="261"/>
      <c r="B204" s="258"/>
      <c r="C204" s="258"/>
      <c r="D204" s="258"/>
      <c r="E204" s="258"/>
      <c r="F204" s="258"/>
      <c r="G204" s="258"/>
      <c r="H204" s="258"/>
      <c r="I204" s="258"/>
      <c r="J204" s="258"/>
      <c r="K204" s="258"/>
      <c r="L204" s="258"/>
      <c r="M204" s="258"/>
      <c r="N204" s="258"/>
      <c r="O204" s="258"/>
      <c r="P204" s="258"/>
      <c r="Q204" s="258"/>
      <c r="R204" s="258"/>
      <c r="S204" s="258"/>
      <c r="T204" s="258"/>
      <c r="U204" s="258"/>
      <c r="V204" s="258"/>
      <c r="W204" s="258"/>
      <c r="X204" s="258"/>
      <c r="Y204" s="258"/>
      <c r="Z204" s="258"/>
      <c r="AA204" s="258"/>
      <c r="AB204" s="258"/>
      <c r="AC204" s="258"/>
      <c r="AD204" s="258"/>
      <c r="AE204" s="258"/>
      <c r="AF204" s="258"/>
      <c r="AG204" s="258"/>
      <c r="AH204" s="258"/>
      <c r="AI204" s="258"/>
      <c r="AJ204" s="258"/>
      <c r="AK204" s="258"/>
      <c r="AL204" s="258"/>
      <c r="AM204" s="258"/>
      <c r="AN204" s="258"/>
      <c r="AO204" s="258"/>
      <c r="AP204" s="258"/>
      <c r="AQ204" s="259"/>
      <c r="AR204" s="259"/>
      <c r="AS204" s="259"/>
      <c r="AT204" s="258"/>
      <c r="AU204" s="258"/>
      <c r="AV204" s="258"/>
      <c r="AW204" s="258"/>
      <c r="AX204" s="258"/>
      <c r="AY204" s="258"/>
      <c r="AZ204" s="258"/>
      <c r="BA204" s="258"/>
      <c r="BB204" s="258"/>
      <c r="BC204" s="258"/>
      <c r="BD204" s="258"/>
      <c r="BE204" s="258"/>
      <c r="BF204" s="258"/>
      <c r="BG204" s="258"/>
      <c r="BH204" s="258"/>
      <c r="BI204" s="258"/>
      <c r="BJ204" s="258"/>
      <c r="BK204" s="258"/>
      <c r="BL204" s="258"/>
      <c r="BM204" s="258"/>
      <c r="BN204" s="258"/>
      <c r="BO204" s="258"/>
      <c r="BP204" s="258"/>
      <c r="BQ204" s="258"/>
      <c r="BR204" s="258"/>
      <c r="BS204" s="258"/>
    </row>
    <row r="205" spans="1:71" ht="12.75" x14ac:dyDescent="0.2">
      <c r="A205" s="261"/>
      <c r="B205" s="258"/>
      <c r="C205" s="258"/>
      <c r="D205" s="258"/>
      <c r="E205" s="258"/>
      <c r="F205" s="258"/>
      <c r="G205" s="258"/>
      <c r="H205" s="258"/>
      <c r="I205" s="258"/>
      <c r="J205" s="258"/>
      <c r="K205" s="258"/>
      <c r="L205" s="258"/>
      <c r="M205" s="258"/>
      <c r="N205" s="258"/>
      <c r="O205" s="258"/>
      <c r="P205" s="258"/>
      <c r="Q205" s="258"/>
      <c r="R205" s="258"/>
      <c r="S205" s="258"/>
      <c r="T205" s="258"/>
      <c r="U205" s="258"/>
      <c r="V205" s="258"/>
      <c r="W205" s="258"/>
      <c r="X205" s="258"/>
      <c r="Y205" s="258"/>
      <c r="Z205" s="258"/>
      <c r="AA205" s="258"/>
      <c r="AB205" s="258"/>
      <c r="AC205" s="258"/>
      <c r="AD205" s="258"/>
      <c r="AE205" s="258"/>
      <c r="AF205" s="258"/>
      <c r="AG205" s="258"/>
      <c r="AH205" s="258"/>
      <c r="AI205" s="258"/>
      <c r="AJ205" s="258"/>
      <c r="AK205" s="258"/>
      <c r="AL205" s="258"/>
      <c r="AM205" s="258"/>
      <c r="AN205" s="258"/>
      <c r="AO205" s="258"/>
      <c r="AP205" s="258"/>
      <c r="AQ205" s="259"/>
      <c r="AR205" s="259"/>
      <c r="AS205" s="259"/>
      <c r="AT205" s="258"/>
      <c r="AU205" s="258"/>
      <c r="AV205" s="258"/>
      <c r="AW205" s="258"/>
      <c r="AX205" s="258"/>
      <c r="AY205" s="258"/>
      <c r="AZ205" s="258"/>
      <c r="BA205" s="258"/>
      <c r="BB205" s="258"/>
      <c r="BC205" s="258"/>
      <c r="BD205" s="258"/>
      <c r="BE205" s="258"/>
      <c r="BF205" s="258"/>
      <c r="BG205" s="258"/>
      <c r="BH205" s="258"/>
      <c r="BI205" s="258"/>
      <c r="BJ205" s="258"/>
      <c r="BK205" s="258"/>
      <c r="BL205" s="258"/>
      <c r="BM205" s="258"/>
      <c r="BN205" s="258"/>
      <c r="BO205" s="258"/>
      <c r="BP205" s="258"/>
      <c r="BQ205" s="258"/>
      <c r="BR205" s="258"/>
      <c r="BS205" s="258"/>
    </row>
    <row r="206" spans="1:71" ht="12.75" x14ac:dyDescent="0.2">
      <c r="A206" s="261"/>
      <c r="B206" s="258"/>
      <c r="C206" s="258"/>
      <c r="D206" s="258"/>
      <c r="E206" s="258"/>
      <c r="F206" s="258"/>
      <c r="G206" s="258"/>
      <c r="H206" s="258"/>
      <c r="I206" s="258"/>
      <c r="J206" s="258"/>
      <c r="K206" s="258"/>
      <c r="L206" s="258"/>
      <c r="M206" s="258"/>
      <c r="N206" s="258"/>
      <c r="O206" s="258"/>
      <c r="P206" s="258"/>
      <c r="Q206" s="258"/>
      <c r="R206" s="258"/>
      <c r="S206" s="258"/>
      <c r="T206" s="258"/>
      <c r="U206" s="258"/>
      <c r="V206" s="258"/>
      <c r="W206" s="258"/>
      <c r="X206" s="258"/>
      <c r="Y206" s="258"/>
      <c r="Z206" s="258"/>
      <c r="AA206" s="258"/>
      <c r="AB206" s="258"/>
      <c r="AC206" s="258"/>
      <c r="AD206" s="258"/>
      <c r="AE206" s="258"/>
      <c r="AF206" s="258"/>
      <c r="AG206" s="258"/>
      <c r="AH206" s="258"/>
      <c r="AI206" s="258"/>
      <c r="AJ206" s="258"/>
      <c r="AK206" s="258"/>
      <c r="AL206" s="258"/>
      <c r="AM206" s="258"/>
      <c r="AN206" s="258"/>
      <c r="AO206" s="258"/>
      <c r="AP206" s="258"/>
      <c r="AQ206" s="259"/>
      <c r="AR206" s="259"/>
      <c r="AS206" s="259"/>
      <c r="AT206" s="258"/>
      <c r="AU206" s="258"/>
      <c r="AV206" s="258"/>
      <c r="AW206" s="258"/>
      <c r="AX206" s="258"/>
      <c r="AY206" s="258"/>
      <c r="AZ206" s="258"/>
      <c r="BA206" s="258"/>
      <c r="BB206" s="258"/>
      <c r="BC206" s="258"/>
      <c r="BD206" s="258"/>
      <c r="BE206" s="258"/>
      <c r="BF206" s="258"/>
      <c r="BG206" s="258"/>
      <c r="BH206" s="258"/>
      <c r="BI206" s="258"/>
      <c r="BJ206" s="258"/>
      <c r="BK206" s="258"/>
      <c r="BL206" s="258"/>
      <c r="BM206" s="258"/>
      <c r="BN206" s="258"/>
      <c r="BO206" s="258"/>
      <c r="BP206" s="258"/>
      <c r="BQ206" s="258"/>
      <c r="BR206" s="258"/>
      <c r="BS206" s="258"/>
    </row>
    <row r="207" spans="1:71" ht="12.75" x14ac:dyDescent="0.2">
      <c r="A207" s="261"/>
      <c r="B207" s="258"/>
      <c r="C207" s="258"/>
      <c r="D207" s="258"/>
      <c r="E207" s="258"/>
      <c r="F207" s="258"/>
      <c r="G207" s="258"/>
      <c r="H207" s="258"/>
      <c r="I207" s="258"/>
      <c r="J207" s="258"/>
      <c r="K207" s="258"/>
      <c r="L207" s="258"/>
      <c r="M207" s="258"/>
      <c r="N207" s="258"/>
      <c r="O207" s="258"/>
      <c r="P207" s="258"/>
      <c r="Q207" s="258"/>
      <c r="R207" s="258"/>
      <c r="S207" s="258"/>
      <c r="T207" s="258"/>
      <c r="U207" s="258"/>
      <c r="V207" s="258"/>
      <c r="W207" s="258"/>
      <c r="X207" s="258"/>
      <c r="Y207" s="258"/>
      <c r="Z207" s="258"/>
      <c r="AA207" s="258"/>
      <c r="AB207" s="258"/>
      <c r="AC207" s="258"/>
      <c r="AD207" s="258"/>
      <c r="AE207" s="258"/>
      <c r="AF207" s="258"/>
      <c r="AG207" s="258"/>
      <c r="AH207" s="258"/>
      <c r="AI207" s="258"/>
      <c r="AJ207" s="258"/>
      <c r="AK207" s="258"/>
      <c r="AL207" s="258"/>
      <c r="AM207" s="258"/>
      <c r="AN207" s="258"/>
      <c r="AO207" s="258"/>
      <c r="AP207" s="258"/>
      <c r="AQ207" s="259"/>
      <c r="AR207" s="259"/>
      <c r="AS207" s="259"/>
      <c r="AT207" s="258"/>
      <c r="AU207" s="258"/>
      <c r="AV207" s="258"/>
      <c r="AW207" s="258"/>
      <c r="AX207" s="258"/>
      <c r="AY207" s="258"/>
      <c r="AZ207" s="258"/>
      <c r="BA207" s="258"/>
      <c r="BB207" s="258"/>
      <c r="BC207" s="258"/>
      <c r="BD207" s="258"/>
      <c r="BE207" s="258"/>
      <c r="BF207" s="258"/>
      <c r="BG207" s="258"/>
      <c r="BH207" s="258"/>
      <c r="BI207" s="258"/>
      <c r="BJ207" s="258"/>
      <c r="BK207" s="258"/>
      <c r="BL207" s="258"/>
      <c r="BM207" s="258"/>
      <c r="BN207" s="258"/>
      <c r="BO207" s="258"/>
      <c r="BP207" s="258"/>
      <c r="BQ207" s="258"/>
      <c r="BR207" s="258"/>
      <c r="BS207" s="258"/>
    </row>
    <row r="208" spans="1:71" ht="12.75" x14ac:dyDescent="0.2">
      <c r="A208" s="261"/>
      <c r="B208" s="258"/>
      <c r="C208" s="258"/>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58"/>
      <c r="Z208" s="258"/>
      <c r="AA208" s="258"/>
      <c r="AB208" s="258"/>
      <c r="AC208" s="258"/>
      <c r="AD208" s="258"/>
      <c r="AE208" s="258"/>
      <c r="AF208" s="258"/>
      <c r="AG208" s="258"/>
      <c r="AH208" s="258"/>
      <c r="AI208" s="258"/>
      <c r="AJ208" s="258"/>
      <c r="AK208" s="258"/>
      <c r="AL208" s="258"/>
      <c r="AM208" s="258"/>
      <c r="AN208" s="258"/>
      <c r="AO208" s="258"/>
      <c r="AP208" s="258"/>
      <c r="AQ208" s="259"/>
      <c r="AR208" s="259"/>
      <c r="AS208" s="259"/>
      <c r="AT208" s="258"/>
      <c r="AU208" s="258"/>
      <c r="AV208" s="258"/>
      <c r="AW208" s="258"/>
      <c r="AX208" s="258"/>
      <c r="AY208" s="258"/>
      <c r="AZ208" s="258"/>
      <c r="BA208" s="258"/>
      <c r="BB208" s="258"/>
      <c r="BC208" s="258"/>
      <c r="BD208" s="258"/>
      <c r="BE208" s="258"/>
      <c r="BF208" s="258"/>
      <c r="BG208" s="258"/>
      <c r="BH208" s="258"/>
      <c r="BI208" s="258"/>
      <c r="BJ208" s="258"/>
      <c r="BK208" s="258"/>
      <c r="BL208" s="258"/>
      <c r="BM208" s="258"/>
      <c r="BN208" s="258"/>
      <c r="BO208" s="258"/>
      <c r="BP208" s="258"/>
      <c r="BQ208" s="258"/>
      <c r="BR208" s="258"/>
      <c r="BS208" s="25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J26" sqref="J26"/>
    </sheetView>
  </sheetViews>
  <sheetFormatPr defaultRowHeight="15.75" x14ac:dyDescent="0.25"/>
  <cols>
    <col min="1" max="1" width="9.140625" style="71"/>
    <col min="2" max="2" width="37.7109375" style="71" customWidth="1"/>
    <col min="3" max="6" width="18.140625" style="71" customWidth="1"/>
    <col min="7" max="8" width="18.1406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82" t="str">
        <f>'2. паспорт  ТП'!A4:S4</f>
        <v>Год раскрытия информации: 2017 год</v>
      </c>
      <c r="B5" s="382"/>
      <c r="C5" s="382"/>
      <c r="D5" s="382"/>
      <c r="E5" s="382"/>
      <c r="F5" s="382"/>
      <c r="G5" s="382"/>
      <c r="H5" s="382"/>
      <c r="I5" s="382"/>
      <c r="J5" s="382"/>
      <c r="K5" s="382"/>
      <c r="L5" s="38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86" t="s">
        <v>9</v>
      </c>
      <c r="B7" s="386"/>
      <c r="C7" s="386"/>
      <c r="D7" s="386"/>
      <c r="E7" s="386"/>
      <c r="F7" s="386"/>
      <c r="G7" s="386"/>
      <c r="H7" s="386"/>
      <c r="I7" s="386"/>
      <c r="J7" s="386"/>
      <c r="K7" s="386"/>
      <c r="L7" s="386"/>
    </row>
    <row r="8" spans="1:44" ht="18.75" x14ac:dyDescent="0.25">
      <c r="A8" s="386"/>
      <c r="B8" s="386"/>
      <c r="C8" s="386"/>
      <c r="D8" s="386"/>
      <c r="E8" s="386"/>
      <c r="F8" s="386"/>
      <c r="G8" s="386"/>
      <c r="H8" s="386"/>
      <c r="I8" s="386"/>
      <c r="J8" s="386"/>
      <c r="K8" s="386"/>
      <c r="L8" s="386"/>
    </row>
    <row r="9" spans="1:44"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row>
    <row r="10" spans="1:44" x14ac:dyDescent="0.25">
      <c r="A10" s="383" t="s">
        <v>8</v>
      </c>
      <c r="B10" s="383"/>
      <c r="C10" s="383"/>
      <c r="D10" s="383"/>
      <c r="E10" s="383"/>
      <c r="F10" s="383"/>
      <c r="G10" s="383"/>
      <c r="H10" s="383"/>
      <c r="I10" s="383"/>
      <c r="J10" s="383"/>
      <c r="K10" s="383"/>
      <c r="L10" s="383"/>
    </row>
    <row r="11" spans="1:44" ht="18.75" x14ac:dyDescent="0.25">
      <c r="A11" s="386"/>
      <c r="B11" s="386"/>
      <c r="C11" s="386"/>
      <c r="D11" s="386"/>
      <c r="E11" s="386"/>
      <c r="F11" s="386"/>
      <c r="G11" s="386"/>
      <c r="H11" s="386"/>
      <c r="I11" s="386"/>
      <c r="J11" s="386"/>
      <c r="K11" s="386"/>
      <c r="L11" s="386"/>
    </row>
    <row r="12" spans="1:44" x14ac:dyDescent="0.25">
      <c r="A12" s="391" t="str">
        <f>'1. паспорт местоположение'!A12:C12</f>
        <v>G_3144</v>
      </c>
      <c r="B12" s="391"/>
      <c r="C12" s="391"/>
      <c r="D12" s="391"/>
      <c r="E12" s="391"/>
      <c r="F12" s="391"/>
      <c r="G12" s="391"/>
      <c r="H12" s="391"/>
      <c r="I12" s="391"/>
      <c r="J12" s="391"/>
      <c r="K12" s="391"/>
      <c r="L12" s="391"/>
    </row>
    <row r="13" spans="1:44" x14ac:dyDescent="0.25">
      <c r="A13" s="383" t="s">
        <v>7</v>
      </c>
      <c r="B13" s="383"/>
      <c r="C13" s="383"/>
      <c r="D13" s="383"/>
      <c r="E13" s="383"/>
      <c r="F13" s="383"/>
      <c r="G13" s="383"/>
      <c r="H13" s="383"/>
      <c r="I13" s="383"/>
      <c r="J13" s="383"/>
      <c r="K13" s="383"/>
      <c r="L13" s="383"/>
    </row>
    <row r="14" spans="1:44" ht="18.75" x14ac:dyDescent="0.25">
      <c r="A14" s="395"/>
      <c r="B14" s="395"/>
      <c r="C14" s="395"/>
      <c r="D14" s="395"/>
      <c r="E14" s="395"/>
      <c r="F14" s="395"/>
      <c r="G14" s="395"/>
      <c r="H14" s="395"/>
      <c r="I14" s="395"/>
      <c r="J14" s="395"/>
      <c r="K14" s="395"/>
      <c r="L14" s="395"/>
    </row>
    <row r="15" spans="1:44" x14ac:dyDescent="0.25">
      <c r="A15" s="391" t="str">
        <f>'1. паспорт местоположение'!A15</f>
        <v>Строительство двух КЛ 10 кВ от КТПн до ВТП-320 и до ТП-700 по ул.Б.Хмельницкого в г.Калининграде</v>
      </c>
      <c r="B15" s="391"/>
      <c r="C15" s="391"/>
      <c r="D15" s="391"/>
      <c r="E15" s="391"/>
      <c r="F15" s="391"/>
      <c r="G15" s="391"/>
      <c r="H15" s="391"/>
      <c r="I15" s="391"/>
      <c r="J15" s="391"/>
      <c r="K15" s="391"/>
      <c r="L15" s="391"/>
    </row>
    <row r="16" spans="1:44" x14ac:dyDescent="0.25">
      <c r="A16" s="383" t="s">
        <v>6</v>
      </c>
      <c r="B16" s="383"/>
      <c r="C16" s="383"/>
      <c r="D16" s="383"/>
      <c r="E16" s="383"/>
      <c r="F16" s="383"/>
      <c r="G16" s="383"/>
      <c r="H16" s="383"/>
      <c r="I16" s="383"/>
      <c r="J16" s="383"/>
      <c r="K16" s="383"/>
      <c r="L16" s="383"/>
    </row>
    <row r="17" spans="1:12" ht="15.75" customHeight="1" x14ac:dyDescent="0.25">
      <c r="L17" s="105"/>
    </row>
    <row r="18" spans="1:12" x14ac:dyDescent="0.25">
      <c r="K18" s="104"/>
    </row>
    <row r="19" spans="1:12" ht="15.75" customHeight="1" x14ac:dyDescent="0.25">
      <c r="A19" s="457" t="s">
        <v>502</v>
      </c>
      <c r="B19" s="457"/>
      <c r="C19" s="457"/>
      <c r="D19" s="457"/>
      <c r="E19" s="457"/>
      <c r="F19" s="457"/>
      <c r="G19" s="457"/>
      <c r="H19" s="457"/>
      <c r="I19" s="457"/>
      <c r="J19" s="457"/>
      <c r="K19" s="457"/>
      <c r="L19" s="457"/>
    </row>
    <row r="20" spans="1:12" x14ac:dyDescent="0.25">
      <c r="A20" s="75"/>
      <c r="B20" s="75"/>
      <c r="C20" s="103"/>
      <c r="D20" s="103"/>
      <c r="E20" s="103"/>
      <c r="F20" s="103"/>
      <c r="G20" s="103"/>
      <c r="H20" s="103"/>
      <c r="I20" s="103"/>
      <c r="J20" s="103"/>
      <c r="K20" s="103"/>
      <c r="L20" s="103"/>
    </row>
    <row r="21" spans="1:12" ht="28.5" customHeight="1" x14ac:dyDescent="0.25">
      <c r="A21" s="447" t="s">
        <v>224</v>
      </c>
      <c r="B21" s="447" t="s">
        <v>223</v>
      </c>
      <c r="C21" s="453" t="s">
        <v>434</v>
      </c>
      <c r="D21" s="453"/>
      <c r="E21" s="453"/>
      <c r="F21" s="453"/>
      <c r="G21" s="453"/>
      <c r="H21" s="453"/>
      <c r="I21" s="448" t="s">
        <v>222</v>
      </c>
      <c r="J21" s="450" t="s">
        <v>436</v>
      </c>
      <c r="K21" s="447" t="s">
        <v>221</v>
      </c>
      <c r="L21" s="449" t="s">
        <v>435</v>
      </c>
    </row>
    <row r="22" spans="1:12" ht="58.5" customHeight="1" x14ac:dyDescent="0.25">
      <c r="A22" s="447"/>
      <c r="B22" s="447"/>
      <c r="C22" s="454" t="s">
        <v>2</v>
      </c>
      <c r="D22" s="454"/>
      <c r="E22" s="455" t="s">
        <v>11</v>
      </c>
      <c r="F22" s="456"/>
      <c r="G22" s="455" t="s">
        <v>713</v>
      </c>
      <c r="H22" s="456"/>
      <c r="I22" s="448"/>
      <c r="J22" s="451"/>
      <c r="K22" s="447"/>
      <c r="L22" s="449"/>
    </row>
    <row r="23" spans="1:12" ht="47.25" x14ac:dyDescent="0.25">
      <c r="A23" s="447"/>
      <c r="B23" s="447"/>
      <c r="C23" s="102" t="s">
        <v>220</v>
      </c>
      <c r="D23" s="102" t="s">
        <v>219</v>
      </c>
      <c r="E23" s="102" t="s">
        <v>220</v>
      </c>
      <c r="F23" s="102" t="s">
        <v>219</v>
      </c>
      <c r="G23" s="102" t="s">
        <v>220</v>
      </c>
      <c r="H23" s="102" t="s">
        <v>219</v>
      </c>
      <c r="I23" s="448"/>
      <c r="J23" s="452"/>
      <c r="K23" s="447"/>
      <c r="L23" s="449"/>
    </row>
    <row r="24" spans="1:12" x14ac:dyDescent="0.25">
      <c r="A24" s="82">
        <v>1</v>
      </c>
      <c r="B24" s="82">
        <v>2</v>
      </c>
      <c r="C24" s="102">
        <v>3</v>
      </c>
      <c r="D24" s="102">
        <v>4</v>
      </c>
      <c r="E24" s="102">
        <v>5</v>
      </c>
      <c r="F24" s="102">
        <v>6</v>
      </c>
      <c r="G24" s="102">
        <v>7</v>
      </c>
      <c r="H24" s="102">
        <v>8</v>
      </c>
      <c r="I24" s="102">
        <v>9</v>
      </c>
      <c r="J24" s="102">
        <v>10</v>
      </c>
      <c r="K24" s="102">
        <v>11</v>
      </c>
      <c r="L24" s="102">
        <v>12</v>
      </c>
    </row>
    <row r="25" spans="1:12" x14ac:dyDescent="0.25">
      <c r="A25" s="96">
        <v>1</v>
      </c>
      <c r="B25" s="97" t="s">
        <v>218</v>
      </c>
      <c r="C25" s="97"/>
      <c r="D25" s="100"/>
      <c r="E25" s="100"/>
      <c r="F25" s="100"/>
      <c r="G25" s="100"/>
      <c r="H25" s="100"/>
      <c r="I25" s="100"/>
      <c r="J25" s="100"/>
      <c r="K25" s="93"/>
      <c r="L25" s="114"/>
    </row>
    <row r="26" spans="1:12" ht="21.75" customHeight="1" x14ac:dyDescent="0.25">
      <c r="A26" s="96" t="s">
        <v>217</v>
      </c>
      <c r="B26" s="101" t="s">
        <v>441</v>
      </c>
      <c r="C26" s="94">
        <v>0</v>
      </c>
      <c r="D26" s="354">
        <v>0</v>
      </c>
      <c r="E26" s="356">
        <v>41832</v>
      </c>
      <c r="F26" s="356">
        <v>41842</v>
      </c>
      <c r="G26" s="356">
        <v>41832</v>
      </c>
      <c r="H26" s="356">
        <v>41842</v>
      </c>
      <c r="I26" s="354">
        <v>100</v>
      </c>
      <c r="J26" s="100"/>
      <c r="K26" s="93"/>
      <c r="L26" s="93"/>
    </row>
    <row r="27" spans="1:12" s="78" customFormat="1" ht="39" customHeight="1" x14ac:dyDescent="0.25">
      <c r="A27" s="96" t="s">
        <v>216</v>
      </c>
      <c r="B27" s="101" t="s">
        <v>443</v>
      </c>
      <c r="C27" s="94">
        <v>0</v>
      </c>
      <c r="D27" s="354">
        <v>0</v>
      </c>
      <c r="E27" s="354" t="s">
        <v>538</v>
      </c>
      <c r="F27" s="354" t="s">
        <v>538</v>
      </c>
      <c r="G27" s="354" t="s">
        <v>538</v>
      </c>
      <c r="H27" s="354" t="s">
        <v>538</v>
      </c>
      <c r="I27" s="354" t="s">
        <v>538</v>
      </c>
      <c r="J27" s="100"/>
      <c r="K27" s="93"/>
      <c r="L27" s="93"/>
    </row>
    <row r="28" spans="1:12" s="78" customFormat="1" ht="70.5" customHeight="1" x14ac:dyDescent="0.25">
      <c r="A28" s="96" t="s">
        <v>442</v>
      </c>
      <c r="B28" s="101" t="s">
        <v>447</v>
      </c>
      <c r="C28" s="94">
        <v>0</v>
      </c>
      <c r="D28" s="354">
        <v>0</v>
      </c>
      <c r="E28" s="354" t="s">
        <v>538</v>
      </c>
      <c r="F28" s="354" t="s">
        <v>538</v>
      </c>
      <c r="G28" s="354" t="s">
        <v>538</v>
      </c>
      <c r="H28" s="354" t="s">
        <v>538</v>
      </c>
      <c r="I28" s="354" t="s">
        <v>538</v>
      </c>
      <c r="J28" s="100"/>
      <c r="K28" s="93"/>
      <c r="L28" s="93"/>
    </row>
    <row r="29" spans="1:12" s="78" customFormat="1" ht="54" customHeight="1" x14ac:dyDescent="0.25">
      <c r="A29" s="96" t="s">
        <v>215</v>
      </c>
      <c r="B29" s="101" t="s">
        <v>446</v>
      </c>
      <c r="C29" s="94">
        <v>0</v>
      </c>
      <c r="D29" s="354">
        <v>0</v>
      </c>
      <c r="E29" s="354" t="s">
        <v>538</v>
      </c>
      <c r="F29" s="354" t="s">
        <v>538</v>
      </c>
      <c r="G29" s="354" t="s">
        <v>538</v>
      </c>
      <c r="H29" s="354" t="s">
        <v>538</v>
      </c>
      <c r="I29" s="354" t="s">
        <v>538</v>
      </c>
      <c r="J29" s="100"/>
      <c r="K29" s="93"/>
      <c r="L29" s="93"/>
    </row>
    <row r="30" spans="1:12" s="78" customFormat="1" ht="42" customHeight="1" x14ac:dyDescent="0.25">
      <c r="A30" s="96" t="s">
        <v>214</v>
      </c>
      <c r="B30" s="101" t="s">
        <v>448</v>
      </c>
      <c r="C30" s="94">
        <v>0</v>
      </c>
      <c r="D30" s="354">
        <v>0</v>
      </c>
      <c r="E30" s="354" t="s">
        <v>538</v>
      </c>
      <c r="F30" s="354" t="s">
        <v>538</v>
      </c>
      <c r="G30" s="354" t="s">
        <v>538</v>
      </c>
      <c r="H30" s="354" t="s">
        <v>538</v>
      </c>
      <c r="I30" s="354" t="s">
        <v>538</v>
      </c>
      <c r="J30" s="100"/>
      <c r="K30" s="93"/>
      <c r="L30" s="93"/>
    </row>
    <row r="31" spans="1:12" s="78" customFormat="1" ht="37.5" customHeight="1" x14ac:dyDescent="0.25">
      <c r="A31" s="96" t="s">
        <v>213</v>
      </c>
      <c r="B31" s="95" t="s">
        <v>444</v>
      </c>
      <c r="C31" s="94">
        <v>0</v>
      </c>
      <c r="D31" s="354">
        <v>0</v>
      </c>
      <c r="E31" s="356">
        <v>42064</v>
      </c>
      <c r="F31" s="356">
        <v>42074</v>
      </c>
      <c r="G31" s="356">
        <v>42064</v>
      </c>
      <c r="H31" s="356">
        <v>42074</v>
      </c>
      <c r="I31" s="354">
        <v>100</v>
      </c>
      <c r="J31" s="100"/>
      <c r="K31" s="93"/>
      <c r="L31" s="93"/>
    </row>
    <row r="32" spans="1:12" s="78" customFormat="1" ht="31.5" x14ac:dyDescent="0.25">
      <c r="A32" s="96" t="s">
        <v>211</v>
      </c>
      <c r="B32" s="95" t="s">
        <v>449</v>
      </c>
      <c r="C32" s="94">
        <v>0</v>
      </c>
      <c r="D32" s="354">
        <v>0</v>
      </c>
      <c r="E32" s="356">
        <v>42414</v>
      </c>
      <c r="F32" s="356">
        <v>42424</v>
      </c>
      <c r="G32" s="356">
        <v>42414</v>
      </c>
      <c r="H32" s="356">
        <v>42424</v>
      </c>
      <c r="I32" s="354">
        <v>100</v>
      </c>
      <c r="J32" s="100"/>
      <c r="K32" s="93"/>
      <c r="L32" s="93"/>
    </row>
    <row r="33" spans="1:12" s="78" customFormat="1" ht="37.5" customHeight="1" x14ac:dyDescent="0.25">
      <c r="A33" s="96" t="s">
        <v>460</v>
      </c>
      <c r="B33" s="95" t="s">
        <v>376</v>
      </c>
      <c r="C33" s="94">
        <v>0</v>
      </c>
      <c r="D33" s="354">
        <v>0</v>
      </c>
      <c r="E33" s="354" t="s">
        <v>538</v>
      </c>
      <c r="F33" s="354" t="s">
        <v>538</v>
      </c>
      <c r="G33" s="354" t="s">
        <v>538</v>
      </c>
      <c r="H33" s="354" t="s">
        <v>538</v>
      </c>
      <c r="I33" s="354" t="s">
        <v>538</v>
      </c>
      <c r="J33" s="100"/>
      <c r="K33" s="93"/>
      <c r="L33" s="93"/>
    </row>
    <row r="34" spans="1:12" s="78" customFormat="1" ht="47.25" customHeight="1" x14ac:dyDescent="0.25">
      <c r="A34" s="96" t="s">
        <v>461</v>
      </c>
      <c r="B34" s="95" t="s">
        <v>453</v>
      </c>
      <c r="C34" s="94">
        <v>0</v>
      </c>
      <c r="D34" s="354">
        <v>0</v>
      </c>
      <c r="E34" s="354" t="s">
        <v>538</v>
      </c>
      <c r="F34" s="354" t="s">
        <v>538</v>
      </c>
      <c r="G34" s="354" t="s">
        <v>538</v>
      </c>
      <c r="H34" s="354" t="s">
        <v>538</v>
      </c>
      <c r="I34" s="354" t="s">
        <v>538</v>
      </c>
      <c r="J34" s="99"/>
      <c r="K34" s="99"/>
      <c r="L34" s="93"/>
    </row>
    <row r="35" spans="1:12" s="78" customFormat="1" ht="49.5" customHeight="1" x14ac:dyDescent="0.25">
      <c r="A35" s="96" t="s">
        <v>462</v>
      </c>
      <c r="B35" s="95" t="s">
        <v>212</v>
      </c>
      <c r="C35" s="94">
        <v>0</v>
      </c>
      <c r="D35" s="354">
        <v>0</v>
      </c>
      <c r="E35" s="356">
        <v>42414</v>
      </c>
      <c r="F35" s="356">
        <v>42424</v>
      </c>
      <c r="G35" s="356">
        <v>42414</v>
      </c>
      <c r="H35" s="356">
        <v>42424</v>
      </c>
      <c r="I35" s="354">
        <v>100</v>
      </c>
      <c r="J35" s="99"/>
      <c r="K35" s="99"/>
      <c r="L35" s="93"/>
    </row>
    <row r="36" spans="1:12" ht="37.5" customHeight="1" x14ac:dyDescent="0.25">
      <c r="A36" s="96" t="s">
        <v>463</v>
      </c>
      <c r="B36" s="95" t="s">
        <v>445</v>
      </c>
      <c r="C36" s="94">
        <v>0</v>
      </c>
      <c r="D36" s="355">
        <v>0</v>
      </c>
      <c r="E36" s="354" t="s">
        <v>538</v>
      </c>
      <c r="F36" s="354" t="s">
        <v>538</v>
      </c>
      <c r="G36" s="354" t="s">
        <v>538</v>
      </c>
      <c r="H36" s="354" t="s">
        <v>538</v>
      </c>
      <c r="I36" s="354" t="s">
        <v>538</v>
      </c>
      <c r="J36" s="98"/>
      <c r="K36" s="93"/>
      <c r="L36" s="93"/>
    </row>
    <row r="37" spans="1:12" x14ac:dyDescent="0.25">
      <c r="A37" s="96" t="s">
        <v>464</v>
      </c>
      <c r="B37" s="95" t="s">
        <v>210</v>
      </c>
      <c r="C37" s="94">
        <v>0</v>
      </c>
      <c r="D37" s="355">
        <v>0</v>
      </c>
      <c r="E37" s="357">
        <v>42646</v>
      </c>
      <c r="F37" s="356">
        <v>42656</v>
      </c>
      <c r="G37" s="357">
        <v>42646</v>
      </c>
      <c r="H37" s="356">
        <v>42656</v>
      </c>
      <c r="I37" s="355">
        <v>100</v>
      </c>
      <c r="J37" s="98"/>
      <c r="K37" s="93"/>
      <c r="L37" s="93"/>
    </row>
    <row r="38" spans="1:12" x14ac:dyDescent="0.25">
      <c r="A38" s="96" t="s">
        <v>465</v>
      </c>
      <c r="B38" s="97" t="s">
        <v>209</v>
      </c>
      <c r="C38" s="94"/>
      <c r="D38" s="355"/>
      <c r="E38" s="355"/>
      <c r="F38" s="355"/>
      <c r="G38" s="355"/>
      <c r="H38" s="355"/>
      <c r="I38" s="355"/>
      <c r="J38" s="93"/>
      <c r="K38" s="93"/>
      <c r="L38" s="93"/>
    </row>
    <row r="39" spans="1:12" ht="63" x14ac:dyDescent="0.25">
      <c r="A39" s="96">
        <v>2</v>
      </c>
      <c r="B39" s="95" t="s">
        <v>450</v>
      </c>
      <c r="C39" s="94">
        <v>0</v>
      </c>
      <c r="D39" s="355">
        <v>0</v>
      </c>
      <c r="E39" s="357">
        <v>42646</v>
      </c>
      <c r="F39" s="356">
        <v>42656</v>
      </c>
      <c r="G39" s="357">
        <v>42646</v>
      </c>
      <c r="H39" s="356">
        <v>42656</v>
      </c>
      <c r="I39" s="355">
        <v>100</v>
      </c>
      <c r="J39" s="93"/>
      <c r="K39" s="93"/>
      <c r="L39" s="93"/>
    </row>
    <row r="40" spans="1:12" ht="33.75" customHeight="1" x14ac:dyDescent="0.25">
      <c r="A40" s="96" t="s">
        <v>208</v>
      </c>
      <c r="B40" s="95" t="s">
        <v>452</v>
      </c>
      <c r="C40" s="94">
        <v>0</v>
      </c>
      <c r="D40" s="355">
        <v>0</v>
      </c>
      <c r="E40" s="354" t="s">
        <v>538</v>
      </c>
      <c r="F40" s="354" t="s">
        <v>538</v>
      </c>
      <c r="G40" s="354" t="s">
        <v>538</v>
      </c>
      <c r="H40" s="354" t="s">
        <v>538</v>
      </c>
      <c r="I40" s="354" t="s">
        <v>538</v>
      </c>
      <c r="J40" s="93"/>
      <c r="K40" s="93"/>
      <c r="L40" s="93"/>
    </row>
    <row r="41" spans="1:12" ht="63" customHeight="1" x14ac:dyDescent="0.25">
      <c r="A41" s="96" t="s">
        <v>207</v>
      </c>
      <c r="B41" s="97" t="s">
        <v>533</v>
      </c>
      <c r="C41" s="94"/>
      <c r="D41" s="355"/>
      <c r="E41" s="355"/>
      <c r="F41" s="355"/>
      <c r="G41" s="355"/>
      <c r="H41" s="355"/>
      <c r="I41" s="355"/>
      <c r="J41" s="93"/>
      <c r="K41" s="93"/>
      <c r="L41" s="93"/>
    </row>
    <row r="42" spans="1:12" ht="58.5" customHeight="1" x14ac:dyDescent="0.25">
      <c r="A42" s="96">
        <v>3</v>
      </c>
      <c r="B42" s="95" t="s">
        <v>451</v>
      </c>
      <c r="C42" s="94">
        <v>0</v>
      </c>
      <c r="D42" s="355">
        <v>0</v>
      </c>
      <c r="E42" s="354" t="s">
        <v>538</v>
      </c>
      <c r="F42" s="354" t="s">
        <v>538</v>
      </c>
      <c r="G42" s="354" t="s">
        <v>538</v>
      </c>
      <c r="H42" s="354" t="s">
        <v>538</v>
      </c>
      <c r="I42" s="354" t="s">
        <v>538</v>
      </c>
      <c r="J42" s="93"/>
      <c r="K42" s="93"/>
      <c r="L42" s="93"/>
    </row>
    <row r="43" spans="1:12" ht="34.5" customHeight="1" x14ac:dyDescent="0.25">
      <c r="A43" s="96" t="s">
        <v>206</v>
      </c>
      <c r="B43" s="95" t="s">
        <v>204</v>
      </c>
      <c r="C43" s="94">
        <v>0</v>
      </c>
      <c r="D43" s="355">
        <v>0</v>
      </c>
      <c r="E43" s="354" t="s">
        <v>538</v>
      </c>
      <c r="F43" s="354" t="s">
        <v>538</v>
      </c>
      <c r="G43" s="354" t="s">
        <v>538</v>
      </c>
      <c r="H43" s="354" t="s">
        <v>538</v>
      </c>
      <c r="I43" s="354" t="s">
        <v>538</v>
      </c>
      <c r="J43" s="93"/>
      <c r="K43" s="93"/>
      <c r="L43" s="93"/>
    </row>
    <row r="44" spans="1:12" ht="24.75" customHeight="1" x14ac:dyDescent="0.25">
      <c r="A44" s="96" t="s">
        <v>205</v>
      </c>
      <c r="B44" s="95" t="s">
        <v>202</v>
      </c>
      <c r="C44" s="94">
        <v>0</v>
      </c>
      <c r="D44" s="355">
        <v>0</v>
      </c>
      <c r="E44" s="354" t="s">
        <v>538</v>
      </c>
      <c r="F44" s="354" t="s">
        <v>538</v>
      </c>
      <c r="G44" s="354" t="s">
        <v>538</v>
      </c>
      <c r="H44" s="354" t="s">
        <v>538</v>
      </c>
      <c r="I44" s="354" t="s">
        <v>538</v>
      </c>
      <c r="J44" s="93"/>
      <c r="K44" s="93"/>
      <c r="L44" s="93"/>
    </row>
    <row r="45" spans="1:12" ht="90.75" customHeight="1" x14ac:dyDescent="0.25">
      <c r="A45" s="96" t="s">
        <v>203</v>
      </c>
      <c r="B45" s="95" t="s">
        <v>456</v>
      </c>
      <c r="C45" s="94">
        <v>0</v>
      </c>
      <c r="D45" s="355">
        <v>0</v>
      </c>
      <c r="E45" s="354" t="s">
        <v>538</v>
      </c>
      <c r="F45" s="354" t="s">
        <v>538</v>
      </c>
      <c r="G45" s="354" t="s">
        <v>538</v>
      </c>
      <c r="H45" s="354" t="s">
        <v>538</v>
      </c>
      <c r="I45" s="354" t="s">
        <v>538</v>
      </c>
      <c r="J45" s="93"/>
      <c r="K45" s="93"/>
      <c r="L45" s="93"/>
    </row>
    <row r="46" spans="1:12" ht="167.25" customHeight="1" x14ac:dyDescent="0.25">
      <c r="A46" s="96" t="s">
        <v>201</v>
      </c>
      <c r="B46" s="95" t="s">
        <v>454</v>
      </c>
      <c r="C46" s="94">
        <v>0</v>
      </c>
      <c r="D46" s="355">
        <v>0</v>
      </c>
      <c r="E46" s="354" t="s">
        <v>538</v>
      </c>
      <c r="F46" s="354" t="s">
        <v>538</v>
      </c>
      <c r="G46" s="354" t="s">
        <v>538</v>
      </c>
      <c r="H46" s="354" t="s">
        <v>538</v>
      </c>
      <c r="I46" s="354" t="s">
        <v>538</v>
      </c>
      <c r="J46" s="93"/>
      <c r="K46" s="93"/>
      <c r="L46" s="93"/>
    </row>
    <row r="47" spans="1:12" ht="30.75" customHeight="1" x14ac:dyDescent="0.25">
      <c r="A47" s="96" t="s">
        <v>199</v>
      </c>
      <c r="B47" s="95" t="s">
        <v>200</v>
      </c>
      <c r="C47" s="94">
        <v>0</v>
      </c>
      <c r="D47" s="355">
        <v>0</v>
      </c>
      <c r="E47" s="355"/>
      <c r="F47" s="355"/>
      <c r="G47" s="357">
        <v>42916</v>
      </c>
      <c r="H47" s="357">
        <v>42946</v>
      </c>
      <c r="I47" s="355"/>
      <c r="J47" s="93"/>
      <c r="K47" s="93"/>
      <c r="L47" s="93"/>
    </row>
    <row r="48" spans="1:12" ht="37.5" customHeight="1" x14ac:dyDescent="0.25">
      <c r="A48" s="96" t="s">
        <v>466</v>
      </c>
      <c r="B48" s="97" t="s">
        <v>198</v>
      </c>
      <c r="C48" s="94"/>
      <c r="D48" s="355"/>
      <c r="E48" s="355"/>
      <c r="F48" s="355"/>
      <c r="G48" s="355"/>
      <c r="H48" s="355"/>
      <c r="I48" s="355"/>
      <c r="J48" s="93"/>
      <c r="K48" s="93"/>
      <c r="L48" s="93"/>
    </row>
    <row r="49" spans="1:12" ht="35.25" customHeight="1" x14ac:dyDescent="0.25">
      <c r="A49" s="96">
        <v>4</v>
      </c>
      <c r="B49" s="95" t="s">
        <v>196</v>
      </c>
      <c r="C49" s="94">
        <v>0</v>
      </c>
      <c r="D49" s="355">
        <v>0</v>
      </c>
      <c r="E49" s="355"/>
      <c r="F49" s="355"/>
      <c r="G49" s="357">
        <v>42916</v>
      </c>
      <c r="H49" s="357">
        <v>42946</v>
      </c>
      <c r="I49" s="355"/>
      <c r="J49" s="93"/>
      <c r="K49" s="93"/>
      <c r="L49" s="93"/>
    </row>
    <row r="50" spans="1:12" ht="86.25" customHeight="1" x14ac:dyDescent="0.25">
      <c r="A50" s="96" t="s">
        <v>197</v>
      </c>
      <c r="B50" s="95" t="s">
        <v>455</v>
      </c>
      <c r="C50" s="94">
        <v>0</v>
      </c>
      <c r="D50" s="355">
        <v>0</v>
      </c>
      <c r="E50" s="355"/>
      <c r="F50" s="355"/>
      <c r="G50" s="357">
        <v>42946</v>
      </c>
      <c r="H50" s="357">
        <v>43008</v>
      </c>
      <c r="I50" s="355"/>
      <c r="J50" s="93"/>
      <c r="K50" s="93"/>
      <c r="L50" s="93"/>
    </row>
    <row r="51" spans="1:12" ht="77.25" customHeight="1" x14ac:dyDescent="0.25">
      <c r="A51" s="96" t="s">
        <v>195</v>
      </c>
      <c r="B51" s="95" t="s">
        <v>457</v>
      </c>
      <c r="C51" s="94">
        <v>0</v>
      </c>
      <c r="D51" s="355">
        <v>0</v>
      </c>
      <c r="E51" s="355"/>
      <c r="F51" s="355"/>
      <c r="G51" s="357">
        <v>42946</v>
      </c>
      <c r="H51" s="357">
        <v>43008</v>
      </c>
      <c r="I51" s="355"/>
      <c r="J51" s="93"/>
      <c r="K51" s="93"/>
      <c r="L51" s="93"/>
    </row>
    <row r="52" spans="1:12" ht="71.25" customHeight="1" x14ac:dyDescent="0.25">
      <c r="A52" s="96" t="s">
        <v>193</v>
      </c>
      <c r="B52" s="95" t="s">
        <v>194</v>
      </c>
      <c r="C52" s="94">
        <v>0</v>
      </c>
      <c r="D52" s="355">
        <v>0</v>
      </c>
      <c r="E52" s="355"/>
      <c r="F52" s="355"/>
      <c r="G52" s="357">
        <v>42946</v>
      </c>
      <c r="H52" s="357">
        <v>43008</v>
      </c>
      <c r="I52" s="355"/>
      <c r="J52" s="93"/>
      <c r="K52" s="93"/>
      <c r="L52" s="93"/>
    </row>
    <row r="53" spans="1:12" ht="48" customHeight="1" x14ac:dyDescent="0.25">
      <c r="A53" s="96" t="s">
        <v>191</v>
      </c>
      <c r="B53" s="159" t="s">
        <v>458</v>
      </c>
      <c r="C53" s="94">
        <v>0</v>
      </c>
      <c r="D53" s="355">
        <v>0</v>
      </c>
      <c r="E53" s="355"/>
      <c r="F53" s="355"/>
      <c r="G53" s="357">
        <v>42977</v>
      </c>
      <c r="H53" s="357">
        <v>43008</v>
      </c>
      <c r="I53" s="355"/>
      <c r="J53" s="93"/>
      <c r="K53" s="93"/>
      <c r="L53" s="93"/>
    </row>
    <row r="54" spans="1:12" ht="46.5" customHeight="1" x14ac:dyDescent="0.25">
      <c r="A54" s="96" t="s">
        <v>459</v>
      </c>
      <c r="B54" s="95" t="s">
        <v>192</v>
      </c>
      <c r="C54" s="94">
        <v>0</v>
      </c>
      <c r="D54" s="355">
        <v>0</v>
      </c>
      <c r="E54" s="355"/>
      <c r="F54" s="355"/>
      <c r="G54" s="357">
        <v>42946</v>
      </c>
      <c r="H54" s="357">
        <v>43008</v>
      </c>
      <c r="I54" s="355"/>
      <c r="J54" s="93"/>
      <c r="K54" s="93"/>
      <c r="L54" s="9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2017-05-05T10:03:15Z</dcterms:modified>
</cp:coreProperties>
</file>