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8"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сведения'!$A$1:$B$226</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M24" i="23" l="1"/>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D24" i="23"/>
  <c r="E24" i="23"/>
  <c r="F24" i="23"/>
  <c r="G24" i="23"/>
  <c r="H24" i="23"/>
  <c r="I24" i="23"/>
  <c r="J24" i="23"/>
  <c r="K24" i="23"/>
  <c r="L24" i="23"/>
  <c r="N24" i="23"/>
  <c r="O24" i="23"/>
  <c r="P24" i="23"/>
  <c r="Q24" i="23"/>
  <c r="R24" i="23"/>
  <c r="S24" i="23"/>
  <c r="T24" i="23"/>
  <c r="U24" i="23"/>
  <c r="V24" i="23"/>
  <c r="W24" i="23"/>
  <c r="X24" i="23"/>
  <c r="Y24" i="23"/>
  <c r="Z24" i="23"/>
  <c r="AA24" i="23"/>
  <c r="C24" i="23"/>
  <c r="A5" i="28" l="1"/>
  <c r="A4" i="23"/>
  <c r="A5" i="27"/>
  <c r="B164" i="28" l="1"/>
  <c r="B160" i="28"/>
  <c r="B156" i="28"/>
  <c r="B22" i="28"/>
  <c r="A15" i="28"/>
  <c r="A12" i="28"/>
  <c r="A9" i="28"/>
  <c r="B203" i="28" l="1"/>
  <c r="B202" i="28" s="1"/>
  <c r="B201" i="28"/>
  <c r="B200" i="28" s="1"/>
  <c r="B192" i="28"/>
  <c r="B188" i="28"/>
  <c r="B184" i="28"/>
  <c r="B180" i="28"/>
  <c r="B176" i="28"/>
  <c r="B172" i="28"/>
  <c r="B168"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21" i="28"/>
  <c r="B30" i="28" l="1"/>
  <c r="AB64" i="23"/>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C49" i="7" s="1"/>
  <c r="AB29" i="23"/>
  <c r="AB28" i="23"/>
  <c r="AB27" i="23"/>
  <c r="AB26" i="23"/>
  <c r="AB25" i="23"/>
  <c r="AB24" i="23"/>
  <c r="C48" i="7" s="1"/>
  <c r="A15" i="27" l="1"/>
  <c r="A12" i="27"/>
  <c r="A9" i="27"/>
  <c r="B140" i="27"/>
  <c r="C140" i="27" s="1"/>
  <c r="D140" i="27" s="1"/>
  <c r="E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49"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AQ81" i="27" s="1"/>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C74" i="27" s="1"/>
  <c r="B52" i="27"/>
  <c r="B50" i="27"/>
  <c r="B59" i="27" s="1"/>
  <c r="C48" i="27"/>
  <c r="B48" i="27"/>
  <c r="B47" i="27"/>
  <c r="B45" i="27"/>
  <c r="B44" i="27"/>
  <c r="B27" i="27"/>
  <c r="A7" i="27"/>
  <c r="B49" i="27" l="1"/>
  <c r="D48" i="27"/>
  <c r="B29" i="27"/>
  <c r="B25" i="27"/>
  <c r="B54" i="27" s="1"/>
  <c r="B55" i="27" s="1"/>
  <c r="B56" i="27" s="1"/>
  <c r="B69" i="27" s="1"/>
  <c r="B77" i="27" s="1"/>
  <c r="B46" i="27"/>
  <c r="G136" i="27"/>
  <c r="E48" i="27"/>
  <c r="D141" i="27"/>
  <c r="C73" i="27" s="1"/>
  <c r="C85" i="27" s="1"/>
  <c r="C99" i="27" s="1"/>
  <c r="E137" i="27"/>
  <c r="C141" i="27"/>
  <c r="B73" i="27" s="1"/>
  <c r="B85" i="27" s="1"/>
  <c r="B99" i="27" s="1"/>
  <c r="D58" i="27"/>
  <c r="C52" i="27"/>
  <c r="C47" i="27"/>
  <c r="B80" i="27"/>
  <c r="B66" i="27"/>
  <c r="B68" i="27" s="1"/>
  <c r="B79" i="27"/>
  <c r="F140" i="27"/>
  <c r="F141" i="27" s="1"/>
  <c r="E73" i="27" s="1"/>
  <c r="E85" i="27" s="1"/>
  <c r="E99" i="27" s="1"/>
  <c r="G120" i="27"/>
  <c r="I118" i="27"/>
  <c r="I120" i="27" s="1"/>
  <c r="C109" i="27" s="1"/>
  <c r="E141" i="27"/>
  <c r="D73" i="27" s="1"/>
  <c r="D85" i="27" s="1"/>
  <c r="D99" i="27" s="1"/>
  <c r="C61" i="27" l="1"/>
  <c r="C60" i="27" s="1"/>
  <c r="C53" i="27"/>
  <c r="C55" i="27" s="1"/>
  <c r="D53" i="27" s="1"/>
  <c r="B82" i="27"/>
  <c r="C67" i="27"/>
  <c r="D67" i="27" s="1"/>
  <c r="F137" i="27"/>
  <c r="D49" i="27"/>
  <c r="F48" i="27"/>
  <c r="H136" i="27"/>
  <c r="D74" i="27"/>
  <c r="E58" i="27"/>
  <c r="D52" i="27"/>
  <c r="D47" i="27"/>
  <c r="C108" i="27"/>
  <c r="C50" i="27" s="1"/>
  <c r="C59" i="27" s="1"/>
  <c r="D109" i="27"/>
  <c r="G140" i="27"/>
  <c r="G141" i="27" s="1"/>
  <c r="F73" i="27" s="1"/>
  <c r="F85" i="27" s="1"/>
  <c r="F99" i="27" s="1"/>
  <c r="B70" i="27"/>
  <c r="B75" i="27"/>
  <c r="D76" i="27" l="1"/>
  <c r="E67" i="27"/>
  <c r="E76" i="27" s="1"/>
  <c r="F76" i="27"/>
  <c r="C76" i="27"/>
  <c r="D61" i="27"/>
  <c r="D60" i="27" s="1"/>
  <c r="I136" i="27"/>
  <c r="G48" i="27"/>
  <c r="G137" i="27"/>
  <c r="E49" i="27"/>
  <c r="B71" i="27"/>
  <c r="B72" i="27" s="1"/>
  <c r="E109" i="27"/>
  <c r="D108" i="27"/>
  <c r="D50" i="27" s="1"/>
  <c r="D59" i="27" s="1"/>
  <c r="D55" i="27"/>
  <c r="E53" i="27" s="1"/>
  <c r="F58" i="27"/>
  <c r="E52" i="27"/>
  <c r="E47" i="27"/>
  <c r="E74" i="27"/>
  <c r="F67" i="27"/>
  <c r="G67" i="27" s="1"/>
  <c r="H140" i="27"/>
  <c r="C80" i="27"/>
  <c r="C66" i="27"/>
  <c r="C68" i="27" s="1"/>
  <c r="C79" i="27"/>
  <c r="C82" i="27"/>
  <c r="C56" i="27"/>
  <c r="C69" i="27" s="1"/>
  <c r="C77" i="27" s="1"/>
  <c r="E61" i="27" l="1"/>
  <c r="E60" i="27" s="1"/>
  <c r="D79" i="27"/>
  <c r="H137" i="27"/>
  <c r="F49" i="27"/>
  <c r="H48" i="27"/>
  <c r="J136" i="27"/>
  <c r="C75" i="27"/>
  <c r="C70" i="27"/>
  <c r="I140" i="27"/>
  <c r="H67" i="27"/>
  <c r="G76" i="27"/>
  <c r="F74" i="27"/>
  <c r="G58" i="27"/>
  <c r="F52" i="27"/>
  <c r="F47" i="27"/>
  <c r="E55" i="27"/>
  <c r="F53" i="27" s="1"/>
  <c r="E108" i="27"/>
  <c r="E50" i="27" s="1"/>
  <c r="E59" i="27" s="1"/>
  <c r="F109" i="27"/>
  <c r="H141" i="27"/>
  <c r="G73" i="27" s="1"/>
  <c r="G85" i="27" s="1"/>
  <c r="G99" i="27" s="1"/>
  <c r="D82" i="27"/>
  <c r="D56" i="27"/>
  <c r="D69" i="27" s="1"/>
  <c r="D77" i="27" s="1"/>
  <c r="D66" i="27"/>
  <c r="D68" i="27" s="1"/>
  <c r="D80" i="27"/>
  <c r="B78" i="27"/>
  <c r="B83" i="27" s="1"/>
  <c r="F61" i="27" l="1"/>
  <c r="F60" i="27" s="1"/>
  <c r="I48" i="27"/>
  <c r="K136" i="27"/>
  <c r="I137" i="27"/>
  <c r="G49" i="27"/>
  <c r="G109" i="27"/>
  <c r="F108" i="27"/>
  <c r="F50" i="27" s="1"/>
  <c r="F59" i="27" s="1"/>
  <c r="F55" i="27"/>
  <c r="H58" i="27"/>
  <c r="G52" i="27"/>
  <c r="G47" i="27"/>
  <c r="G74" i="27"/>
  <c r="J140" i="27"/>
  <c r="J141" i="27" s="1"/>
  <c r="I73" i="27" s="1"/>
  <c r="I85" i="27" s="1"/>
  <c r="I99" i="27" s="1"/>
  <c r="C71" i="27"/>
  <c r="C72" i="27" s="1"/>
  <c r="B88" i="27"/>
  <c r="B86" i="27"/>
  <c r="B84" i="27"/>
  <c r="B89" i="27" s="1"/>
  <c r="D70" i="27"/>
  <c r="D75" i="27"/>
  <c r="E80" i="27"/>
  <c r="E66" i="27"/>
  <c r="E68" i="27" s="1"/>
  <c r="E79" i="27"/>
  <c r="E82" i="27"/>
  <c r="E56" i="27"/>
  <c r="E69" i="27" s="1"/>
  <c r="E77" i="27" s="1"/>
  <c r="H76" i="27"/>
  <c r="I67" i="27"/>
  <c r="I141" i="27"/>
  <c r="H73" i="27" s="1"/>
  <c r="H85" i="27" s="1"/>
  <c r="H99" i="27" s="1"/>
  <c r="F79" i="27" l="1"/>
  <c r="G61" i="27"/>
  <c r="G60" i="27" s="1"/>
  <c r="J48" i="27"/>
  <c r="L136" i="27"/>
  <c r="H49" i="27"/>
  <c r="J137" i="27"/>
  <c r="J67" i="27"/>
  <c r="I76" i="27"/>
  <c r="E75" i="27"/>
  <c r="E70" i="27"/>
  <c r="D71" i="27"/>
  <c r="D72" i="27" s="1"/>
  <c r="B87" i="27"/>
  <c r="B90" i="27" s="1"/>
  <c r="F82" i="27"/>
  <c r="F56" i="27"/>
  <c r="F69" i="27" s="1"/>
  <c r="F77" i="27" s="1"/>
  <c r="F80" i="27"/>
  <c r="F66" i="27"/>
  <c r="F68" i="27" s="1"/>
  <c r="C78" i="27"/>
  <c r="C83" i="27" s="1"/>
  <c r="K140" i="27"/>
  <c r="H74" i="27"/>
  <c r="I58" i="27"/>
  <c r="H52" i="27"/>
  <c r="H47" i="27"/>
  <c r="G53" i="27"/>
  <c r="G108" i="27"/>
  <c r="G50" i="27" s="1"/>
  <c r="G59" i="27" s="1"/>
  <c r="H109" i="27"/>
  <c r="D78" i="27" l="1"/>
  <c r="D83" i="27" s="1"/>
  <c r="D86" i="27" s="1"/>
  <c r="H61" i="27"/>
  <c r="H60" i="27" s="1"/>
  <c r="K137" i="27"/>
  <c r="I49" i="27"/>
  <c r="K48" i="27"/>
  <c r="M136" i="27"/>
  <c r="G80" i="27"/>
  <c r="G66" i="27"/>
  <c r="G68" i="27" s="1"/>
  <c r="G79" i="27"/>
  <c r="J58" i="27"/>
  <c r="I52" i="27"/>
  <c r="I47" i="27"/>
  <c r="I61" i="27" s="1"/>
  <c r="I60" i="27" s="1"/>
  <c r="I74" i="27"/>
  <c r="L140" i="27"/>
  <c r="F70" i="27"/>
  <c r="F75" i="27"/>
  <c r="I109" i="27"/>
  <c r="H108" i="27"/>
  <c r="H50" i="27" s="1"/>
  <c r="H59" i="27" s="1"/>
  <c r="G55" i="27"/>
  <c r="K141" i="27"/>
  <c r="J73" i="27" s="1"/>
  <c r="J85" i="27" s="1"/>
  <c r="J99" i="27" s="1"/>
  <c r="C86" i="27"/>
  <c r="C88" i="27"/>
  <c r="C84" i="27"/>
  <c r="C89" i="27" s="1"/>
  <c r="E71" i="27"/>
  <c r="E72" i="27" s="1"/>
  <c r="J76" i="27"/>
  <c r="K67" i="27"/>
  <c r="D84" i="27" l="1"/>
  <c r="D89" i="27" s="1"/>
  <c r="D88" i="27"/>
  <c r="H79" i="27"/>
  <c r="L48" i="27"/>
  <c r="N136" i="27"/>
  <c r="J49" i="27"/>
  <c r="L137" i="27"/>
  <c r="L67" i="27"/>
  <c r="K76" i="27"/>
  <c r="G56" i="27"/>
  <c r="G69" i="27" s="1"/>
  <c r="G77" i="27" s="1"/>
  <c r="G82" i="27"/>
  <c r="I108" i="27"/>
  <c r="I50" i="27" s="1"/>
  <c r="I59" i="27" s="1"/>
  <c r="J109" i="27"/>
  <c r="F71" i="27"/>
  <c r="F72" i="27" s="1"/>
  <c r="M140" i="27"/>
  <c r="J74" i="27"/>
  <c r="K58" i="27"/>
  <c r="J52" i="27"/>
  <c r="J47" i="27"/>
  <c r="G75" i="27"/>
  <c r="E78" i="27"/>
  <c r="E83" i="27" s="1"/>
  <c r="C87" i="27"/>
  <c r="C90" i="27" s="1"/>
  <c r="D87" i="27"/>
  <c r="H53" i="27"/>
  <c r="H66" i="27"/>
  <c r="H68" i="27" s="1"/>
  <c r="H80" i="27"/>
  <c r="L141" i="27"/>
  <c r="K73" i="27" s="1"/>
  <c r="K85" i="27" s="1"/>
  <c r="K99" i="27" s="1"/>
  <c r="J61" i="27" l="1"/>
  <c r="J60" i="27" s="1"/>
  <c r="G70" i="27"/>
  <c r="M137" i="27"/>
  <c r="K49" i="27"/>
  <c r="O136" i="27"/>
  <c r="M48" i="27"/>
  <c r="H75" i="27"/>
  <c r="E86" i="27"/>
  <c r="E84" i="27"/>
  <c r="E89" i="27" s="1"/>
  <c r="E88" i="27"/>
  <c r="L58" i="27"/>
  <c r="K52" i="27"/>
  <c r="K47" i="27"/>
  <c r="K74" i="27"/>
  <c r="N140" i="27"/>
  <c r="N141" i="27" s="1"/>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G71" i="27" l="1"/>
  <c r="G72" i="27" s="1"/>
  <c r="K61" i="27"/>
  <c r="K60" i="27" s="1"/>
  <c r="P136" i="27"/>
  <c r="N48" i="27"/>
  <c r="N137" i="27"/>
  <c r="L49" i="27"/>
  <c r="F84" i="27"/>
  <c r="F89" i="27" s="1"/>
  <c r="N67" i="27"/>
  <c r="M76" i="27"/>
  <c r="I75" i="27"/>
  <c r="H82" i="27"/>
  <c r="H56" i="27"/>
  <c r="H69" i="27" s="1"/>
  <c r="J80" i="27"/>
  <c r="J66" i="27"/>
  <c r="J68" i="27" s="1"/>
  <c r="J79" i="27"/>
  <c r="E87" i="27"/>
  <c r="E90" i="27" s="1"/>
  <c r="F87" i="27"/>
  <c r="I53" i="27"/>
  <c r="K108" i="27"/>
  <c r="K50" i="27" s="1"/>
  <c r="K59" i="27" s="1"/>
  <c r="L109" i="27"/>
  <c r="O140" i="27"/>
  <c r="L74" i="27"/>
  <c r="M58" i="27"/>
  <c r="L52" i="27"/>
  <c r="L47" i="27"/>
  <c r="F88" i="27"/>
  <c r="G78" i="27" l="1"/>
  <c r="G83" i="27" s="1"/>
  <c r="G88" i="27" s="1"/>
  <c r="L61" i="27"/>
  <c r="L60" i="27" s="1"/>
  <c r="F90" i="27"/>
  <c r="O137" i="27"/>
  <c r="M49" i="27"/>
  <c r="Q136" i="27"/>
  <c r="O48" i="27"/>
  <c r="N58" i="27"/>
  <c r="M52" i="27"/>
  <c r="M47" i="27"/>
  <c r="M74" i="27"/>
  <c r="P140" i="27"/>
  <c r="M109" i="27"/>
  <c r="L108" i="27"/>
  <c r="L50" i="27" s="1"/>
  <c r="L59" i="27" s="1"/>
  <c r="I55" i="27"/>
  <c r="N76" i="27"/>
  <c r="O67" i="27"/>
  <c r="O141" i="27"/>
  <c r="N73" i="27" s="1"/>
  <c r="N85" i="27" s="1"/>
  <c r="N99" i="27" s="1"/>
  <c r="K80" i="27"/>
  <c r="K66" i="27"/>
  <c r="K68" i="27" s="1"/>
  <c r="K79" i="27"/>
  <c r="J75" i="27"/>
  <c r="H77" i="27"/>
  <c r="H70" i="27"/>
  <c r="G86" i="27" l="1"/>
  <c r="G84" i="27"/>
  <c r="G89" i="27" s="1"/>
  <c r="M61" i="27"/>
  <c r="M60" i="27" s="1"/>
  <c r="P48" i="27"/>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74" i="27"/>
  <c r="R140" i="27"/>
  <c r="R141" i="27" s="1"/>
  <c r="Q73" i="27" s="1"/>
  <c r="Q85" i="27" s="1"/>
  <c r="Q99" i="27" s="1"/>
  <c r="O109" i="27"/>
  <c r="N108" i="27"/>
  <c r="N50" i="27" s="1"/>
  <c r="N59" i="27" s="1"/>
  <c r="I77" i="27"/>
  <c r="I70" i="27"/>
  <c r="L75" i="27"/>
  <c r="Q141" i="27"/>
  <c r="P73" i="27" s="1"/>
  <c r="P85" i="27" s="1"/>
  <c r="P99" i="27" s="1"/>
  <c r="M80" i="27"/>
  <c r="M66" i="27"/>
  <c r="M68" i="27" s="1"/>
  <c r="M79" i="27"/>
  <c r="P76" i="27"/>
  <c r="Q67" i="27"/>
  <c r="H78" i="27"/>
  <c r="H83" i="27" s="1"/>
  <c r="O61" i="27" l="1"/>
  <c r="O60" i="27" s="1"/>
  <c r="P49" i="27"/>
  <c r="R137" i="27"/>
  <c r="T136" i="27"/>
  <c r="R48" i="27"/>
  <c r="R67" i="27"/>
  <c r="Q76" i="27"/>
  <c r="I71" i="27"/>
  <c r="I78" i="27" s="1"/>
  <c r="I83" i="27" s="1"/>
  <c r="I86" i="27" s="1"/>
  <c r="N80" i="27"/>
  <c r="N66" i="27"/>
  <c r="N68" i="27" s="1"/>
  <c r="N79" i="27"/>
  <c r="K55" i="27"/>
  <c r="H86" i="27"/>
  <c r="H88" i="27"/>
  <c r="H84" i="27"/>
  <c r="H89" i="27" s="1"/>
  <c r="M75" i="27"/>
  <c r="O108" i="27"/>
  <c r="O50" i="27" s="1"/>
  <c r="O59" i="27" s="1"/>
  <c r="P109" i="27"/>
  <c r="S140" i="27"/>
  <c r="S141" i="27" s="1"/>
  <c r="R73" i="27" s="1"/>
  <c r="R85" i="27" s="1"/>
  <c r="R99" i="27" s="1"/>
  <c r="P74" i="27"/>
  <c r="Q58" i="27"/>
  <c r="P52" i="27"/>
  <c r="P47" i="27"/>
  <c r="J82" i="27"/>
  <c r="J56" i="27"/>
  <c r="J69" i="27" s="1"/>
  <c r="P61" i="27" l="1"/>
  <c r="P60" i="27" s="1"/>
  <c r="S137" i="27"/>
  <c r="Q49" i="27"/>
  <c r="S48" i="27"/>
  <c r="U136" i="27"/>
  <c r="I72" i="27"/>
  <c r="I88" i="27"/>
  <c r="O80" i="27"/>
  <c r="O66" i="27"/>
  <c r="O68" i="27" s="1"/>
  <c r="O79" i="27"/>
  <c r="H87" i="27"/>
  <c r="H90" i="27" s="1"/>
  <c r="I87" i="27"/>
  <c r="K82" i="27"/>
  <c r="K56" i="27"/>
  <c r="K69" i="27" s="1"/>
  <c r="N75" i="27"/>
  <c r="R76" i="27"/>
  <c r="S67" i="27"/>
  <c r="J77" i="27"/>
  <c r="J70" i="27"/>
  <c r="R58" i="27"/>
  <c r="Q52" i="27"/>
  <c r="Q47" i="27"/>
  <c r="Q74" i="27"/>
  <c r="T140" i="27"/>
  <c r="Q109" i="27"/>
  <c r="P108" i="27"/>
  <c r="P50" i="27" s="1"/>
  <c r="P59" i="27" s="1"/>
  <c r="I84" i="27"/>
  <c r="I89" i="27" s="1"/>
  <c r="L53" i="27"/>
  <c r="Q61" i="27" l="1"/>
  <c r="Q60" i="27" s="1"/>
  <c r="T48" i="27"/>
  <c r="V136" i="27"/>
  <c r="R49" i="27"/>
  <c r="T137" i="27"/>
  <c r="I90" i="27"/>
  <c r="L55" i="27"/>
  <c r="M53" i="27" s="1"/>
  <c r="Q108" i="27"/>
  <c r="Q50" i="27" s="1"/>
  <c r="Q59" i="27" s="1"/>
  <c r="R109" i="27"/>
  <c r="U140" i="27"/>
  <c r="U141" i="27" s="1"/>
  <c r="T73" i="27" s="1"/>
  <c r="T85" i="27" s="1"/>
  <c r="T99" i="27" s="1"/>
  <c r="R74" i="27"/>
  <c r="S58" i="27"/>
  <c r="R52" i="27"/>
  <c r="R47" i="27"/>
  <c r="P66" i="27"/>
  <c r="P68" i="27" s="1"/>
  <c r="P80" i="27"/>
  <c r="P79" i="27"/>
  <c r="T141" i="27"/>
  <c r="S73" i="27" s="1"/>
  <c r="S85" i="27" s="1"/>
  <c r="S99" i="27" s="1"/>
  <c r="J71" i="27"/>
  <c r="J78" i="27" s="1"/>
  <c r="J83" i="27" s="1"/>
  <c r="T67" i="27"/>
  <c r="S76" i="27"/>
  <c r="K77" i="27"/>
  <c r="K70" i="27"/>
  <c r="O75" i="27"/>
  <c r="R61" i="27" l="1"/>
  <c r="R60" i="27" s="1"/>
  <c r="U137" i="27"/>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74" i="27"/>
  <c r="V140" i="27"/>
  <c r="V141" i="27" s="1"/>
  <c r="U73" i="27" s="1"/>
  <c r="U85" i="27" s="1"/>
  <c r="U99" i="27" s="1"/>
  <c r="S109" i="27"/>
  <c r="R108" i="27"/>
  <c r="R50" i="27" s="1"/>
  <c r="R59" i="27" s="1"/>
  <c r="L82" i="27"/>
  <c r="L56" i="27"/>
  <c r="L69" i="27" s="1"/>
  <c r="S61" i="27" l="1"/>
  <c r="S60" i="27" s="1"/>
  <c r="X136" i="27"/>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V67" i="27"/>
  <c r="U76" i="27"/>
  <c r="K72" i="27"/>
  <c r="N53" i="27"/>
  <c r="T61" i="27" l="1"/>
  <c r="T60" i="27" s="1"/>
  <c r="W137" i="27"/>
  <c r="U49" i="27"/>
  <c r="Y136" i="27"/>
  <c r="W48" i="27"/>
  <c r="N55" i="27"/>
  <c r="O53" i="27" s="1"/>
  <c r="V58" i="27"/>
  <c r="U52" i="27"/>
  <c r="U47" i="27"/>
  <c r="U74" i="27"/>
  <c r="X140" i="27"/>
  <c r="U109" i="27"/>
  <c r="T108" i="27"/>
  <c r="T50" i="27" s="1"/>
  <c r="T59" i="27" s="1"/>
  <c r="M77" i="27"/>
  <c r="M70" i="27"/>
  <c r="R75" i="27"/>
  <c r="L71" i="27"/>
  <c r="L78" i="27" s="1"/>
  <c r="L83" i="27" s="1"/>
  <c r="V76" i="27"/>
  <c r="W67" i="27"/>
  <c r="W141" i="27"/>
  <c r="V73" i="27" s="1"/>
  <c r="V85" i="27" s="1"/>
  <c r="V99" i="27" s="1"/>
  <c r="S80" i="27"/>
  <c r="S66" i="27"/>
  <c r="S68" i="27" s="1"/>
  <c r="S79" i="27"/>
  <c r="U61" i="27" l="1"/>
  <c r="U60" i="27" s="1"/>
  <c r="L72" i="27"/>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W61" i="27" l="1"/>
  <c r="W60" i="27" s="1"/>
  <c r="AB136" i="27"/>
  <c r="Z48" i="27"/>
  <c r="X49" i="27"/>
  <c r="Z137" i="27"/>
  <c r="U75" i="27"/>
  <c r="O77" i="27"/>
  <c r="O70" i="27"/>
  <c r="W108" i="27"/>
  <c r="W50" i="27" s="1"/>
  <c r="W59" i="27" s="1"/>
  <c r="X109" i="27"/>
  <c r="AA140" i="27"/>
  <c r="AA141" i="27" s="1"/>
  <c r="Z73" i="27" s="1"/>
  <c r="Z85" i="27" s="1"/>
  <c r="Z99" i="27" s="1"/>
  <c r="X74" i="27"/>
  <c r="Y58" i="27"/>
  <c r="X52" i="27"/>
  <c r="X47" i="27"/>
  <c r="Q55" i="27"/>
  <c r="V80" i="27"/>
  <c r="V66" i="27"/>
  <c r="V68" i="27" s="1"/>
  <c r="V79" i="27"/>
  <c r="Z141" i="27"/>
  <c r="Y73" i="27" s="1"/>
  <c r="Y85" i="27" s="1"/>
  <c r="Y99" i="27" s="1"/>
  <c r="P82" i="27"/>
  <c r="P56" i="27"/>
  <c r="P69" i="27" s="1"/>
  <c r="Z67" i="27"/>
  <c r="Y76" i="27"/>
  <c r="N71" i="27"/>
  <c r="N78" i="27" s="1"/>
  <c r="N83" i="27" s="1"/>
  <c r="X61" i="27" l="1"/>
  <c r="X60" i="27" s="1"/>
  <c r="N72" i="27"/>
  <c r="AA137" i="27"/>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74" i="27"/>
  <c r="AB140" i="27"/>
  <c r="Y109" i="27"/>
  <c r="X108" i="27"/>
  <c r="X50" i="27" s="1"/>
  <c r="X59" i="27" s="1"/>
  <c r="O71" i="27"/>
  <c r="O78" i="27" s="1"/>
  <c r="O83" i="27" s="1"/>
  <c r="Y61" i="27" l="1"/>
  <c r="Y60" i="27" s="1"/>
  <c r="AD136" i="27"/>
  <c r="AB48" i="27"/>
  <c r="AB137" i="27"/>
  <c r="Z49" i="27"/>
  <c r="O86" i="27"/>
  <c r="O87" i="27" s="1"/>
  <c r="O90" i="27" s="1"/>
  <c r="O88" i="27"/>
  <c r="O84" i="27"/>
  <c r="O89" i="27" s="1"/>
  <c r="AB67" i="27"/>
  <c r="AA76" i="27"/>
  <c r="AQ67" i="27"/>
  <c r="Y108" i="27"/>
  <c r="Y50" i="27" s="1"/>
  <c r="Y59" i="27" s="1"/>
  <c r="Z109" i="27"/>
  <c r="AC140" i="27"/>
  <c r="Z74" i="27"/>
  <c r="AA58" i="27"/>
  <c r="Z52" i="27"/>
  <c r="Z47" i="27"/>
  <c r="P71" i="27"/>
  <c r="P78" i="27" s="1"/>
  <c r="P83" i="27" s="1"/>
  <c r="O72" i="27"/>
  <c r="X66" i="27"/>
  <c r="X68" i="27" s="1"/>
  <c r="X80" i="27"/>
  <c r="X79" i="27"/>
  <c r="AB141" i="27"/>
  <c r="AA73" i="27" s="1"/>
  <c r="AA85" i="27" s="1"/>
  <c r="AA99" i="27" s="1"/>
  <c r="R55" i="27"/>
  <c r="W75" i="27"/>
  <c r="Q77" i="27"/>
  <c r="Q70" i="27"/>
  <c r="Z61" i="27" l="1"/>
  <c r="Z60" i="27" s="1"/>
  <c r="P72" i="27"/>
  <c r="AC137" i="27"/>
  <c r="AA49" i="27"/>
  <c r="AE136" i="27"/>
  <c r="AC48" i="27"/>
  <c r="R82" i="27"/>
  <c r="R56" i="27"/>
  <c r="R69" i="27" s="1"/>
  <c r="AB58" i="27"/>
  <c r="AA52" i="27"/>
  <c r="AA47" i="27"/>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A61" i="27" l="1"/>
  <c r="AA60" i="27" s="1"/>
  <c r="AF136" i="27"/>
  <c r="AD48" i="27"/>
  <c r="AD137" i="27"/>
  <c r="AB49" i="27"/>
  <c r="Q86" i="27"/>
  <c r="Q87" i="27" s="1"/>
  <c r="Q90" i="27" s="1"/>
  <c r="Q88" i="27"/>
  <c r="Q84" i="27"/>
  <c r="Q89" i="27" s="1"/>
  <c r="Y75" i="27"/>
  <c r="S55" i="27"/>
  <c r="T53" i="27" s="1"/>
  <c r="Q72" i="27"/>
  <c r="AD67" i="27"/>
  <c r="AC76" i="27"/>
  <c r="Z80" i="27"/>
  <c r="Z66" i="27"/>
  <c r="Z68" i="27" s="1"/>
  <c r="Z79" i="27"/>
  <c r="R77" i="27"/>
  <c r="R70" i="27"/>
  <c r="AA108" i="27"/>
  <c r="AA50" i="27" s="1"/>
  <c r="AA59" i="27" s="1"/>
  <c r="AB109" i="27"/>
  <c r="AE140" i="27"/>
  <c r="AB74" i="27"/>
  <c r="AC58" i="27"/>
  <c r="AB52" i="27"/>
  <c r="AB47" i="27"/>
  <c r="AB61" i="27" s="1"/>
  <c r="AB60" i="27" s="1"/>
  <c r="AC49" i="27" l="1"/>
  <c r="AE137" i="27"/>
  <c r="AE48" i="27"/>
  <c r="AG136" i="27"/>
  <c r="AD58" i="27"/>
  <c r="AC52" i="27"/>
  <c r="AC47" i="27"/>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C61" i="27" l="1"/>
  <c r="AC60" i="27" s="1"/>
  <c r="AH136" i="27"/>
  <c r="AF48" i="27"/>
  <c r="AD49" i="27"/>
  <c r="AF137" i="27"/>
  <c r="R72" i="27"/>
  <c r="U55" i="27"/>
  <c r="V53" i="27" s="1"/>
  <c r="AC108" i="27"/>
  <c r="AC50" i="27" s="1"/>
  <c r="AC59" i="27" s="1"/>
  <c r="AD109" i="27"/>
  <c r="AG140" i="27"/>
  <c r="AG141" i="27" s="1"/>
  <c r="AF73" i="27" s="1"/>
  <c r="AF85" i="27" s="1"/>
  <c r="AF99" i="27" s="1"/>
  <c r="AD74" i="27"/>
  <c r="AE58" i="27"/>
  <c r="AD52" i="27"/>
  <c r="AD47" i="27"/>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D61" i="27" l="1"/>
  <c r="AD60" i="27" s="1"/>
  <c r="AG137" i="27"/>
  <c r="AE49" i="27"/>
  <c r="AG48" i="27"/>
  <c r="AI136" i="27"/>
  <c r="V55" i="27"/>
  <c r="S71" i="27"/>
  <c r="S78" i="27" s="1"/>
  <c r="S83" i="27" s="1"/>
  <c r="AF58" i="27"/>
  <c r="AE52" i="27"/>
  <c r="AE47" i="27"/>
  <c r="AE74" i="27"/>
  <c r="AH140" i="27"/>
  <c r="AH141" i="27" s="1"/>
  <c r="AG73" i="27" s="1"/>
  <c r="AG85" i="27" s="1"/>
  <c r="AG99" i="27" s="1"/>
  <c r="AE109" i="27"/>
  <c r="AD108" i="27"/>
  <c r="AD50" i="27" s="1"/>
  <c r="AD59" i="27" s="1"/>
  <c r="T77" i="27"/>
  <c r="T70" i="27"/>
  <c r="AB75" i="27"/>
  <c r="AF76" i="27"/>
  <c r="AG67" i="27"/>
  <c r="AR67" i="27"/>
  <c r="AC80" i="27"/>
  <c r="AC66" i="27"/>
  <c r="AC68" i="27" s="1"/>
  <c r="AC79" i="27"/>
  <c r="U82" i="27"/>
  <c r="U56" i="27"/>
  <c r="U69" i="27" s="1"/>
  <c r="AE61" i="27" l="1"/>
  <c r="AE60" i="27" s="1"/>
  <c r="AH48" i="27"/>
  <c r="AJ136" i="27"/>
  <c r="AF49" i="27"/>
  <c r="AH137" i="27"/>
  <c r="U77" i="27"/>
  <c r="U70" i="27"/>
  <c r="AH67" i="27"/>
  <c r="AG76" i="27"/>
  <c r="T71" i="27"/>
  <c r="T78" i="27" s="1"/>
  <c r="T83" i="27" s="1"/>
  <c r="AD80" i="27"/>
  <c r="AD66" i="27"/>
  <c r="AD68" i="27" s="1"/>
  <c r="AD79" i="27"/>
  <c r="S72" i="27"/>
  <c r="V82" i="27"/>
  <c r="V56" i="27"/>
  <c r="V69" i="27" s="1"/>
  <c r="AC75" i="27"/>
  <c r="S86" i="27"/>
  <c r="S87" i="27" s="1"/>
  <c r="S90" i="27" s="1"/>
  <c r="S84" i="27"/>
  <c r="S89" i="27" s="1"/>
  <c r="S88" i="27"/>
  <c r="AE108" i="27"/>
  <c r="AE50" i="27" s="1"/>
  <c r="AE59" i="27" s="1"/>
  <c r="AF109" i="27"/>
  <c r="AI140" i="27"/>
  <c r="AI141" i="27" s="1"/>
  <c r="AH73" i="27" s="1"/>
  <c r="AH85" i="27" s="1"/>
  <c r="AH99" i="27" s="1"/>
  <c r="AF74" i="27"/>
  <c r="AG58" i="27"/>
  <c r="AF52" i="27"/>
  <c r="AF47" i="27"/>
  <c r="W53" i="27"/>
  <c r="AF61" i="27" l="1"/>
  <c r="AF60" i="27" s="1"/>
  <c r="AG49" i="27"/>
  <c r="AI137" i="27"/>
  <c r="AI48" i="27"/>
  <c r="AK136" i="27"/>
  <c r="T72" i="27"/>
  <c r="U71" i="27"/>
  <c r="U78" i="27" s="1"/>
  <c r="U83" i="27" s="1"/>
  <c r="W55" i="27"/>
  <c r="X53" i="27" s="1"/>
  <c r="AE80" i="27"/>
  <c r="AE66" i="27"/>
  <c r="AE68" i="27" s="1"/>
  <c r="AE79" i="27"/>
  <c r="AH58" i="27"/>
  <c r="AG52" i="27"/>
  <c r="AG47" i="27"/>
  <c r="AG61" i="27" s="1"/>
  <c r="AG60" i="27" s="1"/>
  <c r="AG74" i="27"/>
  <c r="AJ140" i="27"/>
  <c r="AJ141" i="27" s="1"/>
  <c r="AI73" i="27" s="1"/>
  <c r="AI85" i="27" s="1"/>
  <c r="AI99" i="27" s="1"/>
  <c r="AG109" i="27"/>
  <c r="AF108" i="27"/>
  <c r="AF50" i="27" s="1"/>
  <c r="AF59" i="27" s="1"/>
  <c r="T86" i="27"/>
  <c r="T87" i="27" s="1"/>
  <c r="T90" i="27" s="1"/>
  <c r="T88" i="27"/>
  <c r="T84" i="27"/>
  <c r="T89" i="27" s="1"/>
  <c r="V77" i="27"/>
  <c r="V70" i="27"/>
  <c r="AD75" i="27"/>
  <c r="AH76" i="27"/>
  <c r="AI67"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E75" i="27"/>
  <c r="U72" i="27"/>
  <c r="AF66" i="27"/>
  <c r="AF68" i="27" s="1"/>
  <c r="AF80" i="27"/>
  <c r="AF79" i="27"/>
  <c r="W56" i="27"/>
  <c r="W69" i="27" s="1"/>
  <c r="W82" i="27"/>
  <c r="AH61" i="27" l="1"/>
  <c r="AH60" i="27" s="1"/>
  <c r="AI49" i="27"/>
  <c r="AK137" i="27"/>
  <c r="AM136" i="27"/>
  <c r="AK48" i="27"/>
  <c r="V86" i="27"/>
  <c r="V87" i="27" s="1"/>
  <c r="V90" i="27" s="1"/>
  <c r="V88" i="27"/>
  <c r="V84" i="27"/>
  <c r="V89" i="27" s="1"/>
  <c r="AF75" i="27"/>
  <c r="AJ58" i="27"/>
  <c r="AI52" i="27"/>
  <c r="AI47" i="27"/>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I61" i="27" l="1"/>
  <c r="AI60" i="27" s="1"/>
  <c r="AL137" i="27"/>
  <c r="AJ49" i="27"/>
  <c r="AL48" i="27"/>
  <c r="AN136" i="27"/>
  <c r="Y55" i="27"/>
  <c r="AI108" i="27"/>
  <c r="AI50" i="27" s="1"/>
  <c r="AI59" i="27" s="1"/>
  <c r="AJ109" i="27"/>
  <c r="AM140" i="27"/>
  <c r="AJ74" i="27"/>
  <c r="AK58" i="27"/>
  <c r="AJ52" i="27"/>
  <c r="AJ47" i="27"/>
  <c r="X77" i="27"/>
  <c r="X70" i="27"/>
  <c r="AG75" i="27"/>
  <c r="W71" i="27"/>
  <c r="W78" i="27" s="1"/>
  <c r="W83" i="27" s="1"/>
  <c r="AL67" i="27"/>
  <c r="AK76" i="27"/>
  <c r="AH80" i="27"/>
  <c r="AH66" i="27"/>
  <c r="AH68" i="27" s="1"/>
  <c r="AH79" i="27"/>
  <c r="AL141" i="27"/>
  <c r="AK73" i="27" s="1"/>
  <c r="AK85" i="27" s="1"/>
  <c r="AK99" i="27" s="1"/>
  <c r="AJ61" i="27" l="1"/>
  <c r="AJ60" i="27" s="1"/>
  <c r="AO136" i="27"/>
  <c r="AM48" i="27"/>
  <c r="AM137" i="27"/>
  <c r="AK49" i="27"/>
  <c r="W72" i="27"/>
  <c r="AH75" i="27"/>
  <c r="X71" i="27"/>
  <c r="X78" i="27" s="1"/>
  <c r="X83" i="27" s="1"/>
  <c r="AL58" i="27"/>
  <c r="AK52" i="27"/>
  <c r="AK47" i="27"/>
  <c r="AK74" i="27"/>
  <c r="AN140" i="27"/>
  <c r="AK109" i="27"/>
  <c r="AJ108" i="27"/>
  <c r="AJ50" i="27" s="1"/>
  <c r="AJ59" i="27" s="1"/>
  <c r="W86" i="27"/>
  <c r="W87" i="27" s="1"/>
  <c r="W90" i="27" s="1"/>
  <c r="W84" i="27"/>
  <c r="W89" i="27" s="1"/>
  <c r="W88" i="27"/>
  <c r="Y82" i="27"/>
  <c r="Y56" i="27"/>
  <c r="Y69" i="27" s="1"/>
  <c r="AL76" i="27"/>
  <c r="AM67" i="27"/>
  <c r="AM141" i="27"/>
  <c r="AL73" i="27" s="1"/>
  <c r="AL85" i="27" s="1"/>
  <c r="AL99" i="27" s="1"/>
  <c r="AI80" i="27"/>
  <c r="AI66" i="27"/>
  <c r="AI68" i="27" s="1"/>
  <c r="AI79" i="27"/>
  <c r="Z53" i="27"/>
  <c r="AK61" i="27" l="1"/>
  <c r="AK60" i="27" s="1"/>
  <c r="AN137" i="27"/>
  <c r="AL49" i="27"/>
  <c r="AN48" i="27"/>
  <c r="AP136" i="27"/>
  <c r="X72" i="27"/>
  <c r="AK108" i="27"/>
  <c r="AK50" i="27" s="1"/>
  <c r="AK59" i="27" s="1"/>
  <c r="AL109" i="27"/>
  <c r="AO140" i="27"/>
  <c r="AO141" i="27" s="1"/>
  <c r="AN73" i="27" s="1"/>
  <c r="AN85" i="27" s="1"/>
  <c r="AN99" i="27" s="1"/>
  <c r="AL74" i="27"/>
  <c r="AM58" i="27"/>
  <c r="AL52" i="27"/>
  <c r="AL47" i="27"/>
  <c r="Z55" i="27"/>
  <c r="AA53" i="27" s="1"/>
  <c r="AI75" i="27"/>
  <c r="AJ66" i="27"/>
  <c r="AJ68" i="27" s="1"/>
  <c r="AJ80" i="27"/>
  <c r="AJ79" i="27"/>
  <c r="AN141" i="27"/>
  <c r="AM73" i="27" s="1"/>
  <c r="AM85" i="27" s="1"/>
  <c r="AM99" i="27" s="1"/>
  <c r="X86" i="27"/>
  <c r="X87" i="27" s="1"/>
  <c r="X90" i="27" s="1"/>
  <c r="X88" i="27"/>
  <c r="X84" i="27"/>
  <c r="X89" i="27" s="1"/>
  <c r="AN67" i="27"/>
  <c r="AM76" i="27"/>
  <c r="Y77" i="27"/>
  <c r="Y70" i="27"/>
  <c r="AL61" i="27" l="1"/>
  <c r="AL60" i="27" s="1"/>
  <c r="AO48" i="27"/>
  <c r="AQ136" i="27"/>
  <c r="AO137" i="27"/>
  <c r="AM49" i="27"/>
  <c r="Y71" i="27"/>
  <c r="Y78" i="27" s="1"/>
  <c r="Y83" i="27" s="1"/>
  <c r="Z82" i="27"/>
  <c r="Z56" i="27"/>
  <c r="Z69" i="27" s="1"/>
  <c r="AN58" i="27"/>
  <c r="AM52" i="27"/>
  <c r="AM47" i="27"/>
  <c r="AM74" i="27"/>
  <c r="AP140" i="27"/>
  <c r="AP141" i="27" s="1"/>
  <c r="AO73" i="27" s="1"/>
  <c r="AO85" i="27" s="1"/>
  <c r="AO99" i="27" s="1"/>
  <c r="AM109" i="27"/>
  <c r="AL108" i="27"/>
  <c r="AL50" i="27" s="1"/>
  <c r="AL59" i="27" s="1"/>
  <c r="AN76" i="27"/>
  <c r="AO67" i="27"/>
  <c r="AJ75" i="27"/>
  <c r="AA55" i="27"/>
  <c r="AK80" i="27"/>
  <c r="AK66" i="27"/>
  <c r="AK68" i="27" s="1"/>
  <c r="AK79" i="27"/>
  <c r="AM61" i="27" l="1"/>
  <c r="AM60" i="27" s="1"/>
  <c r="AP48" i="27"/>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0" i="27"/>
  <c r="AQ141" i="27" s="1"/>
  <c r="AP73" i="27" s="1"/>
  <c r="AP85" i="27" s="1"/>
  <c r="AP99" i="27" s="1"/>
  <c r="AQ99" i="27" s="1"/>
  <c r="A100" i="27" s="1"/>
  <c r="AN74" i="27"/>
  <c r="AO58" i="27"/>
  <c r="AN52" i="27"/>
  <c r="AN47" i="27"/>
  <c r="AN61" i="27" l="1"/>
  <c r="AN60" i="27" s="1"/>
  <c r="AQ137" i="27"/>
  <c r="AO49" i="27"/>
  <c r="Z71" i="27"/>
  <c r="Z78" i="27" s="1"/>
  <c r="Z83" i="27" s="1"/>
  <c r="AA77" i="27"/>
  <c r="AA70" i="27"/>
  <c r="AM80" i="27"/>
  <c r="AM66" i="27"/>
  <c r="AM68" i="27" s="1"/>
  <c r="AM79" i="27"/>
  <c r="AP58" i="27"/>
  <c r="AO52" i="27"/>
  <c r="AO47" i="27"/>
  <c r="AO74" i="27"/>
  <c r="AR140" i="27"/>
  <c r="AR141" i="27" s="1"/>
  <c r="AO109" i="27"/>
  <c r="AN108" i="27"/>
  <c r="AN50" i="27" s="1"/>
  <c r="AN59" i="27" s="1"/>
  <c r="AL75" i="27"/>
  <c r="AB55" i="27"/>
  <c r="AC53" i="27" s="1"/>
  <c r="AP76" i="27"/>
  <c r="AS67" i="27"/>
  <c r="AO61" i="27" l="1"/>
  <c r="AO60" i="27" s="1"/>
  <c r="Z72" i="27"/>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D55" i="27"/>
  <c r="AE53" i="27" s="1"/>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0" i="27"/>
  <c r="AU141" i="27" s="1"/>
  <c r="AB71" i="27"/>
  <c r="AB78" i="27" s="1"/>
  <c r="AB83" i="27" s="1"/>
  <c r="AD82" i="27"/>
  <c r="AD56" i="27"/>
  <c r="AD69" i="27" s="1"/>
  <c r="AB72" i="27" l="1"/>
  <c r="AB86" i="27"/>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1" i="27"/>
  <c r="AD78" i="27" s="1"/>
  <c r="AD83" i="27" s="1"/>
  <c r="AC72" i="27"/>
  <c r="AF55" i="27"/>
  <c r="AW140" i="27"/>
  <c r="AE77" i="27"/>
  <c r="AE70" i="27"/>
  <c r="AD72" i="27" l="1"/>
  <c r="AX140" i="27"/>
  <c r="AF82" i="27"/>
  <c r="AF56" i="27"/>
  <c r="AF69" i="27" s="1"/>
  <c r="AE71" i="27"/>
  <c r="AE78" i="27" s="1"/>
  <c r="AE83" i="27" s="1"/>
  <c r="AD86" i="27"/>
  <c r="AD87" i="27" s="1"/>
  <c r="AD90" i="27" s="1"/>
  <c r="AD84" i="27"/>
  <c r="AD89" i="27" s="1"/>
  <c r="AD88" i="27"/>
  <c r="AW141" i="27"/>
  <c r="AG53" i="27"/>
  <c r="AE72" i="27" l="1"/>
  <c r="AE86" i="27"/>
  <c r="AE87" i="27" s="1"/>
  <c r="AE90" i="27" s="1"/>
  <c r="AE84" i="27"/>
  <c r="AE89" i="27" s="1"/>
  <c r="AE88" i="27"/>
  <c r="AG55" i="27"/>
  <c r="AH53" i="27" s="1"/>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H77" i="27"/>
  <c r="AH70" i="27"/>
  <c r="AG72" i="27" l="1"/>
  <c r="AH71" i="27"/>
  <c r="AH78" i="27" s="1"/>
  <c r="AH83" i="27" s="1"/>
  <c r="AG86" i="27"/>
  <c r="AG87" i="27" s="1"/>
  <c r="AG90" i="27" s="1"/>
  <c r="AG88" i="27"/>
  <c r="AG84" i="27"/>
  <c r="AG89" i="27" s="1"/>
  <c r="AI82" i="27"/>
  <c r="AI56" i="27"/>
  <c r="AI69" i="27" s="1"/>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s="1"/>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N55" i="27"/>
  <c r="AO53" i="27" s="1"/>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M72" i="27"/>
  <c r="AP82" i="27"/>
  <c r="AP56" i="27"/>
  <c r="AP69" i="27" s="1"/>
  <c r="AO77" i="27"/>
  <c r="AO70" i="27"/>
  <c r="AN71" i="27"/>
  <c r="AN78" i="27" s="1"/>
  <c r="AN83" i="27" s="1"/>
  <c r="AN72" i="27" l="1"/>
  <c r="AN86" i="27"/>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A14" i="23" l="1"/>
  <c r="A11" i="23"/>
  <c r="A8" i="23"/>
  <c r="B23" i="23" l="1"/>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<sst xmlns="http://schemas.openxmlformats.org/spreadsheetml/2006/main" count="1075" uniqueCount="621">
  <si>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</si>
  <si>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</si>
  <si>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</si>
  <si>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</si>
  <si>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</si>
  <si>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</si>
  <si>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</si>
  <si>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</si>
  <si>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</si>
  <si>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</si>
  <si>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</si>
  <si>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</si>
  <si>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</si>
  <si>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</si>
  <si>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</si>
  <si>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</si>
  <si>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</si>
  <si>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</si>
  <si>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</si>
  <si>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</si>
  <si>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</si>
  <si>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</si>
  <si>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</si>
  <si>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</si>
  <si>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</si>
  <si>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</si>
  <si>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</si>
  <si>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</si>
  <si>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</si>
  <si>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</si>
  <si>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</si>
  <si>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</si>
  <si>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</si>
  <si>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</si>
  <si>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</si>
  <si>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</si>
  <si>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</si>
  <si>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</si>
  <si>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</si>
  <si>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</si>
  <si>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</si>
  <si>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</si>
  <si>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</si>
  <si>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</si>
  <si>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</si>
  <si>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</si>
  <si>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</si>
  <si>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</si>
  <si>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</si>
  <si>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</si>
  <si>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</si>
  <si>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</si>
  <si>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</si>
  <si>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</si>
  <si>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</si>
  <si>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</si>
  <si>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</si>
  <si>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</si>
  <si>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</si>
  <si>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</si>
  <si>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</si>
  <si>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</si>
  <si>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</si>
  <si>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</si>
  <si>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</si>
  <si>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</si>
  <si>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</si>
  <si>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</si>
  <si>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</si>
  <si>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</si>
  <si>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</si>
  <si>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</si>
  <si>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</si>
  <si>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</si>
  <si>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</si>
  <si>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</si>
  <si>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</si>
  <si>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</si>
  <si>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</si>
  <si>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</si>
  <si>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</si>
  <si>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</si>
  <si>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</si>
  <si>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</si>
  <si>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</si>
  <si>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</si>
  <si>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</si>
  <si>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</si>
  <si>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</si>
  <si>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</si>
  <si>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</si>
  <si>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</si>
  <si>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</si>
  <si>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</si>
  <si>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</si>
  <si>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</si>
  <si>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</si>
  <si>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</si>
  <si>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</si>
  <si>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</si>
  <si>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</si>
  <si>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</si>
  <si>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</si>
  <si>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</si>
  <si>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</si>
  <si>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</si>
  <si>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</si>
  <si>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</si>
  <si>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</si>
  <si>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</si>
  <si>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</si>
  <si>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</si>
  <si>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</si>
  <si>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</si>
  <si>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</si>
  <si>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</si>
  <si>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</si>
  <si>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</si>
  <si>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</si>
  <si>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</si>
  <si>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</si>
  <si>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</si>
  <si>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</si>
  <si>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</si>
  <si>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</si>
  <si>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</si>
  <si>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</si>
  <si>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</si>
  <si>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</si>
  <si>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</si>
  <si>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</si>
  <si>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</si>
  <si>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</si>
  <si>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</si>
  <si>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</si>
  <si>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</si>
  <si>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</si>
  <si>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</si>
  <si>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</si>
  <si>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</si>
  <si>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</si>
  <si>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</si>
  <si>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</si>
  <si>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</si>
  <si>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</si>
  <si>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</si>
  <si>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</si>
  <si>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</si>
  <si>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</si>
  <si>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</si>
  <si>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</si>
  <si>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</si>
  <si>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</si>
  <si>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</si>
  <si>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</si>
  <si>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</si>
  <si>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</si>
  <si>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</si>
  <si>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</si>
  <si>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</si>
  <si>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</si>
  <si>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</si>
  <si>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</si>
  <si>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</si>
  <si>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</si>
  <si>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</si>
  <si>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</si>
  <si>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</si>
  <si>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</si>
  <si>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</si>
  <si>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</si>
  <si>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</si>
  <si>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</si>
  <si>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</si>
  <si>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</si>
  <si>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</si>
  <si>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</si>
  <si>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</si>
  <si>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</si>
  <si>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</si>
  <si>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</si>
  <si>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</si>
  <si>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</si>
  <si>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</si>
  <si>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</si>
  <si>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</si>
  <si>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</si>
  <si>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</si>
  <si>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</si>
  <si>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</si>
  <si>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</si>
  <si>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</si>
  <si>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</si>
  <si>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</si>
  <si>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</si>
  <si>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</si>
  <si>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</si>
  <si>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</si>
  <si>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</si>
  <si>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</si>
  <si>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</si>
  <si>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</si>
  <si>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</si>
  <si>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</si>
  <si>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</si>
  <si>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</si>
  <si>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</si>
  <si>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</si>
  <si>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</si>
  <si>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</si>
  <si>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</si>
  <si>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</si>
  <si>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</si>
  <si>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</si>
  <si>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</si>
  <si>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</si>
  <si>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</si>
  <si>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</si>
  <si>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</si>
  <si>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</si>
  <si>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</si>
  <si>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</si>
  <si>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</si>
  <si>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</si>
  <si>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</si>
  <si>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</si>
  <si>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</si>
  <si>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</si>
  <si>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</si>
  <si>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</si>
  <si>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</si>
  <si>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</si>
  <si>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</si>
  <si>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</si>
  <si>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</si>
  <si>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</si>
  <si>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</si>
  <si>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</si>
  <si>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</si>
  <si>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</si>
  <si>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</si>
  <si>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</si>
  <si>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</si>
  <si>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</si>
  <si>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</si>
  <si>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</si>
  <si>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</si>
  <si>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</si>
  <si>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</si>
  <si>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</si>
  <si>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</si>
  <si>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</si>
  <si>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</si>
  <si>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</si>
  <si>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</si>
  <si>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</si>
  <si>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</si>
  <si>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</si>
  <si>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</si>
  <si>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</si>
  <si>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</si>
  <si>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</si>
  <si>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</si>
  <si>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</si>
  <si>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</si>
  <si>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</si>
  <si>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</si>
  <si>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</si>
  <si>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</si>
  <si>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</si>
  <si>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</si>
  <si>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</si>
  <si>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</si>
  <si>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</si>
  <si>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</si>
  <si>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</si>
  <si>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</si>
  <si>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</si>
  <si>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</si>
  <si>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</si>
  <si>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</si>
  <si>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</si>
  <si>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</si>
  <si>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</si>
  <si>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</si>
  <si>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</si>
  <si>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</si>
  <si>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</si>
  <si>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</si>
  <si>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</si>
  <si>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</si>
  <si>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</si>
  <si>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</si>
  <si>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</si>
  <si>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</si>
  <si>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</si>
  <si>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</si>
  <si>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</si>
  <si>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</si>
  <si>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</si>
  <si>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</si>
  <si>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</si>
  <si>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</si>
  <si>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</si>
  <si>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</si>
  <si>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</si>
  <si>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</si>
  <si>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</si>
  <si>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</si>
  <si>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</si>
  <si>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</si>
  <si>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</si>
  <si>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</si>
  <si>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</si>
  <si>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</si>
  <si>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</si>
  <si>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</si>
  <si>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</si>
  <si>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</si>
  <si>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</si>
  <si>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</si>
  <si>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</si>
  <si>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</si>
  <si>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</si>
  <si>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</si>
  <si>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</si>
  <si>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</si>
  <si>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</si>
  <si>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</si>
  <si>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</si>
  <si>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</si>
  <si>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</si>
  <si>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</si>
  <si>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</si>
  <si>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</si>
  <si>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</si>
  <si>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</si>
  <si>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</si>
  <si>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</si>
  <si>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</si>
  <si>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</si>
  <si>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</si>
  <si>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</si>
  <si>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</si>
  <si>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</si>
  <si>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</si>
  <si>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</si>
  <si>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</si>
  <si>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</si>
  <si>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</si>
  <si>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</si>
  <si>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</si>
  <si>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</si>
  <si>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</si>
  <si>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</si>
  <si>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</si>
  <si>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</si>
  <si>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</si>
  <si>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</si>
  <si>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</si>
  <si>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</si>
  <si>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</si>
  <si>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</si>
  <si>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</si>
  <si>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</si>
  <si>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</si>
  <si>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</si>
  <si>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</si>
  <si>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</si>
  <si>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</si>
  <si>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</si>
  <si>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</si>
  <si>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</si>
  <si>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</si>
  <si>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</si>
  <si>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</si>
  <si>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</si>
  <si>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</si>
  <si>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</si>
  <si>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</si>
  <si>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</si>
  <si>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</si>
  <si>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</si>
  <si>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</si>
  <si>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</si>
  <si>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</si>
  <si>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</si>
  <si>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</si>
  <si>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</si>
  <si>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</si>
  <si>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</si>
  <si>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</si>
  <si>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</si>
  <si>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</si>
  <si>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</si>
  <si>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</si>
  <si>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</si>
  <si>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</si>
  <si>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</si>
  <si>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</si>
  <si>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</si>
  <si>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</si>
  <si>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</si>
  <si>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</si>
  <si>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</si>
  <si>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</si>
  <si>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</si>
  <si>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</si>
  <si>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</si>
  <si>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</si>
  <si>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</si>
  <si>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</si>
  <si>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</si>
  <si>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</si>
  <si>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</si>
  <si>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</si>
  <si>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</si>
  <si>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</si>
  <si>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</si>
  <si>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</si>
  <si>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</si>
  <si>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</si>
  <si>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</si>
  <si>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</si>
  <si>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</si>
  <si>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</si>
  <si>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</si>
  <si>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</si>
  <si>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</si>
  <si>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</si>
  <si>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</si>
  <si>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</si>
  <si>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</si>
  <si>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</si>
  <si>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</si>
  <si>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</si>
  <si>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</si>
  <si>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</si>
  <si>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</si>
  <si>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</si>
  <si>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</si>
  <si>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</si>
  <si>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</si>
  <si>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</si>
  <si>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</si>
  <si>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</si>
  <si>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</si>
  <si>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</si>
  <si>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</si>
  <si>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</si>
  <si>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</si>
  <si>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</si>
  <si>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</si>
  <si>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</si>
  <si>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</si>
  <si>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</si>
  <si>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</si>
  <si>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</si>
  <si>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</si>
  <si>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</si>
  <si>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</si>
  <si>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</si>
  <si>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</si>
  <si>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</si>
  <si>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</si>
  <si>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</si>
  <si>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</si>
  <si>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</si>
  <si>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</si>
  <si>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</si>
  <si>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</si>
  <si>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</si>
  <si>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</si>
  <si>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</si>
  <si>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</si>
  <si>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</si>
  <si>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</si>
  <si>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</si>
  <si>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</si>
  <si>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</si>
  <si>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</si>
  <si>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</si>
  <si>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</si>
  <si>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</si>
  <si>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</si>
  <si>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</si>
  <si>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</si>
  <si>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</si>
  <si>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</si>
  <si>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</si>
  <si>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</si>
  <si>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</si>
  <si>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</si>
  <si>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</si>
  <si>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</si>
  <si>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</si>
  <si>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</si>
  <si>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</si>
  <si>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</si>
  <si>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</si>
  <si>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</si>
  <si>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</si>
  <si>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</si>
  <si>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</si>
  <si>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</si>
  <si>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</si>
  <si>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</si>
  <si>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</si>
  <si>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</si>
  <si>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</si>
  <si>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</si>
  <si>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</si>
  <si>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</si>
  <si>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</si>
  <si>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</si>
  <si>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</si>
  <si>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</si>
  <si>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</si>
  <si>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</si>
  <si>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</si>
  <si>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</si>
  <si>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</si>
  <si>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</si>
  <si>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</si>
  <si>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</si>
  <si>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</si>
  <si>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</si>
  <si>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</si>
  <si>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</si>
  <si>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</si>
  <si>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</si>
  <si>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</si>
  <si>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</si>
  <si>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</si>
  <si>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</si>
  <si>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</si>
  <si>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</si>
  <si>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</si>
  <si>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</si>
  <si>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</si>
  <si>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</si>
  <si>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</si>
  <si>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</si>
  <si>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</si>
  <si>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</si>
  <si>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</si>
  <si>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</si>
  <si>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</si>
  <si>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</si>
  <si>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</si>
  <si>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</si>
  <si>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2017 г.</t>
  </si>
  <si>
    <t>F_prj_111001_48649</t>
  </si>
  <si>
    <t>3465_Реконструкция противоаварийной автоматики (ПА) в энергосистеме Калининградской области на объектах ОАО "Янтарьэнерго"</t>
  </si>
  <si>
    <t>Не требуется</t>
  </si>
  <si>
    <t>Нет</t>
  </si>
  <si>
    <t>Имеется</t>
  </si>
  <si>
    <t>Информация отсутствует</t>
  </si>
  <si>
    <t>Без изменений</t>
  </si>
  <si>
    <t>1-П</t>
  </si>
  <si>
    <t>Обеспечение динамической устойчивости энергосистемы Калининградской области</t>
  </si>
  <si>
    <t>Создание системы противоаварийной автоматики -  дополнительной автоматической разгрузки на 21 подстанции 110 кВ АО "Янтарьэнерго"</t>
  </si>
  <si>
    <t>Обеспечение надежность электроснабжения потребителей АО "Янтарьэнерго"</t>
  </si>
  <si>
    <t>нд</t>
  </si>
  <si>
    <t>Проектирование</t>
  </si>
  <si>
    <t>Реконструкция ПА на 21 ПС 110 кВ</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</si>
  <si>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</si>
  <si>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н.д.</t>
  </si>
  <si>
    <t>Сметная стоимость проекта в ценах  4 кв. 2014 года с НДС, млн. руб.</t>
  </si>
  <si>
    <t xml:space="preserve">Факт </t>
  </si>
  <si>
    <t>Акционерное общество "Янтарьэнерго" ДЗО  ПАО "Россети"</t>
  </si>
  <si>
    <r>
      <t>Год раскрытия информации:</t>
    </r>
    <r>
      <rPr>
        <b/>
        <u/>
        <sz val="12"/>
        <rFont val="Times New Roman"/>
        <family val="1"/>
        <charset val="204"/>
      </rPr>
      <t xml:space="preserve"> 2017 </t>
    </r>
    <r>
      <rPr>
        <b/>
        <sz val="12"/>
        <rFont val="Times New Roman"/>
        <family val="1"/>
        <charset val="204"/>
      </rPr>
      <t>год</t>
    </r>
  </si>
  <si>
    <t>по состоянию на 01.01.2017</t>
  </si>
  <si>
    <t>факт</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</si>
  <si>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</si>
  <si>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</si>
  <si>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</si>
  <si>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</si>
  <si>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</si>
  <si>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</si>
  <si>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</si>
  <si>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</si>
  <si>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</si>
  <si>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</si>
  <si>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</si>
  <si>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</si>
  <si>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</si>
  <si>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</si>
  <si>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</si>
  <si>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</si>
  <si>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</si>
  <si>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</si>
  <si>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</si>
  <si>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</si>
  <si>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</si>
  <si>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</si>
  <si>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</si>
  <si>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</si>
  <si>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</si>
  <si>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</si>
  <si>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</si>
  <si>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</si>
  <si>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</si>
  <si>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</si>
  <si>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</si>
  <si>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</si>
  <si>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</si>
  <si>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</si>
  <si>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</si>
  <si>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</si>
  <si>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</si>
  <si>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</si>
  <si>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</si>
  <si>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</si>
  <si>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</si>
  <si>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</si>
  <si>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</si>
  <si>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</si>
  <si>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</si>
  <si>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предложения по корректировке плана</t>
  </si>
  <si>
    <t>не требуется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</si>
</sst>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8"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5"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5"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6" xfId="67" applyFont="1" applyFill="1" applyBorder="1" applyAlignment="1">
      <alignment vertical="center" wrapText="1"/>
    </xf>
    <xf numFmtId="3" fontId="82" fillId="0" borderId="47" xfId="67" applyNumberFormat="1" applyFont="1" applyFill="1" applyBorder="1" applyAlignment="1">
      <alignment vertical="center"/>
    </xf>
    <xf numFmtId="3" fontId="83" fillId="0" borderId="47" xfId="67" applyNumberFormat="1" applyFont="1" applyFill="1" applyBorder="1" applyAlignment="1">
      <alignment vertical="center"/>
    </xf>
    <xf numFmtId="3" fontId="82" fillId="0" borderId="48" xfId="67" applyNumberFormat="1" applyFont="1" applyFill="1" applyBorder="1" applyAlignment="1">
      <alignment vertical="center"/>
    </xf>
    <xf numFmtId="0" fontId="64" fillId="0" borderId="46" xfId="62" applyFont="1" applyFill="1" applyBorder="1"/>
    <xf numFmtId="0" fontId="84" fillId="0" borderId="46"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5"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5"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28" borderId="30" xfId="2" applyFont="1" applyFill="1" applyBorder="1" applyAlignment="1">
      <alignment horizontal="justify" vertical="top" wrapText="1"/>
    </xf>
    <xf numFmtId="0" fontId="11" fillId="28" borderId="0" xfId="2" applyFill="1"/>
    <xf numFmtId="175" fontId="42" fillId="0" borderId="38" xfId="6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Fill="1" applyBorder="1" applyAlignment="1">
      <alignment vertical="center" wrapText="1"/>
    </xf>
    <xf numFmtId="176" fontId="42" fillId="0" borderId="1" xfId="2" applyNumberFormat="1" applyFont="1" applyFill="1" applyBorder="1" applyAlignment="1">
      <alignment vertical="center" wrapText="1"/>
    </xf>
    <xf numFmtId="176" fontId="11" fillId="0" borderId="1" xfId="2" applyNumberFormat="1" applyFont="1" applyFill="1" applyBorder="1" applyAlignment="1">
      <alignment vertical="center" wrapText="1"/>
    </xf>
    <xf numFmtId="176" fontId="42" fillId="0" borderId="1" xfId="45" applyNumberFormat="1" applyFont="1" applyFill="1" applyBorder="1" applyAlignment="1">
      <alignment vertical="center" wrapText="1"/>
    </xf>
    <xf numFmtId="176" fontId="42" fillId="0" borderId="2" xfId="45" applyNumberFormat="1" applyFont="1" applyFill="1" applyBorder="1" applyAlignment="1">
      <alignment vertical="center"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7" fillId="0" borderId="1" xfId="1" applyFont="1" applyBorder="1" applyAlignment="1">
      <alignment vertical="top" wrapText="1"/>
    </xf>
    <xf numFmtId="14" fontId="11" fillId="0" borderId="1" xfId="2" applyNumberFormat="1" applyFont="1" applyBorder="1" applyAlignment="1">
      <alignment horizontal="center" vertical="center" wrapText="1"/>
    </xf>
    <xf numFmtId="0" fontId="40" fillId="0" borderId="30" xfId="2" applyNumberFormat="1" applyFont="1" applyFill="1" applyBorder="1" applyAlignment="1">
      <alignment horizontal="justify" vertical="center"/>
    </xf>
    <xf numFmtId="0" fontId="40" fillId="0" borderId="49" xfId="2" applyFont="1" applyFill="1" applyBorder="1" applyAlignment="1">
      <alignment horizontal="left" vertical="center" wrapText="1"/>
    </xf>
    <xf numFmtId="0" fontId="49" fillId="0" borderId="0" xfId="1" applyFont="1" applyAlignment="1">
      <alignment vertical="center"/>
    </xf>
    <xf numFmtId="0" fontId="12" fillId="0" borderId="0" xfId="1" applyFont="1" applyFill="1" applyBorder="1" applyAlignment="1">
      <alignment vertical="center"/>
    </xf>
    <xf numFmtId="0" fontId="42" fillId="0" borderId="1" xfId="2" applyNumberFormat="1" applyFont="1" applyBorder="1" applyAlignment="1">
      <alignment horizontal="center" vertical="top" wrapText="1"/>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11" fillId="0" borderId="0" xfId="1" applyFont="1" applyAlignment="1">
      <alignment horizontal="center" vertical="center"/>
    </xf>
    <xf numFmtId="0" fontId="49" fillId="0" borderId="0" xfId="2" applyFont="1" applyFill="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2" fillId="0" borderId="1" xfId="52" applyFont="1" applyFill="1" applyBorder="1" applyAlignment="1">
      <alignment horizontal="center" vertical="center" wrapText="1"/>
    </xf>
    <xf numFmtId="0" fontId="11" fillId="0" borderId="1" xfId="2" applyNumberFormat="1" applyFont="1" applyFill="1" applyBorder="1" applyAlignment="1">
      <alignment horizontal="center" vertic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90432"/>
        <c:axId val="377433928"/>
      </c:lineChart>
      <c:catAx>
        <c:axId val="471790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77433928"/>
        <c:crosses val="autoZero"/>
        <c:auto val="1"/>
        <c:lblAlgn val="ctr"/>
        <c:lblOffset val="100"/>
        <c:noMultiLvlLbl val="0"/>
      </c:catAx>
      <c:valAx>
        <c:axId val="377433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90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1" t="s">
        <v>571</v>
      </c>
      <c r="B5" s="361"/>
      <c r="C5" s="361"/>
      <c r="D5" s="169"/>
      <c r="E5" s="169"/>
      <c r="F5" s="169"/>
      <c r="G5" s="169"/>
      <c r="H5" s="169"/>
      <c r="I5" s="169"/>
      <c r="J5" s="169"/>
    </row>
    <row r="6" spans="1:22" s="12" customFormat="1" ht="18.75" x14ac:dyDescent="0.3">
      <c r="A6" s="17"/>
      <c r="F6" s="16"/>
      <c r="G6" s="16"/>
      <c r="H6" s="15"/>
    </row>
    <row r="7" spans="1:22" s="12" customFormat="1" ht="18.75" x14ac:dyDescent="0.2">
      <c r="A7" s="365" t="s">
        <v>9</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570</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2" t="s">
        <v>8</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552</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7</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3" t="s">
        <v>553</v>
      </c>
      <c r="B15" s="363"/>
      <c r="C15" s="363"/>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6</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477</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337</v>
      </c>
      <c r="C22" s="44" t="s">
        <v>549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562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6" t="s">
        <v>426</v>
      </c>
      <c r="C25" s="39" t="s">
        <v>494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6" t="s">
        <v>75</v>
      </c>
      <c r="C26" s="39" t="s">
        <v>495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6" t="s">
        <v>74</v>
      </c>
      <c r="C27" s="39" t="s">
        <v>495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6" t="s">
        <v>427</v>
      </c>
      <c r="C28" s="39" t="s">
        <v>554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6" t="s">
        <v>428</v>
      </c>
      <c r="C29" s="39" t="s">
        <v>554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6" t="s">
        <v>429</v>
      </c>
      <c r="C30" s="39" t="s">
        <v>554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430</v>
      </c>
      <c r="C31" s="39" t="s">
        <v>554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431</v>
      </c>
      <c r="C32" s="39" t="s">
        <v>554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432</v>
      </c>
      <c r="C33" s="39" t="s">
        <v>555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446</v>
      </c>
      <c r="B34" s="44" t="s">
        <v>433</v>
      </c>
      <c r="C34" s="39" t="s">
        <v>555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436</v>
      </c>
      <c r="B35" s="44" t="s">
        <v>72</v>
      </c>
      <c r="C35" s="39" t="s">
        <v>554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4" t="s">
        <v>434</v>
      </c>
      <c r="C36" s="3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437</v>
      </c>
      <c r="B37" s="44" t="s">
        <v>435</v>
      </c>
      <c r="C37" s="3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4" t="s">
        <v>218</v>
      </c>
      <c r="C38" s="3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438</v>
      </c>
      <c r="B40" s="44" t="s">
        <v>490</v>
      </c>
      <c r="C40" s="39" t="s">
        <v>557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4" t="s">
        <v>472</v>
      </c>
      <c r="C41" s="39" t="s">
        <v>557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439</v>
      </c>
      <c r="B42" s="44" t="s">
        <v>487</v>
      </c>
      <c r="C42" s="39" t="s">
        <v>557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4" t="s">
        <v>453</v>
      </c>
      <c r="C43" s="39" t="s">
        <v>558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440</v>
      </c>
      <c r="B44" s="44" t="s">
        <v>478</v>
      </c>
      <c r="C44" s="39" t="s">
        <v>558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4" t="s">
        <v>479</v>
      </c>
      <c r="C45" s="39" t="s">
        <v>558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441</v>
      </c>
      <c r="B46" s="44" t="s">
        <v>480</v>
      </c>
      <c r="C46" s="2" t="s">
        <v>563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4" t="s">
        <v>488</v>
      </c>
      <c r="C48" s="29" t="str">
        <f>CONCATENATE(ROUND('6.2. Паспорт фин осв ввод'!AB24,2)," млн.руб.")</f>
        <v>10,14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442</v>
      </c>
      <c r="B49" s="44" t="s">
        <v>489</v>
      </c>
      <c r="C49" s="29" t="str">
        <f>CONCATENATE(ROUND('6.2. Паспорт фин осв ввод'!AB30,2)," млн.руб.")</f>
        <v>8,6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32" sqref="F3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5703125" style="71" customWidth="1"/>
    <col min="9" max="11" width="7.140625" style="71" customWidth="1"/>
    <col min="12" max="12" width="9" style="70" customWidth="1"/>
    <col min="13" max="27" width="7.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34" t="str">
        <f>'1. паспорт местоположение'!A5:C5</f>
        <v>Год раскрытия информации: 2017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71"/>
      <c r="B5" s="71"/>
      <c r="C5" s="71"/>
      <c r="D5" s="71"/>
      <c r="E5" s="71"/>
      <c r="F5" s="71"/>
      <c r="L5" s="71"/>
      <c r="M5" s="71"/>
      <c r="AC5" s="15"/>
    </row>
    <row r="6" spans="1:29"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62"/>
      <c r="B7" s="162"/>
      <c r="C7" s="162"/>
      <c r="D7" s="162"/>
      <c r="E7" s="162"/>
      <c r="F7" s="162"/>
      <c r="G7" s="162"/>
      <c r="H7" s="162"/>
      <c r="I7" s="162"/>
      <c r="J7" s="89"/>
      <c r="K7" s="89"/>
      <c r="L7" s="89"/>
      <c r="M7" s="89"/>
      <c r="N7" s="89"/>
      <c r="O7" s="89"/>
      <c r="P7" s="89"/>
      <c r="Q7" s="89"/>
      <c r="R7" s="89"/>
      <c r="S7" s="89"/>
      <c r="T7" s="89"/>
      <c r="U7" s="89"/>
      <c r="V7" s="89"/>
      <c r="W7" s="89"/>
      <c r="X7" s="89"/>
      <c r="Y7" s="89"/>
      <c r="Z7" s="89"/>
      <c r="AA7" s="89"/>
      <c r="AB7" s="89"/>
      <c r="AC7" s="89"/>
    </row>
    <row r="8" spans="1:29" x14ac:dyDescent="0.25">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62" t="s">
        <v>8</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62"/>
      <c r="B10" s="162"/>
      <c r="C10" s="162"/>
      <c r="D10" s="162"/>
      <c r="E10" s="162"/>
      <c r="F10" s="162"/>
      <c r="G10" s="162"/>
      <c r="H10" s="162"/>
      <c r="I10" s="162"/>
      <c r="J10" s="89"/>
      <c r="K10" s="89"/>
      <c r="L10" s="89"/>
      <c r="M10" s="89"/>
      <c r="N10" s="89"/>
      <c r="O10" s="89"/>
      <c r="P10" s="89"/>
      <c r="Q10" s="89"/>
      <c r="R10" s="89"/>
      <c r="S10" s="89"/>
      <c r="T10" s="89"/>
      <c r="U10" s="89"/>
      <c r="V10" s="89"/>
      <c r="W10" s="89"/>
      <c r="X10" s="89"/>
      <c r="Y10" s="89"/>
      <c r="Z10" s="89"/>
      <c r="AA10" s="89"/>
      <c r="AB10" s="89"/>
      <c r="AC10" s="89"/>
    </row>
    <row r="11" spans="1:29" x14ac:dyDescent="0.25">
      <c r="A11" s="435" t="str">
        <f>'1. паспорт местоположение'!A12:C12</f>
        <v>F_prj_111001_48649</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62" t="s">
        <v>7</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62" t="s">
        <v>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8" t="s">
        <v>462</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9" t="s">
        <v>190</v>
      </c>
      <c r="B20" s="439" t="s">
        <v>189</v>
      </c>
      <c r="C20" s="423" t="s">
        <v>188</v>
      </c>
      <c r="D20" s="423"/>
      <c r="E20" s="441" t="s">
        <v>187</v>
      </c>
      <c r="F20" s="441"/>
      <c r="G20" s="442" t="s">
        <v>496</v>
      </c>
      <c r="H20" s="445" t="s">
        <v>497</v>
      </c>
      <c r="I20" s="446"/>
      <c r="J20" s="446"/>
      <c r="K20" s="446"/>
      <c r="L20" s="445" t="s">
        <v>498</v>
      </c>
      <c r="M20" s="446"/>
      <c r="N20" s="446"/>
      <c r="O20" s="446"/>
      <c r="P20" s="445" t="s">
        <v>499</v>
      </c>
      <c r="Q20" s="446"/>
      <c r="R20" s="446"/>
      <c r="S20" s="446"/>
      <c r="T20" s="445" t="s">
        <v>500</v>
      </c>
      <c r="U20" s="446"/>
      <c r="V20" s="446"/>
      <c r="W20" s="446"/>
      <c r="X20" s="445" t="s">
        <v>501</v>
      </c>
      <c r="Y20" s="446"/>
      <c r="Z20" s="446"/>
      <c r="AA20" s="446"/>
      <c r="AB20" s="486" t="s">
        <v>186</v>
      </c>
      <c r="AC20" s="486"/>
      <c r="AD20" s="87"/>
      <c r="AE20" s="87"/>
      <c r="AF20" s="87"/>
    </row>
    <row r="21" spans="1:32" ht="99.75" customHeight="1" x14ac:dyDescent="0.25">
      <c r="A21" s="440"/>
      <c r="B21" s="440"/>
      <c r="C21" s="423"/>
      <c r="D21" s="423"/>
      <c r="E21" s="441"/>
      <c r="F21" s="441"/>
      <c r="G21" s="443"/>
      <c r="H21" s="447" t="s">
        <v>2</v>
      </c>
      <c r="I21" s="447"/>
      <c r="J21" s="447" t="s">
        <v>569</v>
      </c>
      <c r="K21" s="447"/>
      <c r="L21" s="447" t="s">
        <v>2</v>
      </c>
      <c r="M21" s="447"/>
      <c r="N21" s="447" t="s">
        <v>569</v>
      </c>
      <c r="O21" s="447"/>
      <c r="P21" s="447" t="s">
        <v>2</v>
      </c>
      <c r="Q21" s="447"/>
      <c r="R21" s="447" t="s">
        <v>569</v>
      </c>
      <c r="S21" s="447"/>
      <c r="T21" s="447" t="s">
        <v>2</v>
      </c>
      <c r="U21" s="447"/>
      <c r="V21" s="447" t="s">
        <v>569</v>
      </c>
      <c r="W21" s="447"/>
      <c r="X21" s="447" t="s">
        <v>2</v>
      </c>
      <c r="Y21" s="447"/>
      <c r="Z21" s="447" t="s">
        <v>569</v>
      </c>
      <c r="AA21" s="447"/>
      <c r="AB21" s="486"/>
      <c r="AC21" s="486"/>
    </row>
    <row r="22" spans="1:32" ht="89.25" customHeight="1" x14ac:dyDescent="0.25">
      <c r="A22" s="430"/>
      <c r="B22" s="430"/>
      <c r="C22" s="179" t="s">
        <v>2</v>
      </c>
      <c r="D22" s="179" t="s">
        <v>184</v>
      </c>
      <c r="E22" s="194" t="s">
        <v>502</v>
      </c>
      <c r="F22" s="86" t="s">
        <v>572</v>
      </c>
      <c r="G22" s="444"/>
      <c r="H22" s="195" t="s">
        <v>443</v>
      </c>
      <c r="I22" s="195" t="s">
        <v>444</v>
      </c>
      <c r="J22" s="195" t="s">
        <v>443</v>
      </c>
      <c r="K22" s="195" t="s">
        <v>444</v>
      </c>
      <c r="L22" s="195" t="s">
        <v>443</v>
      </c>
      <c r="M22" s="195" t="s">
        <v>444</v>
      </c>
      <c r="N22" s="195" t="s">
        <v>443</v>
      </c>
      <c r="O22" s="195" t="s">
        <v>444</v>
      </c>
      <c r="P22" s="195" t="s">
        <v>443</v>
      </c>
      <c r="Q22" s="195" t="s">
        <v>444</v>
      </c>
      <c r="R22" s="195" t="s">
        <v>443</v>
      </c>
      <c r="S22" s="195" t="s">
        <v>444</v>
      </c>
      <c r="T22" s="195" t="s">
        <v>443</v>
      </c>
      <c r="U22" s="195" t="s">
        <v>444</v>
      </c>
      <c r="V22" s="195" t="s">
        <v>443</v>
      </c>
      <c r="W22" s="195" t="s">
        <v>444</v>
      </c>
      <c r="X22" s="195" t="s">
        <v>443</v>
      </c>
      <c r="Y22" s="195" t="s">
        <v>444</v>
      </c>
      <c r="Z22" s="195" t="s">
        <v>443</v>
      </c>
      <c r="AA22" s="195" t="s">
        <v>444</v>
      </c>
      <c r="AB22" s="179" t="s">
        <v>185</v>
      </c>
      <c r="AC22" s="179" t="s">
        <v>573</v>
      </c>
    </row>
    <row r="23" spans="1:32" ht="19.5" customHeight="1" x14ac:dyDescent="0.25">
      <c r="A23" s="178">
        <v>1</v>
      </c>
      <c r="B23" s="178">
        <f>A23+1</f>
        <v>2</v>
      </c>
      <c r="C23" s="178">
        <f t="shared" ref="C23:AC23" si="0">B23+1</f>
        <v>3</v>
      </c>
      <c r="D23" s="178">
        <f t="shared" si="0"/>
        <v>4</v>
      </c>
      <c r="E23" s="178">
        <f t="shared" si="0"/>
        <v>5</v>
      </c>
      <c r="F23" s="178">
        <f t="shared" si="0"/>
        <v>6</v>
      </c>
      <c r="G23" s="178">
        <f t="shared" si="0"/>
        <v>7</v>
      </c>
      <c r="H23" s="178">
        <f t="shared" si="0"/>
        <v>8</v>
      </c>
      <c r="I23" s="178">
        <f t="shared" si="0"/>
        <v>9</v>
      </c>
      <c r="J23" s="178">
        <f t="shared" si="0"/>
        <v>10</v>
      </c>
      <c r="K23" s="178">
        <f t="shared" si="0"/>
        <v>11</v>
      </c>
      <c r="L23" s="178">
        <f t="shared" si="0"/>
        <v>12</v>
      </c>
      <c r="M23" s="178">
        <f t="shared" si="0"/>
        <v>13</v>
      </c>
      <c r="N23" s="178">
        <f t="shared" si="0"/>
        <v>14</v>
      </c>
      <c r="O23" s="178">
        <f t="shared" si="0"/>
        <v>15</v>
      </c>
      <c r="P23" s="178">
        <f t="shared" si="0"/>
        <v>16</v>
      </c>
      <c r="Q23" s="178">
        <f t="shared" si="0"/>
        <v>17</v>
      </c>
      <c r="R23" s="178">
        <f t="shared" si="0"/>
        <v>18</v>
      </c>
      <c r="S23" s="178">
        <f t="shared" si="0"/>
        <v>19</v>
      </c>
      <c r="T23" s="178">
        <f t="shared" si="0"/>
        <v>20</v>
      </c>
      <c r="U23" s="178">
        <f t="shared" si="0"/>
        <v>21</v>
      </c>
      <c r="V23" s="178">
        <f t="shared" si="0"/>
        <v>22</v>
      </c>
      <c r="W23" s="178">
        <f t="shared" si="0"/>
        <v>23</v>
      </c>
      <c r="X23" s="178">
        <f t="shared" si="0"/>
        <v>24</v>
      </c>
      <c r="Y23" s="178">
        <f t="shared" si="0"/>
        <v>25</v>
      </c>
      <c r="Z23" s="178">
        <f t="shared" si="0"/>
        <v>26</v>
      </c>
      <c r="AA23" s="178">
        <f t="shared" si="0"/>
        <v>27</v>
      </c>
      <c r="AB23" s="178">
        <f>AA23+1</f>
        <v>28</v>
      </c>
      <c r="AC23" s="178">
        <f t="shared" si="0"/>
        <v>29</v>
      </c>
    </row>
    <row r="24" spans="1:32" ht="47.25" customHeight="1" x14ac:dyDescent="0.25">
      <c r="A24" s="84">
        <v>1</v>
      </c>
      <c r="B24" s="83" t="s">
        <v>183</v>
      </c>
      <c r="C24" s="342">
        <f>SUM(C25:C29)</f>
        <v>10.143798017255399</v>
      </c>
      <c r="D24" s="342">
        <f t="shared" ref="D24:AA24" si="1">SUM(D25:D29)</f>
        <v>0</v>
      </c>
      <c r="E24" s="342">
        <f t="shared" si="1"/>
        <v>10.143798017255399</v>
      </c>
      <c r="F24" s="342">
        <f t="shared" si="1"/>
        <v>10.143798017255399</v>
      </c>
      <c r="G24" s="342">
        <f t="shared" si="1"/>
        <v>0</v>
      </c>
      <c r="H24" s="342">
        <f t="shared" si="1"/>
        <v>7.1437980172553992</v>
      </c>
      <c r="I24" s="342">
        <f t="shared" si="1"/>
        <v>0</v>
      </c>
      <c r="J24" s="342">
        <f t="shared" si="1"/>
        <v>0</v>
      </c>
      <c r="K24" s="342">
        <f t="shared" si="1"/>
        <v>0</v>
      </c>
      <c r="L24" s="342">
        <f t="shared" si="1"/>
        <v>3</v>
      </c>
      <c r="M24" s="342">
        <f t="shared" si="1"/>
        <v>3</v>
      </c>
      <c r="N24" s="342">
        <f t="shared" si="1"/>
        <v>0</v>
      </c>
      <c r="O24" s="342">
        <f t="shared" si="1"/>
        <v>0</v>
      </c>
      <c r="P24" s="342">
        <f t="shared" si="1"/>
        <v>0</v>
      </c>
      <c r="Q24" s="342">
        <f t="shared" si="1"/>
        <v>0</v>
      </c>
      <c r="R24" s="342">
        <f t="shared" si="1"/>
        <v>0</v>
      </c>
      <c r="S24" s="342">
        <f t="shared" si="1"/>
        <v>0</v>
      </c>
      <c r="T24" s="342">
        <f t="shared" si="1"/>
        <v>0</v>
      </c>
      <c r="U24" s="342">
        <f t="shared" si="1"/>
        <v>0</v>
      </c>
      <c r="V24" s="342">
        <f t="shared" si="1"/>
        <v>0</v>
      </c>
      <c r="W24" s="342">
        <f t="shared" si="1"/>
        <v>0</v>
      </c>
      <c r="X24" s="342">
        <f t="shared" si="1"/>
        <v>0</v>
      </c>
      <c r="Y24" s="342">
        <f t="shared" si="1"/>
        <v>0</v>
      </c>
      <c r="Z24" s="342">
        <f t="shared" si="1"/>
        <v>0</v>
      </c>
      <c r="AA24" s="342">
        <f t="shared" si="1"/>
        <v>0</v>
      </c>
      <c r="AB24" s="342">
        <f>H24+L24+P24+T24+X24</f>
        <v>10.143798017255399</v>
      </c>
      <c r="AC24" s="342">
        <f>J24+N24+R24+V24+Z24</f>
        <v>0</v>
      </c>
    </row>
    <row r="25" spans="1:32" ht="24" customHeight="1" x14ac:dyDescent="0.25">
      <c r="A25" s="81" t="s">
        <v>182</v>
      </c>
      <c r="B25" s="55" t="s">
        <v>181</v>
      </c>
      <c r="C25" s="342">
        <v>0</v>
      </c>
      <c r="D25" s="342">
        <v>0</v>
      </c>
      <c r="E25" s="343">
        <v>0</v>
      </c>
      <c r="F25" s="343">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2">
        <f t="shared" ref="AB25:AB64" si="2">H25+L25+P25+T25+X25</f>
        <v>0</v>
      </c>
      <c r="AC25" s="342">
        <f t="shared" ref="AC25:AC64" si="3">J25+N25+R25+V25+Z25</f>
        <v>0</v>
      </c>
    </row>
    <row r="26" spans="1:32" x14ac:dyDescent="0.25">
      <c r="A26" s="81" t="s">
        <v>180</v>
      </c>
      <c r="B26" s="55" t="s">
        <v>179</v>
      </c>
      <c r="C26" s="342">
        <v>0</v>
      </c>
      <c r="D26" s="342">
        <v>0</v>
      </c>
      <c r="E26" s="343">
        <v>0</v>
      </c>
      <c r="F26" s="343">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2">
        <f t="shared" si="2"/>
        <v>0</v>
      </c>
      <c r="AC26" s="342">
        <f t="shared" si="3"/>
        <v>0</v>
      </c>
    </row>
    <row r="27" spans="1:32" ht="31.5" x14ac:dyDescent="0.25">
      <c r="A27" s="81" t="s">
        <v>178</v>
      </c>
      <c r="B27" s="55" t="s">
        <v>425</v>
      </c>
      <c r="C27" s="342">
        <v>10.143798017255399</v>
      </c>
      <c r="D27" s="342">
        <v>0</v>
      </c>
      <c r="E27" s="343">
        <v>10.143798017255399</v>
      </c>
      <c r="F27" s="343">
        <v>10.143798017255399</v>
      </c>
      <c r="G27" s="343">
        <v>0</v>
      </c>
      <c r="H27" s="343">
        <v>7.1437980172553992</v>
      </c>
      <c r="I27" s="343">
        <v>0</v>
      </c>
      <c r="J27" s="343">
        <v>0</v>
      </c>
      <c r="K27" s="343">
        <v>0</v>
      </c>
      <c r="L27" s="343">
        <v>3</v>
      </c>
      <c r="M27" s="343">
        <v>3</v>
      </c>
      <c r="N27" s="343">
        <v>0</v>
      </c>
      <c r="O27" s="343">
        <v>0</v>
      </c>
      <c r="P27" s="343">
        <v>0</v>
      </c>
      <c r="Q27" s="343">
        <v>0</v>
      </c>
      <c r="R27" s="343">
        <v>0</v>
      </c>
      <c r="S27" s="343">
        <v>0</v>
      </c>
      <c r="T27" s="343">
        <v>0</v>
      </c>
      <c r="U27" s="343">
        <v>0</v>
      </c>
      <c r="V27" s="343">
        <v>0</v>
      </c>
      <c r="W27" s="343">
        <v>0</v>
      </c>
      <c r="X27" s="343">
        <v>0</v>
      </c>
      <c r="Y27" s="343">
        <v>0</v>
      </c>
      <c r="Z27" s="343">
        <v>0</v>
      </c>
      <c r="AA27" s="343">
        <v>0</v>
      </c>
      <c r="AB27" s="342">
        <f t="shared" si="2"/>
        <v>10.143798017255399</v>
      </c>
      <c r="AC27" s="342">
        <f t="shared" si="3"/>
        <v>0</v>
      </c>
    </row>
    <row r="28" spans="1:32" x14ac:dyDescent="0.25">
      <c r="A28" s="81" t="s">
        <v>177</v>
      </c>
      <c r="B28" s="55" t="s">
        <v>503</v>
      </c>
      <c r="C28" s="342">
        <v>0</v>
      </c>
      <c r="D28" s="342">
        <v>0</v>
      </c>
      <c r="E28" s="343">
        <v>0</v>
      </c>
      <c r="F28" s="343">
        <v>0</v>
      </c>
      <c r="G28" s="343">
        <v>0</v>
      </c>
      <c r="H28" s="343">
        <v>0</v>
      </c>
      <c r="I28" s="343">
        <v>0</v>
      </c>
      <c r="J28" s="343">
        <v>0</v>
      </c>
      <c r="K28" s="343">
        <v>0</v>
      </c>
      <c r="L28" s="343">
        <v>0</v>
      </c>
      <c r="M28" s="343">
        <v>0</v>
      </c>
      <c r="N28" s="343">
        <v>0</v>
      </c>
      <c r="O28" s="343">
        <v>0</v>
      </c>
      <c r="P28" s="343">
        <v>0</v>
      </c>
      <c r="Q28" s="343">
        <v>0</v>
      </c>
      <c r="R28" s="343">
        <v>0</v>
      </c>
      <c r="S28" s="343">
        <v>0</v>
      </c>
      <c r="T28" s="343">
        <v>0</v>
      </c>
      <c r="U28" s="343">
        <v>0</v>
      </c>
      <c r="V28" s="343">
        <v>0</v>
      </c>
      <c r="W28" s="343">
        <v>0</v>
      </c>
      <c r="X28" s="343">
        <v>0</v>
      </c>
      <c r="Y28" s="343">
        <v>0</v>
      </c>
      <c r="Z28" s="343">
        <v>0</v>
      </c>
      <c r="AA28" s="343">
        <v>0</v>
      </c>
      <c r="AB28" s="342">
        <f t="shared" si="2"/>
        <v>0</v>
      </c>
      <c r="AC28" s="342">
        <f t="shared" si="3"/>
        <v>0</v>
      </c>
    </row>
    <row r="29" spans="1:32" x14ac:dyDescent="0.25">
      <c r="A29" s="81" t="s">
        <v>176</v>
      </c>
      <c r="B29" s="85" t="s">
        <v>175</v>
      </c>
      <c r="C29" s="342">
        <v>0</v>
      </c>
      <c r="D29" s="342">
        <v>0</v>
      </c>
      <c r="E29" s="343">
        <v>0</v>
      </c>
      <c r="F29" s="343">
        <v>0</v>
      </c>
      <c r="G29" s="343">
        <v>0</v>
      </c>
      <c r="H29" s="343">
        <v>0</v>
      </c>
      <c r="I29" s="343">
        <v>0</v>
      </c>
      <c r="J29" s="343">
        <v>0</v>
      </c>
      <c r="K29" s="343">
        <v>0</v>
      </c>
      <c r="L29" s="343">
        <v>0</v>
      </c>
      <c r="M29" s="343">
        <v>0</v>
      </c>
      <c r="N29" s="343">
        <v>0</v>
      </c>
      <c r="O29" s="343">
        <v>0</v>
      </c>
      <c r="P29" s="343">
        <v>0</v>
      </c>
      <c r="Q29" s="343">
        <v>0</v>
      </c>
      <c r="R29" s="343">
        <v>0</v>
      </c>
      <c r="S29" s="343">
        <v>0</v>
      </c>
      <c r="T29" s="343">
        <v>0</v>
      </c>
      <c r="U29" s="343">
        <v>0</v>
      </c>
      <c r="V29" s="343">
        <v>0</v>
      </c>
      <c r="W29" s="343">
        <v>0</v>
      </c>
      <c r="X29" s="343">
        <v>0</v>
      </c>
      <c r="Y29" s="343">
        <v>0</v>
      </c>
      <c r="Z29" s="343">
        <v>0</v>
      </c>
      <c r="AA29" s="343">
        <v>0</v>
      </c>
      <c r="AB29" s="342">
        <f t="shared" si="2"/>
        <v>0</v>
      </c>
      <c r="AC29" s="342">
        <f t="shared" si="3"/>
        <v>0</v>
      </c>
    </row>
    <row r="30" spans="1:32" ht="47.25" x14ac:dyDescent="0.25">
      <c r="A30" s="84" t="s">
        <v>63</v>
      </c>
      <c r="B30" s="83" t="s">
        <v>174</v>
      </c>
      <c r="C30" s="342">
        <v>8.5964389976740403</v>
      </c>
      <c r="D30" s="342">
        <v>0</v>
      </c>
      <c r="E30" s="342">
        <v>8.5964389976740403</v>
      </c>
      <c r="F30" s="342">
        <v>8.5964389976740403</v>
      </c>
      <c r="G30" s="342">
        <v>0</v>
      </c>
      <c r="H30" s="342">
        <v>8.5964389976740403</v>
      </c>
      <c r="I30" s="342">
        <v>0</v>
      </c>
      <c r="J30" s="342">
        <v>0</v>
      </c>
      <c r="K30" s="342">
        <v>0</v>
      </c>
      <c r="L30" s="342">
        <v>0</v>
      </c>
      <c r="M30" s="342">
        <v>0</v>
      </c>
      <c r="N30" s="342">
        <v>0</v>
      </c>
      <c r="O30" s="342">
        <v>0</v>
      </c>
      <c r="P30" s="342">
        <v>0</v>
      </c>
      <c r="Q30" s="342">
        <v>0</v>
      </c>
      <c r="R30" s="342">
        <v>0</v>
      </c>
      <c r="S30" s="342">
        <v>0</v>
      </c>
      <c r="T30" s="342">
        <v>0</v>
      </c>
      <c r="U30" s="342">
        <v>0</v>
      </c>
      <c r="V30" s="342">
        <v>0</v>
      </c>
      <c r="W30" s="342">
        <v>0</v>
      </c>
      <c r="X30" s="342">
        <v>0</v>
      </c>
      <c r="Y30" s="342">
        <v>0</v>
      </c>
      <c r="Z30" s="342">
        <v>0</v>
      </c>
      <c r="AA30" s="342">
        <v>0</v>
      </c>
      <c r="AB30" s="342">
        <f t="shared" si="2"/>
        <v>8.5964389976740403</v>
      </c>
      <c r="AC30" s="342">
        <f t="shared" si="3"/>
        <v>0</v>
      </c>
    </row>
    <row r="31" spans="1:32" x14ac:dyDescent="0.25">
      <c r="A31" s="84" t="s">
        <v>173</v>
      </c>
      <c r="B31" s="55" t="s">
        <v>172</v>
      </c>
      <c r="C31" s="342">
        <v>8.5964389976740403</v>
      </c>
      <c r="D31" s="342">
        <v>0</v>
      </c>
      <c r="E31" s="343">
        <v>8.5964389976740403</v>
      </c>
      <c r="F31" s="343">
        <v>8.5964389976740403</v>
      </c>
      <c r="G31" s="343">
        <v>0</v>
      </c>
      <c r="H31" s="343">
        <v>8.5964389976740403</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2">
        <f t="shared" si="2"/>
        <v>8.5964389976740403</v>
      </c>
      <c r="AC31" s="342">
        <f t="shared" si="3"/>
        <v>0</v>
      </c>
    </row>
    <row r="32" spans="1:32" ht="31.5" x14ac:dyDescent="0.25">
      <c r="A32" s="84" t="s">
        <v>171</v>
      </c>
      <c r="B32" s="55" t="s">
        <v>170</v>
      </c>
      <c r="C32" s="342">
        <v>0</v>
      </c>
      <c r="D32" s="342">
        <v>0</v>
      </c>
      <c r="E32" s="343">
        <v>0</v>
      </c>
      <c r="F32" s="343">
        <v>0</v>
      </c>
      <c r="G32" s="343">
        <v>0</v>
      </c>
      <c r="H32" s="343">
        <v>0</v>
      </c>
      <c r="I32" s="343">
        <v>0</v>
      </c>
      <c r="J32" s="343">
        <v>0</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2">
        <f t="shared" si="2"/>
        <v>0</v>
      </c>
      <c r="AC32" s="342">
        <f t="shared" si="3"/>
        <v>0</v>
      </c>
    </row>
    <row r="33" spans="1:29" x14ac:dyDescent="0.25">
      <c r="A33" s="84" t="s">
        <v>169</v>
      </c>
      <c r="B33" s="55" t="s">
        <v>168</v>
      </c>
      <c r="C33" s="342">
        <v>0</v>
      </c>
      <c r="D33" s="342">
        <v>0</v>
      </c>
      <c r="E33" s="343">
        <v>0</v>
      </c>
      <c r="F33" s="34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2">
        <f t="shared" si="2"/>
        <v>0</v>
      </c>
      <c r="AC33" s="342">
        <f t="shared" si="3"/>
        <v>0</v>
      </c>
    </row>
    <row r="34" spans="1:29" x14ac:dyDescent="0.25">
      <c r="A34" s="84" t="s">
        <v>167</v>
      </c>
      <c r="B34" s="55" t="s">
        <v>166</v>
      </c>
      <c r="C34" s="342">
        <v>0</v>
      </c>
      <c r="D34" s="342">
        <v>0</v>
      </c>
      <c r="E34" s="343">
        <v>0</v>
      </c>
      <c r="F34" s="343">
        <v>0</v>
      </c>
      <c r="G34" s="343">
        <v>0</v>
      </c>
      <c r="H34" s="343">
        <v>0</v>
      </c>
      <c r="I34" s="343">
        <v>0</v>
      </c>
      <c r="J34" s="343">
        <v>0</v>
      </c>
      <c r="K34" s="343">
        <v>0</v>
      </c>
      <c r="L34" s="343">
        <v>0</v>
      </c>
      <c r="M34" s="343">
        <v>0</v>
      </c>
      <c r="N34" s="343">
        <v>0</v>
      </c>
      <c r="O34" s="343">
        <v>0</v>
      </c>
      <c r="P34" s="343">
        <v>0</v>
      </c>
      <c r="Q34" s="343">
        <v>0</v>
      </c>
      <c r="R34" s="343">
        <v>0</v>
      </c>
      <c r="S34" s="343">
        <v>0</v>
      </c>
      <c r="T34" s="343">
        <v>0</v>
      </c>
      <c r="U34" s="343">
        <v>0</v>
      </c>
      <c r="V34" s="343">
        <v>0</v>
      </c>
      <c r="W34" s="343">
        <v>0</v>
      </c>
      <c r="X34" s="343">
        <v>0</v>
      </c>
      <c r="Y34" s="343">
        <v>0</v>
      </c>
      <c r="Z34" s="343">
        <v>0</v>
      </c>
      <c r="AA34" s="343">
        <v>0</v>
      </c>
      <c r="AB34" s="342">
        <f t="shared" si="2"/>
        <v>0</v>
      </c>
      <c r="AC34" s="342">
        <f t="shared" si="3"/>
        <v>0</v>
      </c>
    </row>
    <row r="35" spans="1:29" ht="31.5" x14ac:dyDescent="0.25">
      <c r="A35" s="84" t="s">
        <v>62</v>
      </c>
      <c r="B35" s="83" t="s">
        <v>165</v>
      </c>
      <c r="C35" s="342">
        <v>0</v>
      </c>
      <c r="D35" s="342">
        <v>0</v>
      </c>
      <c r="E35" s="342">
        <v>0</v>
      </c>
      <c r="F35" s="342">
        <v>0</v>
      </c>
      <c r="G35" s="342">
        <v>0</v>
      </c>
      <c r="H35" s="342">
        <v>0</v>
      </c>
      <c r="I35" s="342">
        <v>0</v>
      </c>
      <c r="J35" s="342">
        <v>0</v>
      </c>
      <c r="K35" s="342">
        <v>0</v>
      </c>
      <c r="L35" s="342">
        <v>0</v>
      </c>
      <c r="M35" s="342">
        <v>0</v>
      </c>
      <c r="N35" s="342">
        <v>0</v>
      </c>
      <c r="O35" s="342">
        <v>0</v>
      </c>
      <c r="P35" s="342">
        <v>0</v>
      </c>
      <c r="Q35" s="342">
        <v>0</v>
      </c>
      <c r="R35" s="342">
        <v>0</v>
      </c>
      <c r="S35" s="342">
        <v>0</v>
      </c>
      <c r="T35" s="342">
        <v>0</v>
      </c>
      <c r="U35" s="342">
        <v>0</v>
      </c>
      <c r="V35" s="342">
        <v>0</v>
      </c>
      <c r="W35" s="342">
        <v>0</v>
      </c>
      <c r="X35" s="342">
        <v>0</v>
      </c>
      <c r="Y35" s="342">
        <v>0</v>
      </c>
      <c r="Z35" s="342">
        <v>0</v>
      </c>
      <c r="AA35" s="342">
        <v>0</v>
      </c>
      <c r="AB35" s="342">
        <f t="shared" si="2"/>
        <v>0</v>
      </c>
      <c r="AC35" s="342">
        <f t="shared" si="3"/>
        <v>0</v>
      </c>
    </row>
    <row r="36" spans="1:29" ht="31.5" x14ac:dyDescent="0.25">
      <c r="A36" s="81" t="s">
        <v>164</v>
      </c>
      <c r="B36" s="80" t="s">
        <v>163</v>
      </c>
      <c r="C36" s="344">
        <v>0</v>
      </c>
      <c r="D36" s="342">
        <v>0</v>
      </c>
      <c r="E36" s="343">
        <v>0</v>
      </c>
      <c r="F36" s="343">
        <v>0</v>
      </c>
      <c r="G36" s="343">
        <v>0</v>
      </c>
      <c r="H36" s="343">
        <v>0</v>
      </c>
      <c r="I36" s="343">
        <v>0</v>
      </c>
      <c r="J36" s="343">
        <v>0</v>
      </c>
      <c r="K36" s="343">
        <v>0</v>
      </c>
      <c r="L36" s="343">
        <v>0</v>
      </c>
      <c r="M36" s="343">
        <v>0</v>
      </c>
      <c r="N36" s="343">
        <v>0</v>
      </c>
      <c r="O36" s="343">
        <v>0</v>
      </c>
      <c r="P36" s="343">
        <v>0</v>
      </c>
      <c r="Q36" s="343">
        <v>0</v>
      </c>
      <c r="R36" s="343">
        <v>0</v>
      </c>
      <c r="S36" s="343">
        <v>0</v>
      </c>
      <c r="T36" s="343">
        <v>0</v>
      </c>
      <c r="U36" s="343">
        <v>0</v>
      </c>
      <c r="V36" s="343">
        <v>0</v>
      </c>
      <c r="W36" s="343">
        <v>0</v>
      </c>
      <c r="X36" s="343">
        <v>0</v>
      </c>
      <c r="Y36" s="343">
        <v>0</v>
      </c>
      <c r="Z36" s="343">
        <v>0</v>
      </c>
      <c r="AA36" s="343">
        <v>0</v>
      </c>
      <c r="AB36" s="342">
        <f t="shared" si="2"/>
        <v>0</v>
      </c>
      <c r="AC36" s="342">
        <f t="shared" si="3"/>
        <v>0</v>
      </c>
    </row>
    <row r="37" spans="1:29" x14ac:dyDescent="0.25">
      <c r="A37" s="81" t="s">
        <v>162</v>
      </c>
      <c r="B37" s="80" t="s">
        <v>152</v>
      </c>
      <c r="C37" s="344">
        <v>0</v>
      </c>
      <c r="D37" s="342">
        <v>0</v>
      </c>
      <c r="E37" s="343">
        <v>0</v>
      </c>
      <c r="F37" s="343">
        <v>0</v>
      </c>
      <c r="G37" s="343">
        <v>0</v>
      </c>
      <c r="H37" s="343">
        <v>0</v>
      </c>
      <c r="I37" s="343">
        <v>0</v>
      </c>
      <c r="J37" s="343">
        <v>0</v>
      </c>
      <c r="K37" s="343">
        <v>0</v>
      </c>
      <c r="L37" s="343">
        <v>0</v>
      </c>
      <c r="M37" s="343">
        <v>0</v>
      </c>
      <c r="N37" s="343">
        <v>0</v>
      </c>
      <c r="O37" s="343">
        <v>0</v>
      </c>
      <c r="P37" s="343">
        <v>0</v>
      </c>
      <c r="Q37" s="343">
        <v>0</v>
      </c>
      <c r="R37" s="343">
        <v>0</v>
      </c>
      <c r="S37" s="343">
        <v>0</v>
      </c>
      <c r="T37" s="343">
        <v>0</v>
      </c>
      <c r="U37" s="343">
        <v>0</v>
      </c>
      <c r="V37" s="343">
        <v>0</v>
      </c>
      <c r="W37" s="343">
        <v>0</v>
      </c>
      <c r="X37" s="343">
        <v>0</v>
      </c>
      <c r="Y37" s="343">
        <v>0</v>
      </c>
      <c r="Z37" s="343">
        <v>0</v>
      </c>
      <c r="AA37" s="343">
        <v>0</v>
      </c>
      <c r="AB37" s="342">
        <f t="shared" si="2"/>
        <v>0</v>
      </c>
      <c r="AC37" s="342">
        <f t="shared" si="3"/>
        <v>0</v>
      </c>
    </row>
    <row r="38" spans="1:29" x14ac:dyDescent="0.25">
      <c r="A38" s="81" t="s">
        <v>161</v>
      </c>
      <c r="B38" s="80" t="s">
        <v>150</v>
      </c>
      <c r="C38" s="344">
        <v>0</v>
      </c>
      <c r="D38" s="342">
        <v>0</v>
      </c>
      <c r="E38" s="343">
        <v>0</v>
      </c>
      <c r="F38" s="343">
        <v>0</v>
      </c>
      <c r="G38" s="343">
        <v>0</v>
      </c>
      <c r="H38" s="343">
        <v>0</v>
      </c>
      <c r="I38" s="343">
        <v>0</v>
      </c>
      <c r="J38" s="343">
        <v>0</v>
      </c>
      <c r="K38" s="343">
        <v>0</v>
      </c>
      <c r="L38" s="343">
        <v>0</v>
      </c>
      <c r="M38" s="343">
        <v>0</v>
      </c>
      <c r="N38" s="343">
        <v>0</v>
      </c>
      <c r="O38" s="343">
        <v>0</v>
      </c>
      <c r="P38" s="343">
        <v>0</v>
      </c>
      <c r="Q38" s="343">
        <v>0</v>
      </c>
      <c r="R38" s="343">
        <v>0</v>
      </c>
      <c r="S38" s="343">
        <v>0</v>
      </c>
      <c r="T38" s="343">
        <v>0</v>
      </c>
      <c r="U38" s="343">
        <v>0</v>
      </c>
      <c r="V38" s="343">
        <v>0</v>
      </c>
      <c r="W38" s="343">
        <v>0</v>
      </c>
      <c r="X38" s="343">
        <v>0</v>
      </c>
      <c r="Y38" s="343">
        <v>0</v>
      </c>
      <c r="Z38" s="343">
        <v>0</v>
      </c>
      <c r="AA38" s="343">
        <v>0</v>
      </c>
      <c r="AB38" s="342">
        <f t="shared" si="2"/>
        <v>0</v>
      </c>
      <c r="AC38" s="342">
        <f t="shared" si="3"/>
        <v>0</v>
      </c>
    </row>
    <row r="39" spans="1:29" ht="31.5" x14ac:dyDescent="0.25">
      <c r="A39" s="81" t="s">
        <v>160</v>
      </c>
      <c r="B39" s="55" t="s">
        <v>148</v>
      </c>
      <c r="C39" s="342">
        <v>0</v>
      </c>
      <c r="D39" s="342">
        <v>0</v>
      </c>
      <c r="E39" s="343">
        <v>0</v>
      </c>
      <c r="F39" s="343">
        <v>0</v>
      </c>
      <c r="G39" s="343">
        <v>0</v>
      </c>
      <c r="H39" s="343">
        <v>0</v>
      </c>
      <c r="I39" s="343">
        <v>0</v>
      </c>
      <c r="J39" s="343">
        <v>0</v>
      </c>
      <c r="K39" s="343">
        <v>0</v>
      </c>
      <c r="L39" s="343">
        <v>0</v>
      </c>
      <c r="M39" s="343">
        <v>0</v>
      </c>
      <c r="N39" s="343">
        <v>0</v>
      </c>
      <c r="O39" s="343">
        <v>0</v>
      </c>
      <c r="P39" s="343">
        <v>0</v>
      </c>
      <c r="Q39" s="343">
        <v>0</v>
      </c>
      <c r="R39" s="343">
        <v>0</v>
      </c>
      <c r="S39" s="343">
        <v>0</v>
      </c>
      <c r="T39" s="343">
        <v>0</v>
      </c>
      <c r="U39" s="343">
        <v>0</v>
      </c>
      <c r="V39" s="343">
        <v>0</v>
      </c>
      <c r="W39" s="343">
        <v>0</v>
      </c>
      <c r="X39" s="343">
        <v>0</v>
      </c>
      <c r="Y39" s="343">
        <v>0</v>
      </c>
      <c r="Z39" s="343">
        <v>0</v>
      </c>
      <c r="AA39" s="343">
        <v>0</v>
      </c>
      <c r="AB39" s="342">
        <f t="shared" si="2"/>
        <v>0</v>
      </c>
      <c r="AC39" s="342">
        <f t="shared" si="3"/>
        <v>0</v>
      </c>
    </row>
    <row r="40" spans="1:29" ht="31.5" x14ac:dyDescent="0.25">
      <c r="A40" s="81" t="s">
        <v>159</v>
      </c>
      <c r="B40" s="55" t="s">
        <v>146</v>
      </c>
      <c r="C40" s="342">
        <v>0</v>
      </c>
      <c r="D40" s="342">
        <v>0</v>
      </c>
      <c r="E40" s="343">
        <v>0</v>
      </c>
      <c r="F40" s="343">
        <v>0</v>
      </c>
      <c r="G40" s="343">
        <v>0</v>
      </c>
      <c r="H40" s="343">
        <v>0</v>
      </c>
      <c r="I40" s="343">
        <v>0</v>
      </c>
      <c r="J40" s="343">
        <v>0</v>
      </c>
      <c r="K40" s="343">
        <v>0</v>
      </c>
      <c r="L40" s="343">
        <v>0</v>
      </c>
      <c r="M40" s="343">
        <v>0</v>
      </c>
      <c r="N40" s="343">
        <v>0</v>
      </c>
      <c r="O40" s="343">
        <v>0</v>
      </c>
      <c r="P40" s="343">
        <v>0</v>
      </c>
      <c r="Q40" s="343">
        <v>0</v>
      </c>
      <c r="R40" s="343">
        <v>0</v>
      </c>
      <c r="S40" s="343">
        <v>0</v>
      </c>
      <c r="T40" s="343">
        <v>0</v>
      </c>
      <c r="U40" s="343">
        <v>0</v>
      </c>
      <c r="V40" s="343">
        <v>0</v>
      </c>
      <c r="W40" s="343">
        <v>0</v>
      </c>
      <c r="X40" s="343">
        <v>0</v>
      </c>
      <c r="Y40" s="343">
        <v>0</v>
      </c>
      <c r="Z40" s="343">
        <v>0</v>
      </c>
      <c r="AA40" s="343">
        <v>0</v>
      </c>
      <c r="AB40" s="342">
        <f t="shared" si="2"/>
        <v>0</v>
      </c>
      <c r="AC40" s="342">
        <f t="shared" si="3"/>
        <v>0</v>
      </c>
    </row>
    <row r="41" spans="1:29" x14ac:dyDescent="0.25">
      <c r="A41" s="81" t="s">
        <v>158</v>
      </c>
      <c r="B41" s="55" t="s">
        <v>144</v>
      </c>
      <c r="C41" s="342">
        <v>0</v>
      </c>
      <c r="D41" s="342">
        <v>0</v>
      </c>
      <c r="E41" s="343">
        <v>0</v>
      </c>
      <c r="F41" s="343">
        <v>0</v>
      </c>
      <c r="G41" s="343">
        <v>0</v>
      </c>
      <c r="H41" s="343">
        <v>0</v>
      </c>
      <c r="I41" s="343">
        <v>0</v>
      </c>
      <c r="J41" s="343">
        <v>0</v>
      </c>
      <c r="K41" s="343">
        <v>0</v>
      </c>
      <c r="L41" s="343">
        <v>0</v>
      </c>
      <c r="M41" s="343">
        <v>0</v>
      </c>
      <c r="N41" s="343">
        <v>0</v>
      </c>
      <c r="O41" s="343">
        <v>0</v>
      </c>
      <c r="P41" s="343">
        <v>0</v>
      </c>
      <c r="Q41" s="343">
        <v>0</v>
      </c>
      <c r="R41" s="343">
        <v>0</v>
      </c>
      <c r="S41" s="343">
        <v>0</v>
      </c>
      <c r="T41" s="343">
        <v>0</v>
      </c>
      <c r="U41" s="343">
        <v>0</v>
      </c>
      <c r="V41" s="343">
        <v>0</v>
      </c>
      <c r="W41" s="343">
        <v>0</v>
      </c>
      <c r="X41" s="343">
        <v>0</v>
      </c>
      <c r="Y41" s="343">
        <v>0</v>
      </c>
      <c r="Z41" s="343">
        <v>0</v>
      </c>
      <c r="AA41" s="343">
        <v>0</v>
      </c>
      <c r="AB41" s="342">
        <f t="shared" si="2"/>
        <v>0</v>
      </c>
      <c r="AC41" s="342">
        <f t="shared" si="3"/>
        <v>0</v>
      </c>
    </row>
    <row r="42" spans="1:29" ht="18.75" x14ac:dyDescent="0.25">
      <c r="A42" s="81" t="s">
        <v>157</v>
      </c>
      <c r="B42" s="80" t="s">
        <v>142</v>
      </c>
      <c r="C42" s="344">
        <v>0</v>
      </c>
      <c r="D42" s="342">
        <v>0</v>
      </c>
      <c r="E42" s="343">
        <v>0</v>
      </c>
      <c r="F42" s="343">
        <v>0</v>
      </c>
      <c r="G42" s="343">
        <v>0</v>
      </c>
      <c r="H42" s="343">
        <v>0</v>
      </c>
      <c r="I42" s="343">
        <v>0</v>
      </c>
      <c r="J42" s="343">
        <v>0</v>
      </c>
      <c r="K42" s="343">
        <v>0</v>
      </c>
      <c r="L42" s="343">
        <v>0</v>
      </c>
      <c r="M42" s="343">
        <v>0</v>
      </c>
      <c r="N42" s="343">
        <v>0</v>
      </c>
      <c r="O42" s="343">
        <v>0</v>
      </c>
      <c r="P42" s="343">
        <v>0</v>
      </c>
      <c r="Q42" s="343">
        <v>0</v>
      </c>
      <c r="R42" s="343">
        <v>0</v>
      </c>
      <c r="S42" s="343">
        <v>0</v>
      </c>
      <c r="T42" s="343">
        <v>0</v>
      </c>
      <c r="U42" s="343">
        <v>0</v>
      </c>
      <c r="V42" s="343">
        <v>0</v>
      </c>
      <c r="W42" s="343">
        <v>0</v>
      </c>
      <c r="X42" s="343">
        <v>0</v>
      </c>
      <c r="Y42" s="343">
        <v>0</v>
      </c>
      <c r="Z42" s="343">
        <v>0</v>
      </c>
      <c r="AA42" s="343">
        <v>0</v>
      </c>
      <c r="AB42" s="342">
        <f t="shared" si="2"/>
        <v>0</v>
      </c>
      <c r="AC42" s="342">
        <f t="shared" si="3"/>
        <v>0</v>
      </c>
    </row>
    <row r="43" spans="1:29" x14ac:dyDescent="0.25">
      <c r="A43" s="84" t="s">
        <v>61</v>
      </c>
      <c r="B43" s="83" t="s">
        <v>156</v>
      </c>
      <c r="C43" s="342">
        <v>0</v>
      </c>
      <c r="D43" s="342">
        <v>0</v>
      </c>
      <c r="E43" s="342">
        <v>0</v>
      </c>
      <c r="F43" s="342">
        <v>0</v>
      </c>
      <c r="G43" s="342">
        <v>0</v>
      </c>
      <c r="H43" s="342">
        <v>0</v>
      </c>
      <c r="I43" s="342">
        <v>0</v>
      </c>
      <c r="J43" s="342">
        <v>0</v>
      </c>
      <c r="K43" s="342">
        <v>0</v>
      </c>
      <c r="L43" s="342">
        <v>0</v>
      </c>
      <c r="M43" s="342">
        <v>0</v>
      </c>
      <c r="N43" s="342">
        <v>0</v>
      </c>
      <c r="O43" s="342">
        <v>0</v>
      </c>
      <c r="P43" s="342">
        <v>0</v>
      </c>
      <c r="Q43" s="342">
        <v>0</v>
      </c>
      <c r="R43" s="342">
        <v>0</v>
      </c>
      <c r="S43" s="342">
        <v>0</v>
      </c>
      <c r="T43" s="342">
        <v>0</v>
      </c>
      <c r="U43" s="342">
        <v>0</v>
      </c>
      <c r="V43" s="342">
        <v>0</v>
      </c>
      <c r="W43" s="342">
        <v>0</v>
      </c>
      <c r="X43" s="342">
        <v>0</v>
      </c>
      <c r="Y43" s="342">
        <v>0</v>
      </c>
      <c r="Z43" s="342">
        <v>0</v>
      </c>
      <c r="AA43" s="342">
        <v>0</v>
      </c>
      <c r="AB43" s="342">
        <f t="shared" si="2"/>
        <v>0</v>
      </c>
      <c r="AC43" s="342">
        <f t="shared" si="3"/>
        <v>0</v>
      </c>
    </row>
    <row r="44" spans="1:29" x14ac:dyDescent="0.25">
      <c r="A44" s="81" t="s">
        <v>155</v>
      </c>
      <c r="B44" s="55" t="s">
        <v>154</v>
      </c>
      <c r="C44" s="342">
        <v>0</v>
      </c>
      <c r="D44" s="342">
        <v>0</v>
      </c>
      <c r="E44" s="343">
        <v>0</v>
      </c>
      <c r="F44" s="343">
        <v>0</v>
      </c>
      <c r="G44" s="343">
        <v>0</v>
      </c>
      <c r="H44" s="343">
        <v>0</v>
      </c>
      <c r="I44" s="343">
        <v>0</v>
      </c>
      <c r="J44" s="343">
        <v>0</v>
      </c>
      <c r="K44" s="343">
        <v>0</v>
      </c>
      <c r="L44" s="343">
        <v>0</v>
      </c>
      <c r="M44" s="343">
        <v>0</v>
      </c>
      <c r="N44" s="343">
        <v>0</v>
      </c>
      <c r="O44" s="343">
        <v>0</v>
      </c>
      <c r="P44" s="343">
        <v>0</v>
      </c>
      <c r="Q44" s="343">
        <v>0</v>
      </c>
      <c r="R44" s="343">
        <v>0</v>
      </c>
      <c r="S44" s="343">
        <v>0</v>
      </c>
      <c r="T44" s="343">
        <v>0</v>
      </c>
      <c r="U44" s="343">
        <v>0</v>
      </c>
      <c r="V44" s="343">
        <v>0</v>
      </c>
      <c r="W44" s="343">
        <v>0</v>
      </c>
      <c r="X44" s="343">
        <v>0</v>
      </c>
      <c r="Y44" s="343">
        <v>0</v>
      </c>
      <c r="Z44" s="343">
        <v>0</v>
      </c>
      <c r="AA44" s="343">
        <v>0</v>
      </c>
      <c r="AB44" s="342">
        <f t="shared" si="2"/>
        <v>0</v>
      </c>
      <c r="AC44" s="342">
        <f t="shared" si="3"/>
        <v>0</v>
      </c>
    </row>
    <row r="45" spans="1:29" x14ac:dyDescent="0.25">
      <c r="A45" s="81" t="s">
        <v>153</v>
      </c>
      <c r="B45" s="55" t="s">
        <v>152</v>
      </c>
      <c r="C45" s="342">
        <v>0</v>
      </c>
      <c r="D45" s="342">
        <v>0</v>
      </c>
      <c r="E45" s="343">
        <v>0</v>
      </c>
      <c r="F45" s="343">
        <v>0</v>
      </c>
      <c r="G45" s="343">
        <v>0</v>
      </c>
      <c r="H45" s="343">
        <v>0</v>
      </c>
      <c r="I45" s="343">
        <v>0</v>
      </c>
      <c r="J45" s="343">
        <v>0</v>
      </c>
      <c r="K45" s="343">
        <v>0</v>
      </c>
      <c r="L45" s="343">
        <v>0</v>
      </c>
      <c r="M45" s="343">
        <v>0</v>
      </c>
      <c r="N45" s="343">
        <v>0</v>
      </c>
      <c r="O45" s="343">
        <v>0</v>
      </c>
      <c r="P45" s="343">
        <v>0</v>
      </c>
      <c r="Q45" s="343">
        <v>0</v>
      </c>
      <c r="R45" s="343">
        <v>0</v>
      </c>
      <c r="S45" s="343">
        <v>0</v>
      </c>
      <c r="T45" s="343">
        <v>0</v>
      </c>
      <c r="U45" s="343">
        <v>0</v>
      </c>
      <c r="V45" s="343">
        <v>0</v>
      </c>
      <c r="W45" s="343">
        <v>0</v>
      </c>
      <c r="X45" s="343">
        <v>0</v>
      </c>
      <c r="Y45" s="343">
        <v>0</v>
      </c>
      <c r="Z45" s="343">
        <v>0</v>
      </c>
      <c r="AA45" s="343">
        <v>0</v>
      </c>
      <c r="AB45" s="342">
        <f t="shared" si="2"/>
        <v>0</v>
      </c>
      <c r="AC45" s="342">
        <f t="shared" si="3"/>
        <v>0</v>
      </c>
    </row>
    <row r="46" spans="1:29" x14ac:dyDescent="0.25">
      <c r="A46" s="81" t="s">
        <v>151</v>
      </c>
      <c r="B46" s="55" t="s">
        <v>150</v>
      </c>
      <c r="C46" s="342">
        <v>0</v>
      </c>
      <c r="D46" s="342">
        <v>0</v>
      </c>
      <c r="E46" s="343">
        <v>0</v>
      </c>
      <c r="F46" s="343">
        <v>0</v>
      </c>
      <c r="G46" s="343">
        <v>0</v>
      </c>
      <c r="H46" s="343">
        <v>0</v>
      </c>
      <c r="I46" s="343">
        <v>0</v>
      </c>
      <c r="J46" s="343">
        <v>0</v>
      </c>
      <c r="K46" s="343">
        <v>0</v>
      </c>
      <c r="L46" s="343">
        <v>0</v>
      </c>
      <c r="M46" s="343">
        <v>0</v>
      </c>
      <c r="N46" s="343">
        <v>0</v>
      </c>
      <c r="O46" s="343">
        <v>0</v>
      </c>
      <c r="P46" s="343">
        <v>0</v>
      </c>
      <c r="Q46" s="343">
        <v>0</v>
      </c>
      <c r="R46" s="343">
        <v>0</v>
      </c>
      <c r="S46" s="343">
        <v>0</v>
      </c>
      <c r="T46" s="343">
        <v>0</v>
      </c>
      <c r="U46" s="343">
        <v>0</v>
      </c>
      <c r="V46" s="343">
        <v>0</v>
      </c>
      <c r="W46" s="343">
        <v>0</v>
      </c>
      <c r="X46" s="343">
        <v>0</v>
      </c>
      <c r="Y46" s="343">
        <v>0</v>
      </c>
      <c r="Z46" s="343">
        <v>0</v>
      </c>
      <c r="AA46" s="343">
        <v>0</v>
      </c>
      <c r="AB46" s="342">
        <f t="shared" si="2"/>
        <v>0</v>
      </c>
      <c r="AC46" s="342">
        <f t="shared" si="3"/>
        <v>0</v>
      </c>
    </row>
    <row r="47" spans="1:29" ht="31.5" x14ac:dyDescent="0.25">
      <c r="A47" s="81" t="s">
        <v>149</v>
      </c>
      <c r="B47" s="55" t="s">
        <v>148</v>
      </c>
      <c r="C47" s="342">
        <v>0</v>
      </c>
      <c r="D47" s="342">
        <v>0</v>
      </c>
      <c r="E47" s="343">
        <v>0</v>
      </c>
      <c r="F47" s="343">
        <v>0</v>
      </c>
      <c r="G47" s="343">
        <v>0</v>
      </c>
      <c r="H47" s="343">
        <v>0</v>
      </c>
      <c r="I47" s="343">
        <v>0</v>
      </c>
      <c r="J47" s="343">
        <v>0</v>
      </c>
      <c r="K47" s="343">
        <v>0</v>
      </c>
      <c r="L47" s="343">
        <v>0</v>
      </c>
      <c r="M47" s="343">
        <v>0</v>
      </c>
      <c r="N47" s="343">
        <v>0</v>
      </c>
      <c r="O47" s="343">
        <v>0</v>
      </c>
      <c r="P47" s="343">
        <v>0</v>
      </c>
      <c r="Q47" s="343">
        <v>0</v>
      </c>
      <c r="R47" s="343">
        <v>0</v>
      </c>
      <c r="S47" s="343">
        <v>0</v>
      </c>
      <c r="T47" s="343">
        <v>0</v>
      </c>
      <c r="U47" s="343">
        <v>0</v>
      </c>
      <c r="V47" s="343">
        <v>0</v>
      </c>
      <c r="W47" s="343">
        <v>0</v>
      </c>
      <c r="X47" s="343">
        <v>0</v>
      </c>
      <c r="Y47" s="343">
        <v>0</v>
      </c>
      <c r="Z47" s="343">
        <v>0</v>
      </c>
      <c r="AA47" s="343">
        <v>0</v>
      </c>
      <c r="AB47" s="342">
        <f t="shared" si="2"/>
        <v>0</v>
      </c>
      <c r="AC47" s="342">
        <f t="shared" si="3"/>
        <v>0</v>
      </c>
    </row>
    <row r="48" spans="1:29" ht="31.5" x14ac:dyDescent="0.25">
      <c r="A48" s="81" t="s">
        <v>147</v>
      </c>
      <c r="B48" s="55" t="s">
        <v>146</v>
      </c>
      <c r="C48" s="342">
        <v>0</v>
      </c>
      <c r="D48" s="342">
        <v>0</v>
      </c>
      <c r="E48" s="343">
        <v>0</v>
      </c>
      <c r="F48" s="343">
        <v>0</v>
      </c>
      <c r="G48" s="343">
        <v>0</v>
      </c>
      <c r="H48" s="343">
        <v>0</v>
      </c>
      <c r="I48" s="343">
        <v>0</v>
      </c>
      <c r="J48" s="343">
        <v>0</v>
      </c>
      <c r="K48" s="343">
        <v>0</v>
      </c>
      <c r="L48" s="343">
        <v>0</v>
      </c>
      <c r="M48" s="343">
        <v>0</v>
      </c>
      <c r="N48" s="343">
        <v>0</v>
      </c>
      <c r="O48" s="343">
        <v>0</v>
      </c>
      <c r="P48" s="343">
        <v>0</v>
      </c>
      <c r="Q48" s="343">
        <v>0</v>
      </c>
      <c r="R48" s="343">
        <v>0</v>
      </c>
      <c r="S48" s="343">
        <v>0</v>
      </c>
      <c r="T48" s="343">
        <v>0</v>
      </c>
      <c r="U48" s="343">
        <v>0</v>
      </c>
      <c r="V48" s="343">
        <v>0</v>
      </c>
      <c r="W48" s="343">
        <v>0</v>
      </c>
      <c r="X48" s="343">
        <v>0</v>
      </c>
      <c r="Y48" s="343">
        <v>0</v>
      </c>
      <c r="Z48" s="343">
        <v>0</v>
      </c>
      <c r="AA48" s="343">
        <v>0</v>
      </c>
      <c r="AB48" s="342">
        <f t="shared" si="2"/>
        <v>0</v>
      </c>
      <c r="AC48" s="342">
        <f t="shared" si="3"/>
        <v>0</v>
      </c>
    </row>
    <row r="49" spans="1:29" x14ac:dyDescent="0.25">
      <c r="A49" s="81" t="s">
        <v>145</v>
      </c>
      <c r="B49" s="55" t="s">
        <v>144</v>
      </c>
      <c r="C49" s="342">
        <v>0</v>
      </c>
      <c r="D49" s="342">
        <v>0</v>
      </c>
      <c r="E49" s="343">
        <v>0</v>
      </c>
      <c r="F49" s="343">
        <v>0</v>
      </c>
      <c r="G49" s="343">
        <v>0</v>
      </c>
      <c r="H49" s="343">
        <v>0</v>
      </c>
      <c r="I49" s="343">
        <v>0</v>
      </c>
      <c r="J49" s="343">
        <v>0</v>
      </c>
      <c r="K49" s="343">
        <v>0</v>
      </c>
      <c r="L49" s="343">
        <v>0</v>
      </c>
      <c r="M49" s="343">
        <v>0</v>
      </c>
      <c r="N49" s="343">
        <v>0</v>
      </c>
      <c r="O49" s="343">
        <v>0</v>
      </c>
      <c r="P49" s="343">
        <v>0</v>
      </c>
      <c r="Q49" s="343">
        <v>0</v>
      </c>
      <c r="R49" s="343">
        <v>0</v>
      </c>
      <c r="S49" s="343">
        <v>0</v>
      </c>
      <c r="T49" s="343">
        <v>0</v>
      </c>
      <c r="U49" s="343">
        <v>0</v>
      </c>
      <c r="V49" s="343">
        <v>0</v>
      </c>
      <c r="W49" s="343">
        <v>0</v>
      </c>
      <c r="X49" s="343">
        <v>0</v>
      </c>
      <c r="Y49" s="343">
        <v>0</v>
      </c>
      <c r="Z49" s="343">
        <v>0</v>
      </c>
      <c r="AA49" s="343">
        <v>0</v>
      </c>
      <c r="AB49" s="342">
        <f t="shared" si="2"/>
        <v>0</v>
      </c>
      <c r="AC49" s="342">
        <f t="shared" si="3"/>
        <v>0</v>
      </c>
    </row>
    <row r="50" spans="1:29" ht="18.75" x14ac:dyDescent="0.25">
      <c r="A50" s="81" t="s">
        <v>143</v>
      </c>
      <c r="B50" s="80" t="s">
        <v>142</v>
      </c>
      <c r="C50" s="344">
        <v>0</v>
      </c>
      <c r="D50" s="342">
        <v>0</v>
      </c>
      <c r="E50" s="343">
        <v>0</v>
      </c>
      <c r="F50" s="343">
        <v>0</v>
      </c>
      <c r="G50" s="343">
        <v>0</v>
      </c>
      <c r="H50" s="343">
        <v>0</v>
      </c>
      <c r="I50" s="343">
        <v>0</v>
      </c>
      <c r="J50" s="343">
        <v>0</v>
      </c>
      <c r="K50" s="343">
        <v>0</v>
      </c>
      <c r="L50" s="343">
        <v>0</v>
      </c>
      <c r="M50" s="343">
        <v>0</v>
      </c>
      <c r="N50" s="343">
        <v>0</v>
      </c>
      <c r="O50" s="343">
        <v>0</v>
      </c>
      <c r="P50" s="343">
        <v>0</v>
      </c>
      <c r="Q50" s="343">
        <v>0</v>
      </c>
      <c r="R50" s="343">
        <v>0</v>
      </c>
      <c r="S50" s="343">
        <v>0</v>
      </c>
      <c r="T50" s="343">
        <v>0</v>
      </c>
      <c r="U50" s="343">
        <v>0</v>
      </c>
      <c r="V50" s="343">
        <v>0</v>
      </c>
      <c r="W50" s="343">
        <v>0</v>
      </c>
      <c r="X50" s="343">
        <v>0</v>
      </c>
      <c r="Y50" s="343">
        <v>0</v>
      </c>
      <c r="Z50" s="343">
        <v>0</v>
      </c>
      <c r="AA50" s="343">
        <v>0</v>
      </c>
      <c r="AB50" s="342">
        <f t="shared" si="2"/>
        <v>0</v>
      </c>
      <c r="AC50" s="342">
        <f t="shared" si="3"/>
        <v>0</v>
      </c>
    </row>
    <row r="51" spans="1:29" ht="35.25" customHeight="1" x14ac:dyDescent="0.25">
      <c r="A51" s="84" t="s">
        <v>59</v>
      </c>
      <c r="B51" s="83" t="s">
        <v>141</v>
      </c>
      <c r="C51" s="342">
        <v>0</v>
      </c>
      <c r="D51" s="342">
        <v>0</v>
      </c>
      <c r="E51" s="342">
        <v>0</v>
      </c>
      <c r="F51" s="342">
        <v>0</v>
      </c>
      <c r="G51" s="342">
        <v>0</v>
      </c>
      <c r="H51" s="342">
        <v>0</v>
      </c>
      <c r="I51" s="342">
        <v>0</v>
      </c>
      <c r="J51" s="342">
        <v>0</v>
      </c>
      <c r="K51" s="342">
        <v>0</v>
      </c>
      <c r="L51" s="342">
        <v>0</v>
      </c>
      <c r="M51" s="342">
        <v>0</v>
      </c>
      <c r="N51" s="342">
        <v>0</v>
      </c>
      <c r="O51" s="342">
        <v>0</v>
      </c>
      <c r="P51" s="342">
        <v>0</v>
      </c>
      <c r="Q51" s="342">
        <v>0</v>
      </c>
      <c r="R51" s="342">
        <v>0</v>
      </c>
      <c r="S51" s="342">
        <v>0</v>
      </c>
      <c r="T51" s="342">
        <v>0</v>
      </c>
      <c r="U51" s="342">
        <v>0</v>
      </c>
      <c r="V51" s="342">
        <v>0</v>
      </c>
      <c r="W51" s="342">
        <v>0</v>
      </c>
      <c r="X51" s="342">
        <v>0</v>
      </c>
      <c r="Y51" s="342">
        <v>0</v>
      </c>
      <c r="Z51" s="342">
        <v>0</v>
      </c>
      <c r="AA51" s="342">
        <v>0</v>
      </c>
      <c r="AB51" s="342">
        <f t="shared" si="2"/>
        <v>0</v>
      </c>
      <c r="AC51" s="342">
        <f t="shared" si="3"/>
        <v>0</v>
      </c>
    </row>
    <row r="52" spans="1:29" x14ac:dyDescent="0.25">
      <c r="A52" s="81" t="s">
        <v>140</v>
      </c>
      <c r="B52" s="55" t="s">
        <v>139</v>
      </c>
      <c r="C52" s="342">
        <v>0</v>
      </c>
      <c r="D52" s="342">
        <v>0</v>
      </c>
      <c r="E52" s="343">
        <v>0</v>
      </c>
      <c r="F52" s="343">
        <v>0</v>
      </c>
      <c r="G52" s="343">
        <v>0</v>
      </c>
      <c r="H52" s="343">
        <v>0</v>
      </c>
      <c r="I52" s="343">
        <v>0</v>
      </c>
      <c r="J52" s="342">
        <v>0</v>
      </c>
      <c r="K52" s="343">
        <v>0</v>
      </c>
      <c r="L52" s="343">
        <v>0</v>
      </c>
      <c r="M52" s="343">
        <v>0</v>
      </c>
      <c r="N52" s="342">
        <v>0</v>
      </c>
      <c r="O52" s="343">
        <v>0</v>
      </c>
      <c r="P52" s="343">
        <v>0</v>
      </c>
      <c r="Q52" s="343">
        <v>0</v>
      </c>
      <c r="R52" s="343">
        <v>0</v>
      </c>
      <c r="S52" s="343">
        <v>0</v>
      </c>
      <c r="T52" s="343">
        <v>0</v>
      </c>
      <c r="U52" s="343">
        <v>0</v>
      </c>
      <c r="V52" s="343">
        <v>0</v>
      </c>
      <c r="W52" s="343">
        <v>0</v>
      </c>
      <c r="X52" s="343">
        <v>0</v>
      </c>
      <c r="Y52" s="343">
        <v>0</v>
      </c>
      <c r="Z52" s="343">
        <v>0</v>
      </c>
      <c r="AA52" s="343">
        <v>0</v>
      </c>
      <c r="AB52" s="342">
        <f t="shared" si="2"/>
        <v>0</v>
      </c>
      <c r="AC52" s="342">
        <f t="shared" si="3"/>
        <v>0</v>
      </c>
    </row>
    <row r="53" spans="1:29" x14ac:dyDescent="0.25">
      <c r="A53" s="81" t="s">
        <v>138</v>
      </c>
      <c r="B53" s="55" t="s">
        <v>132</v>
      </c>
      <c r="C53" s="342">
        <v>0</v>
      </c>
      <c r="D53" s="342">
        <v>0</v>
      </c>
      <c r="E53" s="343">
        <v>0</v>
      </c>
      <c r="F53" s="343">
        <v>0</v>
      </c>
      <c r="G53" s="343">
        <v>0</v>
      </c>
      <c r="H53" s="343">
        <v>0</v>
      </c>
      <c r="I53" s="343">
        <v>0</v>
      </c>
      <c r="J53" s="343">
        <v>0</v>
      </c>
      <c r="K53" s="343">
        <v>0</v>
      </c>
      <c r="L53" s="343">
        <v>0</v>
      </c>
      <c r="M53" s="343">
        <v>0</v>
      </c>
      <c r="N53" s="343">
        <v>0</v>
      </c>
      <c r="O53" s="343">
        <v>0</v>
      </c>
      <c r="P53" s="343">
        <v>0</v>
      </c>
      <c r="Q53" s="343">
        <v>0</v>
      </c>
      <c r="R53" s="343">
        <v>0</v>
      </c>
      <c r="S53" s="343">
        <v>0</v>
      </c>
      <c r="T53" s="343">
        <v>0</v>
      </c>
      <c r="U53" s="343">
        <v>0</v>
      </c>
      <c r="V53" s="343">
        <v>0</v>
      </c>
      <c r="W53" s="343">
        <v>0</v>
      </c>
      <c r="X53" s="343">
        <v>0</v>
      </c>
      <c r="Y53" s="343">
        <v>0</v>
      </c>
      <c r="Z53" s="343">
        <v>0</v>
      </c>
      <c r="AA53" s="343">
        <v>0</v>
      </c>
      <c r="AB53" s="342">
        <f t="shared" si="2"/>
        <v>0</v>
      </c>
      <c r="AC53" s="342">
        <f t="shared" si="3"/>
        <v>0</v>
      </c>
    </row>
    <row r="54" spans="1:29" x14ac:dyDescent="0.25">
      <c r="A54" s="81" t="s">
        <v>137</v>
      </c>
      <c r="B54" s="80" t="s">
        <v>131</v>
      </c>
      <c r="C54" s="344">
        <v>0</v>
      </c>
      <c r="D54" s="342">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2">
        <f t="shared" si="2"/>
        <v>0</v>
      </c>
      <c r="AC54" s="342">
        <f t="shared" si="3"/>
        <v>0</v>
      </c>
    </row>
    <row r="55" spans="1:29" x14ac:dyDescent="0.25">
      <c r="A55" s="81" t="s">
        <v>136</v>
      </c>
      <c r="B55" s="80" t="s">
        <v>130</v>
      </c>
      <c r="C55" s="344">
        <v>0</v>
      </c>
      <c r="D55" s="342">
        <v>0</v>
      </c>
      <c r="E55" s="343">
        <v>0</v>
      </c>
      <c r="F55" s="343">
        <v>0</v>
      </c>
      <c r="G55" s="343">
        <v>0</v>
      </c>
      <c r="H55" s="343">
        <v>0</v>
      </c>
      <c r="I55" s="343">
        <v>0</v>
      </c>
      <c r="J55" s="343">
        <v>0</v>
      </c>
      <c r="K55" s="343">
        <v>0</v>
      </c>
      <c r="L55" s="343">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2">
        <f t="shared" si="2"/>
        <v>0</v>
      </c>
      <c r="AC55" s="342">
        <f t="shared" si="3"/>
        <v>0</v>
      </c>
    </row>
    <row r="56" spans="1:29" x14ac:dyDescent="0.25">
      <c r="A56" s="81" t="s">
        <v>135</v>
      </c>
      <c r="B56" s="80" t="s">
        <v>129</v>
      </c>
      <c r="C56" s="344">
        <v>0</v>
      </c>
      <c r="D56" s="342">
        <v>0</v>
      </c>
      <c r="E56" s="343">
        <v>0</v>
      </c>
      <c r="F56" s="343">
        <v>0</v>
      </c>
      <c r="G56" s="343">
        <v>0</v>
      </c>
      <c r="H56" s="343">
        <v>0</v>
      </c>
      <c r="I56" s="343">
        <v>0</v>
      </c>
      <c r="J56" s="343">
        <v>0</v>
      </c>
      <c r="K56" s="343">
        <v>0</v>
      </c>
      <c r="L56" s="343">
        <v>0</v>
      </c>
      <c r="M56" s="343">
        <v>0</v>
      </c>
      <c r="N56" s="343">
        <v>0</v>
      </c>
      <c r="O56" s="343">
        <v>0</v>
      </c>
      <c r="P56" s="343">
        <v>0</v>
      </c>
      <c r="Q56" s="343">
        <v>0</v>
      </c>
      <c r="R56" s="343">
        <v>0</v>
      </c>
      <c r="S56" s="343">
        <v>0</v>
      </c>
      <c r="T56" s="343">
        <v>0</v>
      </c>
      <c r="U56" s="343">
        <v>0</v>
      </c>
      <c r="V56" s="343">
        <v>0</v>
      </c>
      <c r="W56" s="343">
        <v>0</v>
      </c>
      <c r="X56" s="343">
        <v>0</v>
      </c>
      <c r="Y56" s="343">
        <v>0</v>
      </c>
      <c r="Z56" s="343">
        <v>0</v>
      </c>
      <c r="AA56" s="343">
        <v>0</v>
      </c>
      <c r="AB56" s="342">
        <f t="shared" si="2"/>
        <v>0</v>
      </c>
      <c r="AC56" s="342">
        <f t="shared" si="3"/>
        <v>0</v>
      </c>
    </row>
    <row r="57" spans="1:29" ht="18.75" x14ac:dyDescent="0.25">
      <c r="A57" s="81" t="s">
        <v>134</v>
      </c>
      <c r="B57" s="80" t="s">
        <v>128</v>
      </c>
      <c r="C57" s="344">
        <v>0</v>
      </c>
      <c r="D57" s="342">
        <v>0</v>
      </c>
      <c r="E57" s="343">
        <v>0</v>
      </c>
      <c r="F57" s="343">
        <v>0</v>
      </c>
      <c r="G57" s="343">
        <v>0</v>
      </c>
      <c r="H57" s="343">
        <v>0</v>
      </c>
      <c r="I57" s="343">
        <v>0</v>
      </c>
      <c r="J57" s="343">
        <v>0</v>
      </c>
      <c r="K57" s="343">
        <v>0</v>
      </c>
      <c r="L57" s="343">
        <v>0</v>
      </c>
      <c r="M57" s="343">
        <v>0</v>
      </c>
      <c r="N57" s="343">
        <v>0</v>
      </c>
      <c r="O57" s="343">
        <v>0</v>
      </c>
      <c r="P57" s="343">
        <v>0</v>
      </c>
      <c r="Q57" s="343">
        <v>0</v>
      </c>
      <c r="R57" s="343">
        <v>0</v>
      </c>
      <c r="S57" s="343">
        <v>0</v>
      </c>
      <c r="T57" s="343">
        <v>0</v>
      </c>
      <c r="U57" s="343">
        <v>0</v>
      </c>
      <c r="V57" s="343">
        <v>0</v>
      </c>
      <c r="W57" s="343">
        <v>0</v>
      </c>
      <c r="X57" s="343">
        <v>0</v>
      </c>
      <c r="Y57" s="343">
        <v>0</v>
      </c>
      <c r="Z57" s="343">
        <v>0</v>
      </c>
      <c r="AA57" s="343">
        <v>0</v>
      </c>
      <c r="AB57" s="342">
        <f t="shared" si="2"/>
        <v>0</v>
      </c>
      <c r="AC57" s="342">
        <f t="shared" si="3"/>
        <v>0</v>
      </c>
    </row>
    <row r="58" spans="1:29" ht="36.75" customHeight="1" x14ac:dyDescent="0.25">
      <c r="A58" s="84" t="s">
        <v>58</v>
      </c>
      <c r="B58" s="100" t="s">
        <v>215</v>
      </c>
      <c r="C58" s="344">
        <v>0</v>
      </c>
      <c r="D58" s="342">
        <v>0</v>
      </c>
      <c r="E58" s="342">
        <v>0</v>
      </c>
      <c r="F58" s="342">
        <v>0</v>
      </c>
      <c r="G58" s="342">
        <v>0</v>
      </c>
      <c r="H58" s="342">
        <v>0</v>
      </c>
      <c r="I58" s="342">
        <v>0</v>
      </c>
      <c r="J58" s="342">
        <v>0</v>
      </c>
      <c r="K58" s="342">
        <v>0</v>
      </c>
      <c r="L58" s="342">
        <v>0</v>
      </c>
      <c r="M58" s="342">
        <v>0</v>
      </c>
      <c r="N58" s="342">
        <v>0</v>
      </c>
      <c r="O58" s="342">
        <v>0</v>
      </c>
      <c r="P58" s="342">
        <v>0</v>
      </c>
      <c r="Q58" s="342">
        <v>0</v>
      </c>
      <c r="R58" s="342">
        <v>0</v>
      </c>
      <c r="S58" s="342">
        <v>0</v>
      </c>
      <c r="T58" s="342">
        <v>0</v>
      </c>
      <c r="U58" s="342">
        <v>0</v>
      </c>
      <c r="V58" s="342">
        <v>0</v>
      </c>
      <c r="W58" s="342">
        <v>0</v>
      </c>
      <c r="X58" s="342">
        <v>0</v>
      </c>
      <c r="Y58" s="342">
        <v>0</v>
      </c>
      <c r="Z58" s="342">
        <v>0</v>
      </c>
      <c r="AA58" s="342">
        <v>0</v>
      </c>
      <c r="AB58" s="342">
        <f t="shared" si="2"/>
        <v>0</v>
      </c>
      <c r="AC58" s="342">
        <f t="shared" si="3"/>
        <v>0</v>
      </c>
    </row>
    <row r="59" spans="1:29" x14ac:dyDescent="0.25">
      <c r="A59" s="84" t="s">
        <v>56</v>
      </c>
      <c r="B59" s="83" t="s">
        <v>133</v>
      </c>
      <c r="C59" s="342">
        <v>0</v>
      </c>
      <c r="D59" s="342">
        <v>0</v>
      </c>
      <c r="E59" s="342">
        <v>0</v>
      </c>
      <c r="F59" s="342">
        <v>0</v>
      </c>
      <c r="G59" s="342">
        <v>0</v>
      </c>
      <c r="H59" s="342">
        <v>0</v>
      </c>
      <c r="I59" s="342">
        <v>0</v>
      </c>
      <c r="J59" s="342">
        <v>0</v>
      </c>
      <c r="K59" s="342">
        <v>0</v>
      </c>
      <c r="L59" s="342">
        <v>0</v>
      </c>
      <c r="M59" s="342">
        <v>0</v>
      </c>
      <c r="N59" s="342">
        <v>0</v>
      </c>
      <c r="O59" s="342">
        <v>0</v>
      </c>
      <c r="P59" s="342">
        <v>0</v>
      </c>
      <c r="Q59" s="342">
        <v>0</v>
      </c>
      <c r="R59" s="342">
        <v>0</v>
      </c>
      <c r="S59" s="342">
        <v>0</v>
      </c>
      <c r="T59" s="342">
        <v>0</v>
      </c>
      <c r="U59" s="342">
        <v>0</v>
      </c>
      <c r="V59" s="342">
        <v>0</v>
      </c>
      <c r="W59" s="342">
        <v>0</v>
      </c>
      <c r="X59" s="342">
        <v>0</v>
      </c>
      <c r="Y59" s="342">
        <v>0</v>
      </c>
      <c r="Z59" s="342">
        <v>0</v>
      </c>
      <c r="AA59" s="342">
        <v>0</v>
      </c>
      <c r="AB59" s="342">
        <f t="shared" si="2"/>
        <v>0</v>
      </c>
      <c r="AC59" s="342">
        <f t="shared" si="3"/>
        <v>0</v>
      </c>
    </row>
    <row r="60" spans="1:29" x14ac:dyDescent="0.25">
      <c r="A60" s="81" t="s">
        <v>209</v>
      </c>
      <c r="B60" s="82" t="s">
        <v>154</v>
      </c>
      <c r="C60" s="345">
        <v>0</v>
      </c>
      <c r="D60" s="342">
        <v>0</v>
      </c>
      <c r="E60" s="343">
        <v>0</v>
      </c>
      <c r="F60" s="343">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2">
        <f t="shared" si="2"/>
        <v>0</v>
      </c>
      <c r="AC60" s="342">
        <f t="shared" si="3"/>
        <v>0</v>
      </c>
    </row>
    <row r="61" spans="1:29" x14ac:dyDescent="0.25">
      <c r="A61" s="81" t="s">
        <v>210</v>
      </c>
      <c r="B61" s="82" t="s">
        <v>152</v>
      </c>
      <c r="C61" s="345">
        <v>0</v>
      </c>
      <c r="D61" s="342">
        <v>0</v>
      </c>
      <c r="E61" s="343">
        <v>0</v>
      </c>
      <c r="F61" s="343">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2">
        <f t="shared" si="2"/>
        <v>0</v>
      </c>
      <c r="AC61" s="342">
        <f t="shared" si="3"/>
        <v>0</v>
      </c>
    </row>
    <row r="62" spans="1:29" x14ac:dyDescent="0.25">
      <c r="A62" s="81" t="s">
        <v>211</v>
      </c>
      <c r="B62" s="82" t="s">
        <v>150</v>
      </c>
      <c r="C62" s="345">
        <v>0</v>
      </c>
      <c r="D62" s="342">
        <v>0</v>
      </c>
      <c r="E62" s="343">
        <v>0</v>
      </c>
      <c r="F62" s="343">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2">
        <f t="shared" si="2"/>
        <v>0</v>
      </c>
      <c r="AC62" s="342">
        <f t="shared" si="3"/>
        <v>0</v>
      </c>
    </row>
    <row r="63" spans="1:29" x14ac:dyDescent="0.25">
      <c r="A63" s="81" t="s">
        <v>212</v>
      </c>
      <c r="B63" s="82" t="s">
        <v>214</v>
      </c>
      <c r="C63" s="345">
        <v>0</v>
      </c>
      <c r="D63" s="342">
        <v>0</v>
      </c>
      <c r="E63" s="343">
        <v>0</v>
      </c>
      <c r="F63" s="343">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2">
        <f t="shared" si="2"/>
        <v>0</v>
      </c>
      <c r="AC63" s="342">
        <f t="shared" si="3"/>
        <v>0</v>
      </c>
    </row>
    <row r="64" spans="1:29" ht="18.75" x14ac:dyDescent="0.25">
      <c r="A64" s="81" t="s">
        <v>213</v>
      </c>
      <c r="B64" s="80" t="s">
        <v>128</v>
      </c>
      <c r="C64" s="344">
        <v>0</v>
      </c>
      <c r="D64" s="342">
        <v>0</v>
      </c>
      <c r="E64" s="343">
        <v>0</v>
      </c>
      <c r="F64" s="343">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2">
        <f t="shared" si="2"/>
        <v>0</v>
      </c>
      <c r="AC64" s="342">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8"/>
      <c r="C66" s="448"/>
      <c r="D66" s="448"/>
      <c r="E66" s="448"/>
      <c r="F66" s="448"/>
      <c r="G66" s="448"/>
      <c r="H66" s="448"/>
      <c r="I66" s="448"/>
      <c r="J66" s="182"/>
      <c r="K66" s="182"/>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0"/>
      <c r="C68" s="450"/>
      <c r="D68" s="450"/>
      <c r="E68" s="450"/>
      <c r="F68" s="450"/>
      <c r="G68" s="450"/>
      <c r="H68" s="450"/>
      <c r="I68" s="450"/>
      <c r="J68" s="183"/>
      <c r="K68" s="183"/>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8"/>
      <c r="C70" s="448"/>
      <c r="D70" s="448"/>
      <c r="E70" s="448"/>
      <c r="F70" s="448"/>
      <c r="G70" s="448"/>
      <c r="H70" s="448"/>
      <c r="I70" s="448"/>
      <c r="J70" s="182"/>
      <c r="K70" s="182"/>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8"/>
      <c r="C72" s="448"/>
      <c r="D72" s="448"/>
      <c r="E72" s="448"/>
      <c r="F72" s="448"/>
      <c r="G72" s="448"/>
      <c r="H72" s="448"/>
      <c r="I72" s="448"/>
      <c r="J72" s="182"/>
      <c r="K72" s="182"/>
      <c r="L72" s="71"/>
      <c r="M72" s="71"/>
      <c r="N72" s="74"/>
      <c r="O72" s="71"/>
      <c r="P72" s="71"/>
      <c r="Q72" s="71"/>
      <c r="R72" s="71"/>
      <c r="S72" s="71"/>
      <c r="T72" s="71"/>
      <c r="U72" s="71"/>
      <c r="V72" s="71"/>
      <c r="W72" s="71"/>
      <c r="X72" s="71"/>
      <c r="Y72" s="71"/>
      <c r="Z72" s="71"/>
      <c r="AA72" s="71"/>
      <c r="AB72" s="71"/>
    </row>
    <row r="73" spans="1:28" ht="32.25" customHeight="1" x14ac:dyDescent="0.25">
      <c r="A73" s="71"/>
      <c r="B73" s="450"/>
      <c r="C73" s="450"/>
      <c r="D73" s="450"/>
      <c r="E73" s="450"/>
      <c r="F73" s="450"/>
      <c r="G73" s="450"/>
      <c r="H73" s="450"/>
      <c r="I73" s="450"/>
      <c r="J73" s="183"/>
      <c r="K73" s="183"/>
      <c r="L73" s="71"/>
      <c r="M73" s="71"/>
      <c r="N73" s="71"/>
      <c r="O73" s="71"/>
      <c r="P73" s="71"/>
      <c r="Q73" s="71"/>
      <c r="R73" s="71"/>
      <c r="S73" s="71"/>
      <c r="T73" s="71"/>
      <c r="U73" s="71"/>
      <c r="V73" s="71"/>
      <c r="W73" s="71"/>
      <c r="X73" s="71"/>
      <c r="Y73" s="71"/>
      <c r="Z73" s="71"/>
      <c r="AA73" s="71"/>
      <c r="AB73" s="71"/>
    </row>
    <row r="74" spans="1:28" ht="51.75" customHeight="1" x14ac:dyDescent="0.25">
      <c r="A74" s="71"/>
      <c r="B74" s="448"/>
      <c r="C74" s="448"/>
      <c r="D74" s="448"/>
      <c r="E74" s="448"/>
      <c r="F74" s="448"/>
      <c r="G74" s="448"/>
      <c r="H74" s="448"/>
      <c r="I74" s="448"/>
      <c r="J74" s="182"/>
      <c r="K74" s="182"/>
      <c r="L74" s="71"/>
      <c r="M74" s="71"/>
      <c r="N74" s="71"/>
      <c r="O74" s="71"/>
      <c r="P74" s="71"/>
      <c r="Q74" s="71"/>
      <c r="R74" s="71"/>
      <c r="S74" s="71"/>
      <c r="T74" s="71"/>
      <c r="U74" s="71"/>
      <c r="V74" s="71"/>
      <c r="W74" s="71"/>
      <c r="X74" s="71"/>
      <c r="Y74" s="71"/>
      <c r="Z74" s="71"/>
      <c r="AA74" s="71"/>
      <c r="AB74" s="71"/>
    </row>
    <row r="75" spans="1:28" ht="21.75" customHeight="1" x14ac:dyDescent="0.25">
      <c r="A75" s="71"/>
      <c r="B75" s="451"/>
      <c r="C75" s="451"/>
      <c r="D75" s="451"/>
      <c r="E75" s="451"/>
      <c r="F75" s="451"/>
      <c r="G75" s="451"/>
      <c r="H75" s="451"/>
      <c r="I75" s="451"/>
      <c r="J75" s="180"/>
      <c r="K75" s="18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9"/>
      <c r="C77" s="449"/>
      <c r="D77" s="449"/>
      <c r="E77" s="449"/>
      <c r="F77" s="449"/>
      <c r="G77" s="449"/>
      <c r="H77" s="449"/>
      <c r="I77" s="449"/>
      <c r="J77" s="181"/>
      <c r="K77" s="181"/>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1" t="str">
        <f>'1. паспорт местоположение'!A5:C5</f>
        <v>Год раскрытия информации: 2017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9</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2" t="s">
        <v>8</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8" t="str">
        <f>'1. паспорт местоположение'!A12:C12</f>
        <v>F_prj_111001_48649</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2" t="s">
        <v>7</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2" t="s">
        <v>6</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66" t="s">
        <v>475</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57" t="s">
        <v>52</v>
      </c>
      <c r="B22" s="468" t="s">
        <v>24</v>
      </c>
      <c r="C22" s="457" t="s">
        <v>51</v>
      </c>
      <c r="D22" s="457" t="s">
        <v>50</v>
      </c>
      <c r="E22" s="471" t="s">
        <v>486</v>
      </c>
      <c r="F22" s="472"/>
      <c r="G22" s="472"/>
      <c r="H22" s="472"/>
      <c r="I22" s="472"/>
      <c r="J22" s="472"/>
      <c r="K22" s="472"/>
      <c r="L22" s="473"/>
      <c r="M22" s="457" t="s">
        <v>49</v>
      </c>
      <c r="N22" s="457" t="s">
        <v>48</v>
      </c>
      <c r="O22" s="457" t="s">
        <v>47</v>
      </c>
      <c r="P22" s="452" t="s">
        <v>245</v>
      </c>
      <c r="Q22" s="452" t="s">
        <v>46</v>
      </c>
      <c r="R22" s="452" t="s">
        <v>45</v>
      </c>
      <c r="S22" s="452" t="s">
        <v>44</v>
      </c>
      <c r="T22" s="452"/>
      <c r="U22" s="474" t="s">
        <v>43</v>
      </c>
      <c r="V22" s="474" t="s">
        <v>42</v>
      </c>
      <c r="W22" s="452" t="s">
        <v>41</v>
      </c>
      <c r="X22" s="452" t="s">
        <v>40</v>
      </c>
      <c r="Y22" s="452" t="s">
        <v>39</v>
      </c>
      <c r="Z22" s="459" t="s">
        <v>38</v>
      </c>
      <c r="AA22" s="452" t="s">
        <v>37</v>
      </c>
      <c r="AB22" s="452" t="s">
        <v>36</v>
      </c>
      <c r="AC22" s="452" t="s">
        <v>35</v>
      </c>
      <c r="AD22" s="452" t="s">
        <v>34</v>
      </c>
      <c r="AE22" s="452" t="s">
        <v>33</v>
      </c>
      <c r="AF22" s="452" t="s">
        <v>32</v>
      </c>
      <c r="AG22" s="452"/>
      <c r="AH22" s="452"/>
      <c r="AI22" s="452"/>
      <c r="AJ22" s="452"/>
      <c r="AK22" s="452"/>
      <c r="AL22" s="452" t="s">
        <v>31</v>
      </c>
      <c r="AM22" s="452"/>
      <c r="AN22" s="452"/>
      <c r="AO22" s="452"/>
      <c r="AP22" s="452" t="s">
        <v>30</v>
      </c>
      <c r="AQ22" s="452"/>
      <c r="AR22" s="452" t="s">
        <v>29</v>
      </c>
      <c r="AS22" s="452" t="s">
        <v>28</v>
      </c>
      <c r="AT22" s="452" t="s">
        <v>27</v>
      </c>
      <c r="AU22" s="452" t="s">
        <v>26</v>
      </c>
      <c r="AV22" s="460" t="s">
        <v>25</v>
      </c>
    </row>
    <row r="23" spans="1:48" s="26" customFormat="1" ht="64.5" customHeight="1" x14ac:dyDescent="0.25">
      <c r="A23" s="467"/>
      <c r="B23" s="469"/>
      <c r="C23" s="467"/>
      <c r="D23" s="467"/>
      <c r="E23" s="462" t="s">
        <v>23</v>
      </c>
      <c r="F23" s="453" t="s">
        <v>132</v>
      </c>
      <c r="G23" s="453" t="s">
        <v>131</v>
      </c>
      <c r="H23" s="453" t="s">
        <v>130</v>
      </c>
      <c r="I23" s="455" t="s">
        <v>422</v>
      </c>
      <c r="J23" s="455" t="s">
        <v>423</v>
      </c>
      <c r="K23" s="455" t="s">
        <v>424</v>
      </c>
      <c r="L23" s="453" t="s">
        <v>80</v>
      </c>
      <c r="M23" s="467"/>
      <c r="N23" s="467"/>
      <c r="O23" s="467"/>
      <c r="P23" s="452"/>
      <c r="Q23" s="452"/>
      <c r="R23" s="452"/>
      <c r="S23" s="464" t="s">
        <v>2</v>
      </c>
      <c r="T23" s="464" t="s">
        <v>11</v>
      </c>
      <c r="U23" s="474"/>
      <c r="V23" s="474"/>
      <c r="W23" s="452"/>
      <c r="X23" s="452"/>
      <c r="Y23" s="452"/>
      <c r="Z23" s="452"/>
      <c r="AA23" s="452"/>
      <c r="AB23" s="452"/>
      <c r="AC23" s="452"/>
      <c r="AD23" s="452"/>
      <c r="AE23" s="452"/>
      <c r="AF23" s="452" t="s">
        <v>22</v>
      </c>
      <c r="AG23" s="452"/>
      <c r="AH23" s="452" t="s">
        <v>21</v>
      </c>
      <c r="AI23" s="452"/>
      <c r="AJ23" s="457" t="s">
        <v>20</v>
      </c>
      <c r="AK23" s="457" t="s">
        <v>19</v>
      </c>
      <c r="AL23" s="457" t="s">
        <v>18</v>
      </c>
      <c r="AM23" s="457" t="s">
        <v>17</v>
      </c>
      <c r="AN23" s="457" t="s">
        <v>16</v>
      </c>
      <c r="AO23" s="457" t="s">
        <v>15</v>
      </c>
      <c r="AP23" s="457" t="s">
        <v>14</v>
      </c>
      <c r="AQ23" s="475" t="s">
        <v>11</v>
      </c>
      <c r="AR23" s="452"/>
      <c r="AS23" s="452"/>
      <c r="AT23" s="452"/>
      <c r="AU23" s="452"/>
      <c r="AV23" s="461"/>
    </row>
    <row r="24" spans="1:48" s="26" customFormat="1" ht="96.75" customHeight="1"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58" t="s">
        <v>13</v>
      </c>
      <c r="AG24" s="158" t="s">
        <v>12</v>
      </c>
      <c r="AH24" s="159" t="s">
        <v>2</v>
      </c>
      <c r="AI24" s="159" t="s">
        <v>11</v>
      </c>
      <c r="AJ24" s="458"/>
      <c r="AK24" s="458"/>
      <c r="AL24" s="458"/>
      <c r="AM24" s="458"/>
      <c r="AN24" s="458"/>
      <c r="AO24" s="458"/>
      <c r="AP24" s="458"/>
      <c r="AQ24" s="476"/>
      <c r="AR24" s="452"/>
      <c r="AS24" s="452"/>
      <c r="AT24" s="452"/>
      <c r="AU24" s="452"/>
      <c r="AV24" s="4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494</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13" zoomScale="90" zoomScaleNormal="90" zoomScaleSheetLayoutView="90" workbookViewId="0">
      <selection activeCell="B30" sqref="B30"/>
    </sheetView>
  </sheetViews>
  <sheetFormatPr defaultRowHeight="15.75" x14ac:dyDescent="0.25"/>
  <cols>
    <col min="1" max="2" width="66.140625" style="130" customWidth="1"/>
    <col min="3" max="4" width="8.85546875" style="131" hidden="1" customWidth="1"/>
    <col min="5"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43" t="s">
        <v>69</v>
      </c>
    </row>
    <row r="2" spans="1:8" ht="18.75" x14ac:dyDescent="0.3">
      <c r="B2" s="15" t="s">
        <v>10</v>
      </c>
    </row>
    <row r="3" spans="1:8" ht="18.75" x14ac:dyDescent="0.3">
      <c r="B3" s="15" t="s">
        <v>493</v>
      </c>
    </row>
    <row r="4" spans="1:8" x14ac:dyDescent="0.25">
      <c r="B4" s="48"/>
    </row>
    <row r="5" spans="1:8" ht="18.75" x14ac:dyDescent="0.3">
      <c r="A5" s="478" t="str">
        <f>'1. паспорт местоположение'!A5:C5</f>
        <v>Год раскрытия информации: 2017 год</v>
      </c>
      <c r="B5" s="478"/>
      <c r="C5" s="90"/>
      <c r="D5" s="90"/>
      <c r="E5" s="90"/>
      <c r="F5" s="90"/>
      <c r="G5" s="90"/>
      <c r="H5" s="90"/>
    </row>
    <row r="6" spans="1:8" ht="18.75" x14ac:dyDescent="0.3">
      <c r="A6" s="346"/>
      <c r="B6" s="346"/>
      <c r="C6" s="346"/>
      <c r="D6" s="346"/>
      <c r="E6" s="346"/>
      <c r="F6" s="346"/>
      <c r="G6" s="346"/>
      <c r="H6" s="346"/>
    </row>
    <row r="7" spans="1:8" ht="18.75" x14ac:dyDescent="0.25">
      <c r="A7" s="365" t="s">
        <v>9</v>
      </c>
      <c r="B7" s="365"/>
      <c r="C7" s="162"/>
      <c r="D7" s="162"/>
      <c r="E7" s="162"/>
      <c r="F7" s="162"/>
      <c r="G7" s="162"/>
      <c r="H7" s="162"/>
    </row>
    <row r="8" spans="1:8" ht="18.75" x14ac:dyDescent="0.25">
      <c r="A8" s="162"/>
      <c r="B8" s="162"/>
      <c r="C8" s="162"/>
      <c r="D8" s="162"/>
      <c r="E8" s="162"/>
      <c r="F8" s="162"/>
      <c r="G8" s="162"/>
      <c r="H8" s="162"/>
    </row>
    <row r="9" spans="1:8" x14ac:dyDescent="0.25">
      <c r="A9" s="479" t="str">
        <f>'1. паспорт местоположение'!A9:C9</f>
        <v>Акционерное общество "Янтарьэнерго" ДЗО  ПАО "Россети"</v>
      </c>
      <c r="B9" s="479"/>
      <c r="C9" s="163"/>
      <c r="D9" s="163"/>
      <c r="E9" s="163"/>
      <c r="F9" s="163"/>
      <c r="G9" s="163"/>
      <c r="H9" s="163"/>
    </row>
    <row r="10" spans="1:8" x14ac:dyDescent="0.25">
      <c r="A10" s="477" t="s">
        <v>8</v>
      </c>
      <c r="B10" s="477"/>
      <c r="C10" s="164"/>
      <c r="D10" s="164"/>
      <c r="E10" s="164"/>
      <c r="F10" s="164"/>
      <c r="G10" s="164"/>
      <c r="H10" s="164"/>
    </row>
    <row r="11" spans="1:8" ht="18.75" x14ac:dyDescent="0.25">
      <c r="A11" s="352"/>
      <c r="B11" s="352"/>
      <c r="C11" s="162"/>
      <c r="D11" s="162"/>
      <c r="E11" s="162"/>
      <c r="F11" s="162"/>
      <c r="G11" s="162"/>
      <c r="H11" s="162"/>
    </row>
    <row r="12" spans="1:8" ht="30.75" customHeight="1" x14ac:dyDescent="0.25">
      <c r="A12" s="479" t="str">
        <f>'1. паспорт местоположение'!A12:C12</f>
        <v>F_prj_111001_48649</v>
      </c>
      <c r="B12" s="479"/>
      <c r="C12" s="163"/>
      <c r="D12" s="163"/>
      <c r="E12" s="163"/>
      <c r="F12" s="163"/>
      <c r="G12" s="163"/>
      <c r="H12" s="163"/>
    </row>
    <row r="13" spans="1:8" x14ac:dyDescent="0.25">
      <c r="A13" s="477" t="s">
        <v>7</v>
      </c>
      <c r="B13" s="477"/>
      <c r="C13" s="164"/>
      <c r="D13" s="164"/>
      <c r="E13" s="164"/>
      <c r="F13" s="164"/>
      <c r="G13" s="164"/>
      <c r="H13" s="164"/>
    </row>
    <row r="14" spans="1:8" ht="18.75" x14ac:dyDescent="0.25">
      <c r="A14" s="353"/>
      <c r="B14" s="353"/>
      <c r="C14" s="11"/>
      <c r="D14" s="11"/>
      <c r="E14" s="11"/>
      <c r="F14" s="11"/>
      <c r="G14" s="11"/>
      <c r="H14" s="11"/>
    </row>
    <row r="15" spans="1:8" ht="63.6" customHeight="1" x14ac:dyDescent="0.25">
      <c r="A15" s="480"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480"/>
      <c r="C15" s="163"/>
      <c r="D15" s="163"/>
      <c r="E15" s="163"/>
      <c r="F15" s="163"/>
      <c r="G15" s="163"/>
      <c r="H15" s="163"/>
    </row>
    <row r="16" spans="1:8" x14ac:dyDescent="0.25">
      <c r="A16" s="362" t="s">
        <v>6</v>
      </c>
      <c r="B16" s="362"/>
      <c r="C16" s="164"/>
      <c r="D16" s="164"/>
      <c r="E16" s="164"/>
      <c r="F16" s="164"/>
      <c r="G16" s="164"/>
      <c r="H16" s="164"/>
    </row>
    <row r="17" spans="1:2" x14ac:dyDescent="0.25">
      <c r="B17" s="132"/>
    </row>
    <row r="18" spans="1:2" ht="33.75" customHeight="1" x14ac:dyDescent="0.25">
      <c r="A18" s="481" t="s">
        <v>476</v>
      </c>
      <c r="B18" s="482"/>
    </row>
    <row r="19" spans="1:2" x14ac:dyDescent="0.25">
      <c r="B19" s="48"/>
    </row>
    <row r="20" spans="1:2" ht="16.5" thickBot="1" x14ac:dyDescent="0.3">
      <c r="B20" s="133"/>
    </row>
    <row r="21" spans="1:2" ht="43.15" customHeight="1" thickBot="1" x14ac:dyDescent="0.3">
      <c r="A21" s="134" t="s">
        <v>369</v>
      </c>
      <c r="B21" s="350" t="str">
        <f>A15</f>
        <v>3465_Реконструкция противоаварийной автоматики (ПА) в энергосистеме Калининградской области на объектах ОАО "Янтарьэнерго"</v>
      </c>
    </row>
    <row r="22" spans="1:2" ht="27" customHeight="1" thickBot="1" x14ac:dyDescent="0.3">
      <c r="A22" s="134" t="s">
        <v>370</v>
      </c>
      <c r="B22" s="135" t="str">
        <f>'1. паспорт местоположение'!C27</f>
        <v>Калининградская область</v>
      </c>
    </row>
    <row r="23" spans="1:2" ht="16.5" thickBot="1" x14ac:dyDescent="0.3">
      <c r="A23" s="134" t="s">
        <v>336</v>
      </c>
      <c r="B23" s="136" t="s">
        <v>550</v>
      </c>
    </row>
    <row r="24" spans="1:2" ht="16.5" thickBot="1" x14ac:dyDescent="0.3">
      <c r="A24" s="134" t="s">
        <v>371</v>
      </c>
      <c r="B24" s="136">
        <v>0</v>
      </c>
    </row>
    <row r="25" spans="1:2" ht="16.5" thickBot="1" x14ac:dyDescent="0.3">
      <c r="A25" s="137" t="s">
        <v>372</v>
      </c>
      <c r="B25" s="135" t="s">
        <v>563</v>
      </c>
    </row>
    <row r="26" spans="1:2" ht="16.5" thickBot="1" x14ac:dyDescent="0.3">
      <c r="A26" s="138" t="s">
        <v>373</v>
      </c>
      <c r="B26" s="140" t="s">
        <v>564</v>
      </c>
    </row>
    <row r="27" spans="1:2" ht="29.25" thickBot="1" x14ac:dyDescent="0.3">
      <c r="A27" s="145" t="s">
        <v>568</v>
      </c>
      <c r="B27" s="335" t="s">
        <v>567</v>
      </c>
    </row>
    <row r="28" spans="1:2" ht="16.5" thickBot="1" x14ac:dyDescent="0.3">
      <c r="A28" s="140" t="s">
        <v>374</v>
      </c>
      <c r="B28" s="351"/>
    </row>
    <row r="29" spans="1:2" ht="29.25" thickBot="1" x14ac:dyDescent="0.3">
      <c r="A29" s="146" t="s">
        <v>375</v>
      </c>
      <c r="B29" s="351"/>
    </row>
    <row r="30" spans="1:2" ht="29.25" thickBot="1" x14ac:dyDescent="0.3">
      <c r="A30" s="146" t="s">
        <v>376</v>
      </c>
      <c r="B30" s="335">
        <f>B32+B53+B154</f>
        <v>0</v>
      </c>
    </row>
    <row r="31" spans="1:2" ht="16.5" thickBot="1" x14ac:dyDescent="0.3">
      <c r="A31" s="140" t="s">
        <v>377</v>
      </c>
      <c r="B31" s="335"/>
    </row>
    <row r="32" spans="1:2" ht="29.25" thickBot="1" x14ac:dyDescent="0.3">
      <c r="A32" s="146" t="s">
        <v>378</v>
      </c>
      <c r="B32" s="335">
        <f xml:space="preserve"> SUMIF(C33:C194, 10,B33:B194)</f>
        <v>0</v>
      </c>
    </row>
    <row r="33" spans="1:3" s="331" customFormat="1" ht="16.5" thickBot="1" x14ac:dyDescent="0.3">
      <c r="A33" s="330" t="s">
        <v>379</v>
      </c>
      <c r="B33" s="336"/>
      <c r="C33" s="331">
        <v>10</v>
      </c>
    </row>
    <row r="34" spans="1:3" ht="16.5" thickBot="1" x14ac:dyDescent="0.3">
      <c r="A34" s="140" t="s">
        <v>380</v>
      </c>
      <c r="B34" s="333" t="e">
        <f>B33/$B$27</f>
        <v>#VALUE!</v>
      </c>
    </row>
    <row r="35" spans="1:3" ht="16.5" thickBot="1" x14ac:dyDescent="0.3">
      <c r="A35" s="140" t="s">
        <v>381</v>
      </c>
      <c r="B35" s="335"/>
      <c r="C35" s="131">
        <v>1</v>
      </c>
    </row>
    <row r="36" spans="1:3" ht="16.5" thickBot="1" x14ac:dyDescent="0.3">
      <c r="A36" s="140" t="s">
        <v>382</v>
      </c>
      <c r="B36" s="335"/>
      <c r="C36" s="131">
        <v>2</v>
      </c>
    </row>
    <row r="37" spans="1:3" s="331" customFormat="1" ht="16.5" thickBot="1" x14ac:dyDescent="0.3">
      <c r="A37" s="330" t="s">
        <v>379</v>
      </c>
      <c r="B37" s="336"/>
      <c r="C37" s="331">
        <v>10</v>
      </c>
    </row>
    <row r="38" spans="1:3" ht="16.5" thickBot="1" x14ac:dyDescent="0.3">
      <c r="A38" s="140" t="s">
        <v>380</v>
      </c>
      <c r="B38" s="333" t="e">
        <f>B37/$B$27</f>
        <v>#VALUE!</v>
      </c>
    </row>
    <row r="39" spans="1:3" ht="16.5" thickBot="1" x14ac:dyDescent="0.3">
      <c r="A39" s="140" t="s">
        <v>381</v>
      </c>
      <c r="B39" s="335"/>
      <c r="C39" s="131">
        <v>1</v>
      </c>
    </row>
    <row r="40" spans="1:3" ht="16.5" thickBot="1" x14ac:dyDescent="0.3">
      <c r="A40" s="140" t="s">
        <v>382</v>
      </c>
      <c r="B40" s="335"/>
      <c r="C40" s="131">
        <v>2</v>
      </c>
    </row>
    <row r="41" spans="1:3" ht="16.5" thickBot="1" x14ac:dyDescent="0.3">
      <c r="A41" s="330" t="s">
        <v>379</v>
      </c>
      <c r="B41" s="336"/>
      <c r="C41" s="331">
        <v>10</v>
      </c>
    </row>
    <row r="42" spans="1:3" ht="16.5" thickBot="1" x14ac:dyDescent="0.3">
      <c r="A42" s="140" t="s">
        <v>380</v>
      </c>
      <c r="B42" s="333" t="e">
        <f>B41/$B$27</f>
        <v>#VALUE!</v>
      </c>
    </row>
    <row r="43" spans="1:3" ht="16.5" thickBot="1" x14ac:dyDescent="0.3">
      <c r="A43" s="140" t="s">
        <v>381</v>
      </c>
      <c r="B43" s="335"/>
      <c r="C43" s="131">
        <v>1</v>
      </c>
    </row>
    <row r="44" spans="1:3" ht="16.5" thickBot="1" x14ac:dyDescent="0.3">
      <c r="A44" s="140" t="s">
        <v>382</v>
      </c>
      <c r="B44" s="335"/>
      <c r="C44" s="131">
        <v>2</v>
      </c>
    </row>
    <row r="45" spans="1:3" ht="16.5" thickBot="1" x14ac:dyDescent="0.3">
      <c r="A45" s="330" t="s">
        <v>379</v>
      </c>
      <c r="B45" s="336"/>
      <c r="C45" s="331">
        <v>10</v>
      </c>
    </row>
    <row r="46" spans="1:3" ht="16.5" thickBot="1" x14ac:dyDescent="0.3">
      <c r="A46" s="140" t="s">
        <v>380</v>
      </c>
      <c r="B46" s="333" t="e">
        <f>B45/$B$27</f>
        <v>#VALUE!</v>
      </c>
    </row>
    <row r="47" spans="1:3" ht="16.5" thickBot="1" x14ac:dyDescent="0.3">
      <c r="A47" s="140" t="s">
        <v>381</v>
      </c>
      <c r="B47" s="335"/>
      <c r="C47" s="131">
        <v>1</v>
      </c>
    </row>
    <row r="48" spans="1:3" ht="16.5" thickBot="1" x14ac:dyDescent="0.3">
      <c r="A48" s="140" t="s">
        <v>382</v>
      </c>
      <c r="B48" s="335"/>
      <c r="C48" s="131">
        <v>2</v>
      </c>
    </row>
    <row r="49" spans="1:3" ht="16.5" thickBot="1" x14ac:dyDescent="0.3">
      <c r="A49" s="330" t="s">
        <v>379</v>
      </c>
      <c r="B49" s="336"/>
      <c r="C49" s="331">
        <v>10</v>
      </c>
    </row>
    <row r="50" spans="1:3" ht="16.5" thickBot="1" x14ac:dyDescent="0.3">
      <c r="A50" s="140" t="s">
        <v>380</v>
      </c>
      <c r="B50" s="333" t="e">
        <f>B49/$B$27</f>
        <v>#VALUE!</v>
      </c>
    </row>
    <row r="51" spans="1:3" ht="16.5" thickBot="1" x14ac:dyDescent="0.3">
      <c r="A51" s="140" t="s">
        <v>381</v>
      </c>
      <c r="B51" s="335"/>
      <c r="C51" s="131">
        <v>1</v>
      </c>
    </row>
    <row r="52" spans="1:3" ht="16.5" thickBot="1" x14ac:dyDescent="0.3">
      <c r="A52" s="140" t="s">
        <v>382</v>
      </c>
      <c r="B52" s="335"/>
      <c r="C52" s="131">
        <v>2</v>
      </c>
    </row>
    <row r="53" spans="1:3" ht="29.25" thickBot="1" x14ac:dyDescent="0.3">
      <c r="A53" s="146" t="s">
        <v>383</v>
      </c>
      <c r="B53" s="335">
        <f xml:space="preserve"> SUMIF(C54:C194, 20,B54:B194)</f>
        <v>0</v>
      </c>
    </row>
    <row r="54" spans="1:3" s="331" customFormat="1" ht="16.5" thickBot="1" x14ac:dyDescent="0.3">
      <c r="A54" s="330" t="s">
        <v>379</v>
      </c>
      <c r="B54" s="336"/>
      <c r="C54" s="331">
        <v>20</v>
      </c>
    </row>
    <row r="55" spans="1:3" ht="16.5" thickBot="1" x14ac:dyDescent="0.3">
      <c r="A55" s="140" t="s">
        <v>380</v>
      </c>
      <c r="B55" s="333" t="e">
        <f>B54/$B$27</f>
        <v>#VALUE!</v>
      </c>
    </row>
    <row r="56" spans="1:3" ht="16.5" thickBot="1" x14ac:dyDescent="0.3">
      <c r="A56" s="140" t="s">
        <v>381</v>
      </c>
      <c r="B56" s="335"/>
      <c r="C56" s="131">
        <v>1</v>
      </c>
    </row>
    <row r="57" spans="1:3" ht="16.5" thickBot="1" x14ac:dyDescent="0.3">
      <c r="A57" s="140" t="s">
        <v>382</v>
      </c>
      <c r="B57" s="335"/>
      <c r="C57" s="131">
        <v>2</v>
      </c>
    </row>
    <row r="58" spans="1:3" s="331" customFormat="1" ht="16.5" thickBot="1" x14ac:dyDescent="0.3">
      <c r="A58" s="330" t="s">
        <v>379</v>
      </c>
      <c r="B58" s="336"/>
      <c r="C58" s="331">
        <v>20</v>
      </c>
    </row>
    <row r="59" spans="1:3" ht="16.5" thickBot="1" x14ac:dyDescent="0.3">
      <c r="A59" s="140" t="s">
        <v>380</v>
      </c>
      <c r="B59" s="333" t="e">
        <f>B58/$B$27</f>
        <v>#VALUE!</v>
      </c>
    </row>
    <row r="60" spans="1:3" ht="16.5" thickBot="1" x14ac:dyDescent="0.3">
      <c r="A60" s="140" t="s">
        <v>381</v>
      </c>
      <c r="B60" s="335"/>
      <c r="C60" s="131">
        <v>1</v>
      </c>
    </row>
    <row r="61" spans="1:3" ht="16.5" thickBot="1" x14ac:dyDescent="0.3">
      <c r="A61" s="140" t="s">
        <v>382</v>
      </c>
      <c r="B61" s="335"/>
      <c r="C61" s="131">
        <v>2</v>
      </c>
    </row>
    <row r="62" spans="1:3" s="331" customFormat="1" ht="16.5" thickBot="1" x14ac:dyDescent="0.3">
      <c r="A62" s="330" t="s">
        <v>379</v>
      </c>
      <c r="B62" s="336"/>
      <c r="C62" s="331">
        <v>20</v>
      </c>
    </row>
    <row r="63" spans="1:3" ht="16.5" thickBot="1" x14ac:dyDescent="0.3">
      <c r="A63" s="140" t="s">
        <v>380</v>
      </c>
      <c r="B63" s="333" t="e">
        <f>B62/$B$27</f>
        <v>#VALUE!</v>
      </c>
    </row>
    <row r="64" spans="1:3" ht="16.5" thickBot="1" x14ac:dyDescent="0.3">
      <c r="A64" s="140" t="s">
        <v>381</v>
      </c>
      <c r="B64" s="335"/>
      <c r="C64" s="131">
        <v>1</v>
      </c>
    </row>
    <row r="65" spans="1:3" ht="16.5" thickBot="1" x14ac:dyDescent="0.3">
      <c r="A65" s="140" t="s">
        <v>382</v>
      </c>
      <c r="B65" s="335"/>
      <c r="C65" s="131">
        <v>2</v>
      </c>
    </row>
    <row r="66" spans="1:3" s="331" customFormat="1" ht="16.5" thickBot="1" x14ac:dyDescent="0.3">
      <c r="A66" s="330" t="s">
        <v>379</v>
      </c>
      <c r="B66" s="336"/>
      <c r="C66" s="331">
        <v>20</v>
      </c>
    </row>
    <row r="67" spans="1:3" ht="16.5" thickBot="1" x14ac:dyDescent="0.3">
      <c r="A67" s="140" t="s">
        <v>380</v>
      </c>
      <c r="B67" s="333" t="e">
        <f>B66/$B$27</f>
        <v>#VALUE!</v>
      </c>
    </row>
    <row r="68" spans="1:3" ht="16.5" thickBot="1" x14ac:dyDescent="0.3">
      <c r="A68" s="140" t="s">
        <v>381</v>
      </c>
      <c r="B68" s="335"/>
      <c r="C68" s="131">
        <v>1</v>
      </c>
    </row>
    <row r="69" spans="1:3" ht="16.5" thickBot="1" x14ac:dyDescent="0.3">
      <c r="A69" s="140" t="s">
        <v>382</v>
      </c>
      <c r="B69" s="335"/>
      <c r="C69" s="131">
        <v>2</v>
      </c>
    </row>
    <row r="70" spans="1:3" s="331" customFormat="1" ht="16.5" thickBot="1" x14ac:dyDescent="0.3">
      <c r="A70" s="330" t="s">
        <v>379</v>
      </c>
      <c r="B70" s="336"/>
      <c r="C70" s="331">
        <v>20</v>
      </c>
    </row>
    <row r="71" spans="1:3" ht="16.5" thickBot="1" x14ac:dyDescent="0.3">
      <c r="A71" s="140" t="s">
        <v>380</v>
      </c>
      <c r="B71" s="333" t="e">
        <f>B70/$B$27</f>
        <v>#VALUE!</v>
      </c>
    </row>
    <row r="72" spans="1:3" ht="16.5" thickBot="1" x14ac:dyDescent="0.3">
      <c r="A72" s="140" t="s">
        <v>381</v>
      </c>
      <c r="B72" s="335"/>
      <c r="C72" s="131">
        <v>1</v>
      </c>
    </row>
    <row r="73" spans="1:3" ht="16.5" thickBot="1" x14ac:dyDescent="0.3">
      <c r="A73" s="140" t="s">
        <v>382</v>
      </c>
      <c r="B73" s="335"/>
      <c r="C73" s="131">
        <v>2</v>
      </c>
    </row>
    <row r="74" spans="1:3" s="331" customFormat="1" ht="16.5" thickBot="1" x14ac:dyDescent="0.3">
      <c r="A74" s="330" t="s">
        <v>379</v>
      </c>
      <c r="B74" s="336"/>
      <c r="C74" s="331">
        <v>20</v>
      </c>
    </row>
    <row r="75" spans="1:3" ht="16.5" thickBot="1" x14ac:dyDescent="0.3">
      <c r="A75" s="140" t="s">
        <v>380</v>
      </c>
      <c r="B75" s="333" t="e">
        <f>B74/$B$27</f>
        <v>#VALUE!</v>
      </c>
    </row>
    <row r="76" spans="1:3" ht="16.5" thickBot="1" x14ac:dyDescent="0.3">
      <c r="A76" s="140" t="s">
        <v>381</v>
      </c>
      <c r="B76" s="335"/>
      <c r="C76" s="131">
        <v>1</v>
      </c>
    </row>
    <row r="77" spans="1:3" ht="16.5" thickBot="1" x14ac:dyDescent="0.3">
      <c r="A77" s="140" t="s">
        <v>382</v>
      </c>
      <c r="B77" s="335"/>
      <c r="C77" s="131">
        <v>2</v>
      </c>
    </row>
    <row r="78" spans="1:3" s="331" customFormat="1" ht="16.5" thickBot="1" x14ac:dyDescent="0.3">
      <c r="A78" s="330" t="s">
        <v>379</v>
      </c>
      <c r="B78" s="336"/>
      <c r="C78" s="331">
        <v>20</v>
      </c>
    </row>
    <row r="79" spans="1:3" ht="16.5" thickBot="1" x14ac:dyDescent="0.3">
      <c r="A79" s="140" t="s">
        <v>380</v>
      </c>
      <c r="B79" s="333" t="e">
        <f>B78/$B$27</f>
        <v>#VALUE!</v>
      </c>
    </row>
    <row r="80" spans="1:3" ht="16.5" thickBot="1" x14ac:dyDescent="0.3">
      <c r="A80" s="140" t="s">
        <v>381</v>
      </c>
      <c r="B80" s="335"/>
      <c r="C80" s="131">
        <v>1</v>
      </c>
    </row>
    <row r="81" spans="1:3" ht="16.5" thickBot="1" x14ac:dyDescent="0.3">
      <c r="A81" s="140" t="s">
        <v>382</v>
      </c>
      <c r="B81" s="335"/>
      <c r="C81" s="131">
        <v>2</v>
      </c>
    </row>
    <row r="82" spans="1:3" s="331" customFormat="1" ht="16.5" thickBot="1" x14ac:dyDescent="0.3">
      <c r="A82" s="330" t="s">
        <v>379</v>
      </c>
      <c r="B82" s="336"/>
      <c r="C82" s="331">
        <v>20</v>
      </c>
    </row>
    <row r="83" spans="1:3" ht="16.5" thickBot="1" x14ac:dyDescent="0.3">
      <c r="A83" s="140" t="s">
        <v>380</v>
      </c>
      <c r="B83" s="333" t="e">
        <f>B82/$B$27</f>
        <v>#VALUE!</v>
      </c>
    </row>
    <row r="84" spans="1:3" ht="16.5" thickBot="1" x14ac:dyDescent="0.3">
      <c r="A84" s="140" t="s">
        <v>381</v>
      </c>
      <c r="B84" s="335"/>
      <c r="C84" s="131">
        <v>1</v>
      </c>
    </row>
    <row r="85" spans="1:3" ht="16.5" thickBot="1" x14ac:dyDescent="0.3">
      <c r="A85" s="140" t="s">
        <v>382</v>
      </c>
      <c r="B85" s="335"/>
      <c r="C85" s="131">
        <v>2</v>
      </c>
    </row>
    <row r="86" spans="1:3" s="331" customFormat="1" ht="16.5" thickBot="1" x14ac:dyDescent="0.3">
      <c r="A86" s="330" t="s">
        <v>379</v>
      </c>
      <c r="B86" s="336"/>
      <c r="C86" s="331">
        <v>20</v>
      </c>
    </row>
    <row r="87" spans="1:3" ht="16.5" thickBot="1" x14ac:dyDescent="0.3">
      <c r="A87" s="140" t="s">
        <v>380</v>
      </c>
      <c r="B87" s="333" t="e">
        <f>B86/$B$27</f>
        <v>#VALUE!</v>
      </c>
    </row>
    <row r="88" spans="1:3" ht="16.5" thickBot="1" x14ac:dyDescent="0.3">
      <c r="A88" s="140" t="s">
        <v>381</v>
      </c>
      <c r="B88" s="335"/>
      <c r="C88" s="131">
        <v>1</v>
      </c>
    </row>
    <row r="89" spans="1:3" ht="16.5" thickBot="1" x14ac:dyDescent="0.3">
      <c r="A89" s="140" t="s">
        <v>382</v>
      </c>
      <c r="B89" s="335"/>
      <c r="C89" s="131">
        <v>2</v>
      </c>
    </row>
    <row r="90" spans="1:3" s="331" customFormat="1" ht="16.5" thickBot="1" x14ac:dyDescent="0.3">
      <c r="A90" s="330" t="s">
        <v>379</v>
      </c>
      <c r="B90" s="336"/>
      <c r="C90" s="331">
        <v>20</v>
      </c>
    </row>
    <row r="91" spans="1:3" ht="16.5" thickBot="1" x14ac:dyDescent="0.3">
      <c r="A91" s="140" t="s">
        <v>380</v>
      </c>
      <c r="B91" s="333" t="e">
        <f>B90/$B$27</f>
        <v>#VALUE!</v>
      </c>
    </row>
    <row r="92" spans="1:3" ht="16.5" thickBot="1" x14ac:dyDescent="0.3">
      <c r="A92" s="140" t="s">
        <v>381</v>
      </c>
      <c r="B92" s="335"/>
      <c r="C92" s="131">
        <v>1</v>
      </c>
    </row>
    <row r="93" spans="1:3" ht="16.5" thickBot="1" x14ac:dyDescent="0.3">
      <c r="A93" s="140" t="s">
        <v>382</v>
      </c>
      <c r="B93" s="335"/>
      <c r="C93" s="131">
        <v>2</v>
      </c>
    </row>
    <row r="94" spans="1:3" s="331" customFormat="1" ht="16.5" thickBot="1" x14ac:dyDescent="0.3">
      <c r="A94" s="330" t="s">
        <v>379</v>
      </c>
      <c r="B94" s="336"/>
      <c r="C94" s="331">
        <v>20</v>
      </c>
    </row>
    <row r="95" spans="1:3" ht="16.5" thickBot="1" x14ac:dyDescent="0.3">
      <c r="A95" s="140" t="s">
        <v>380</v>
      </c>
      <c r="B95" s="333" t="e">
        <f>B94/$B$27</f>
        <v>#VALUE!</v>
      </c>
    </row>
    <row r="96" spans="1:3" ht="16.5" thickBot="1" x14ac:dyDescent="0.3">
      <c r="A96" s="140" t="s">
        <v>381</v>
      </c>
      <c r="B96" s="335"/>
      <c r="C96" s="131">
        <v>1</v>
      </c>
    </row>
    <row r="97" spans="1:3" ht="16.5" thickBot="1" x14ac:dyDescent="0.3">
      <c r="A97" s="140" t="s">
        <v>382</v>
      </c>
      <c r="B97" s="335"/>
      <c r="C97" s="131">
        <v>2</v>
      </c>
    </row>
    <row r="98" spans="1:3" s="331" customFormat="1" ht="16.5" thickBot="1" x14ac:dyDescent="0.3">
      <c r="A98" s="330" t="s">
        <v>379</v>
      </c>
      <c r="B98" s="336"/>
      <c r="C98" s="331">
        <v>20</v>
      </c>
    </row>
    <row r="99" spans="1:3" ht="16.5" thickBot="1" x14ac:dyDescent="0.3">
      <c r="A99" s="140" t="s">
        <v>380</v>
      </c>
      <c r="B99" s="333" t="e">
        <f>B98/$B$27</f>
        <v>#VALUE!</v>
      </c>
    </row>
    <row r="100" spans="1:3" ht="16.5" thickBot="1" x14ac:dyDescent="0.3">
      <c r="A100" s="140" t="s">
        <v>381</v>
      </c>
      <c r="B100" s="335"/>
      <c r="C100" s="131">
        <v>1</v>
      </c>
    </row>
    <row r="101" spans="1:3" ht="16.5" thickBot="1" x14ac:dyDescent="0.3">
      <c r="A101" s="140" t="s">
        <v>382</v>
      </c>
      <c r="B101" s="335"/>
      <c r="C101" s="131">
        <v>2</v>
      </c>
    </row>
    <row r="102" spans="1:3" s="331" customFormat="1" ht="16.5" thickBot="1" x14ac:dyDescent="0.3">
      <c r="A102" s="330" t="s">
        <v>379</v>
      </c>
      <c r="B102" s="336"/>
      <c r="C102" s="331">
        <v>20</v>
      </c>
    </row>
    <row r="103" spans="1:3" ht="16.5" thickBot="1" x14ac:dyDescent="0.3">
      <c r="A103" s="140" t="s">
        <v>380</v>
      </c>
      <c r="B103" s="333" t="e">
        <f>B102/$B$27</f>
        <v>#VALUE!</v>
      </c>
    </row>
    <row r="104" spans="1:3" ht="16.5" thickBot="1" x14ac:dyDescent="0.3">
      <c r="A104" s="140" t="s">
        <v>381</v>
      </c>
      <c r="B104" s="335"/>
      <c r="C104" s="131">
        <v>1</v>
      </c>
    </row>
    <row r="105" spans="1:3" ht="16.5" thickBot="1" x14ac:dyDescent="0.3">
      <c r="A105" s="140" t="s">
        <v>382</v>
      </c>
      <c r="B105" s="335"/>
      <c r="C105" s="131">
        <v>2</v>
      </c>
    </row>
    <row r="106" spans="1:3" s="331" customFormat="1" ht="16.5" thickBot="1" x14ac:dyDescent="0.3">
      <c r="A106" s="330" t="s">
        <v>379</v>
      </c>
      <c r="B106" s="336"/>
      <c r="C106" s="331">
        <v>20</v>
      </c>
    </row>
    <row r="107" spans="1:3" ht="16.5" thickBot="1" x14ac:dyDescent="0.3">
      <c r="A107" s="140" t="s">
        <v>380</v>
      </c>
      <c r="B107" s="333" t="e">
        <f>B106/$B$27</f>
        <v>#VALUE!</v>
      </c>
    </row>
    <row r="108" spans="1:3" ht="16.5" thickBot="1" x14ac:dyDescent="0.3">
      <c r="A108" s="140" t="s">
        <v>381</v>
      </c>
      <c r="B108" s="335"/>
      <c r="C108" s="131">
        <v>1</v>
      </c>
    </row>
    <row r="109" spans="1:3" ht="16.5" thickBot="1" x14ac:dyDescent="0.3">
      <c r="A109" s="140" t="s">
        <v>382</v>
      </c>
      <c r="B109" s="335"/>
      <c r="C109" s="131">
        <v>2</v>
      </c>
    </row>
    <row r="110" spans="1:3" s="331" customFormat="1" ht="16.5" thickBot="1" x14ac:dyDescent="0.3">
      <c r="A110" s="330" t="s">
        <v>379</v>
      </c>
      <c r="B110" s="336"/>
      <c r="C110" s="331">
        <v>20</v>
      </c>
    </row>
    <row r="111" spans="1:3" ht="16.5" thickBot="1" x14ac:dyDescent="0.3">
      <c r="A111" s="140" t="s">
        <v>380</v>
      </c>
      <c r="B111" s="333" t="e">
        <f>B110/$B$27</f>
        <v>#VALUE!</v>
      </c>
    </row>
    <row r="112" spans="1:3" ht="16.5" thickBot="1" x14ac:dyDescent="0.3">
      <c r="A112" s="140" t="s">
        <v>381</v>
      </c>
      <c r="B112" s="335"/>
      <c r="C112" s="131">
        <v>1</v>
      </c>
    </row>
    <row r="113" spans="1:3" ht="16.5" thickBot="1" x14ac:dyDescent="0.3">
      <c r="A113" s="140" t="s">
        <v>382</v>
      </c>
      <c r="B113" s="335"/>
      <c r="C113" s="131">
        <v>2</v>
      </c>
    </row>
    <row r="114" spans="1:3" s="331" customFormat="1" ht="16.5" thickBot="1" x14ac:dyDescent="0.3">
      <c r="A114" s="330" t="s">
        <v>379</v>
      </c>
      <c r="B114" s="336"/>
      <c r="C114" s="331">
        <v>20</v>
      </c>
    </row>
    <row r="115" spans="1:3" ht="16.5" thickBot="1" x14ac:dyDescent="0.3">
      <c r="A115" s="140" t="s">
        <v>380</v>
      </c>
      <c r="B115" s="333" t="e">
        <f>B114/$B$27</f>
        <v>#VALUE!</v>
      </c>
    </row>
    <row r="116" spans="1:3" ht="16.5" thickBot="1" x14ac:dyDescent="0.3">
      <c r="A116" s="140" t="s">
        <v>381</v>
      </c>
      <c r="B116" s="335"/>
      <c r="C116" s="131">
        <v>1</v>
      </c>
    </row>
    <row r="117" spans="1:3" ht="16.5" thickBot="1" x14ac:dyDescent="0.3">
      <c r="A117" s="140" t="s">
        <v>382</v>
      </c>
      <c r="B117" s="335"/>
      <c r="C117" s="131">
        <v>2</v>
      </c>
    </row>
    <row r="118" spans="1:3" s="331" customFormat="1" ht="16.5" thickBot="1" x14ac:dyDescent="0.3">
      <c r="A118" s="330" t="s">
        <v>379</v>
      </c>
      <c r="B118" s="336"/>
      <c r="C118" s="331">
        <v>20</v>
      </c>
    </row>
    <row r="119" spans="1:3" ht="16.5" thickBot="1" x14ac:dyDescent="0.3">
      <c r="A119" s="140" t="s">
        <v>380</v>
      </c>
      <c r="B119" s="333" t="e">
        <f>B118/$B$27</f>
        <v>#VALUE!</v>
      </c>
    </row>
    <row r="120" spans="1:3" ht="16.5" thickBot="1" x14ac:dyDescent="0.3">
      <c r="A120" s="140" t="s">
        <v>381</v>
      </c>
      <c r="B120" s="335"/>
      <c r="C120" s="131">
        <v>1</v>
      </c>
    </row>
    <row r="121" spans="1:3" ht="16.5" thickBot="1" x14ac:dyDescent="0.3">
      <c r="A121" s="140" t="s">
        <v>382</v>
      </c>
      <c r="B121" s="335"/>
      <c r="C121" s="131">
        <v>2</v>
      </c>
    </row>
    <row r="122" spans="1:3" s="331" customFormat="1" ht="16.5" thickBot="1" x14ac:dyDescent="0.3">
      <c r="A122" s="330" t="s">
        <v>379</v>
      </c>
      <c r="B122" s="336"/>
      <c r="C122" s="331">
        <v>20</v>
      </c>
    </row>
    <row r="123" spans="1:3" ht="16.5" thickBot="1" x14ac:dyDescent="0.3">
      <c r="A123" s="140" t="s">
        <v>380</v>
      </c>
      <c r="B123" s="333" t="e">
        <f>B122/$B$27</f>
        <v>#VALUE!</v>
      </c>
    </row>
    <row r="124" spans="1:3" ht="16.5" thickBot="1" x14ac:dyDescent="0.3">
      <c r="A124" s="140" t="s">
        <v>381</v>
      </c>
      <c r="B124" s="335"/>
      <c r="C124" s="131">
        <v>1</v>
      </c>
    </row>
    <row r="125" spans="1:3" ht="16.5" thickBot="1" x14ac:dyDescent="0.3">
      <c r="A125" s="140" t="s">
        <v>382</v>
      </c>
      <c r="B125" s="335"/>
      <c r="C125" s="131">
        <v>2</v>
      </c>
    </row>
    <row r="126" spans="1:3" s="331" customFormat="1" ht="16.5" thickBot="1" x14ac:dyDescent="0.3">
      <c r="A126" s="330" t="s">
        <v>379</v>
      </c>
      <c r="B126" s="336"/>
      <c r="C126" s="331">
        <v>20</v>
      </c>
    </row>
    <row r="127" spans="1:3" ht="16.5" thickBot="1" x14ac:dyDescent="0.3">
      <c r="A127" s="140" t="s">
        <v>380</v>
      </c>
      <c r="B127" s="333" t="e">
        <f>B126/$B$27</f>
        <v>#VALUE!</v>
      </c>
    </row>
    <row r="128" spans="1:3" ht="16.5" thickBot="1" x14ac:dyDescent="0.3">
      <c r="A128" s="140" t="s">
        <v>381</v>
      </c>
      <c r="B128" s="335"/>
      <c r="C128" s="131">
        <v>1</v>
      </c>
    </row>
    <row r="129" spans="1:3" ht="16.5" thickBot="1" x14ac:dyDescent="0.3">
      <c r="A129" s="140" t="s">
        <v>382</v>
      </c>
      <c r="B129" s="335"/>
      <c r="C129" s="131">
        <v>2</v>
      </c>
    </row>
    <row r="130" spans="1:3" s="331" customFormat="1" ht="16.5" thickBot="1" x14ac:dyDescent="0.3">
      <c r="A130" s="330" t="s">
        <v>379</v>
      </c>
      <c r="B130" s="336"/>
      <c r="C130" s="331">
        <v>20</v>
      </c>
    </row>
    <row r="131" spans="1:3" ht="16.5" thickBot="1" x14ac:dyDescent="0.3">
      <c r="A131" s="140" t="s">
        <v>380</v>
      </c>
      <c r="B131" s="333" t="e">
        <f>B130/$B$27</f>
        <v>#VALUE!</v>
      </c>
    </row>
    <row r="132" spans="1:3" ht="16.5" thickBot="1" x14ac:dyDescent="0.3">
      <c r="A132" s="140" t="s">
        <v>381</v>
      </c>
      <c r="B132" s="335"/>
      <c r="C132" s="131">
        <v>1</v>
      </c>
    </row>
    <row r="133" spans="1:3" ht="16.5" thickBot="1" x14ac:dyDescent="0.3">
      <c r="A133" s="140" t="s">
        <v>382</v>
      </c>
      <c r="B133" s="335"/>
      <c r="C133" s="131">
        <v>2</v>
      </c>
    </row>
    <row r="134" spans="1:3" s="331" customFormat="1" ht="16.5" thickBot="1" x14ac:dyDescent="0.3">
      <c r="A134" s="330" t="s">
        <v>379</v>
      </c>
      <c r="B134" s="336"/>
      <c r="C134" s="331">
        <v>20</v>
      </c>
    </row>
    <row r="135" spans="1:3" ht="16.5" thickBot="1" x14ac:dyDescent="0.3">
      <c r="A135" s="140" t="s">
        <v>380</v>
      </c>
      <c r="B135" s="333" t="e">
        <f>B134/$B$27</f>
        <v>#VALUE!</v>
      </c>
    </row>
    <row r="136" spans="1:3" ht="16.5" thickBot="1" x14ac:dyDescent="0.3">
      <c r="A136" s="140" t="s">
        <v>381</v>
      </c>
      <c r="B136" s="335"/>
      <c r="C136" s="131">
        <v>1</v>
      </c>
    </row>
    <row r="137" spans="1:3" ht="16.5" thickBot="1" x14ac:dyDescent="0.3">
      <c r="A137" s="140" t="s">
        <v>382</v>
      </c>
      <c r="B137" s="335"/>
      <c r="C137" s="131">
        <v>2</v>
      </c>
    </row>
    <row r="138" spans="1:3" s="331" customFormat="1" ht="16.5" thickBot="1" x14ac:dyDescent="0.3">
      <c r="A138" s="330" t="s">
        <v>379</v>
      </c>
      <c r="B138" s="336"/>
      <c r="C138" s="331">
        <v>20</v>
      </c>
    </row>
    <row r="139" spans="1:3" ht="16.5" thickBot="1" x14ac:dyDescent="0.3">
      <c r="A139" s="140" t="s">
        <v>380</v>
      </c>
      <c r="B139" s="333" t="e">
        <f>B138/$B$27</f>
        <v>#VALUE!</v>
      </c>
    </row>
    <row r="140" spans="1:3" ht="16.5" thickBot="1" x14ac:dyDescent="0.3">
      <c r="A140" s="140" t="s">
        <v>381</v>
      </c>
      <c r="B140" s="335"/>
      <c r="C140" s="131">
        <v>1</v>
      </c>
    </row>
    <row r="141" spans="1:3" ht="16.5" thickBot="1" x14ac:dyDescent="0.3">
      <c r="A141" s="140" t="s">
        <v>382</v>
      </c>
      <c r="B141" s="335"/>
      <c r="C141" s="131">
        <v>2</v>
      </c>
    </row>
    <row r="142" spans="1:3" s="331" customFormat="1" ht="16.5" thickBot="1" x14ac:dyDescent="0.3">
      <c r="A142" s="330" t="s">
        <v>379</v>
      </c>
      <c r="B142" s="336"/>
      <c r="C142" s="331">
        <v>20</v>
      </c>
    </row>
    <row r="143" spans="1:3" ht="16.5" thickBot="1" x14ac:dyDescent="0.3">
      <c r="A143" s="140" t="s">
        <v>380</v>
      </c>
      <c r="B143" s="333" t="e">
        <f>B142/$B$27</f>
        <v>#VALUE!</v>
      </c>
    </row>
    <row r="144" spans="1:3" ht="16.5" thickBot="1" x14ac:dyDescent="0.3">
      <c r="A144" s="140" t="s">
        <v>381</v>
      </c>
      <c r="B144" s="335"/>
      <c r="C144" s="131">
        <v>1</v>
      </c>
    </row>
    <row r="145" spans="1:3" ht="16.5" thickBot="1" x14ac:dyDescent="0.3">
      <c r="A145" s="140" t="s">
        <v>382</v>
      </c>
      <c r="B145" s="335"/>
      <c r="C145" s="131">
        <v>2</v>
      </c>
    </row>
    <row r="146" spans="1:3" s="331" customFormat="1" ht="16.5" thickBot="1" x14ac:dyDescent="0.3">
      <c r="A146" s="330" t="s">
        <v>379</v>
      </c>
      <c r="B146" s="336"/>
      <c r="C146" s="331">
        <v>20</v>
      </c>
    </row>
    <row r="147" spans="1:3" ht="16.5" thickBot="1" x14ac:dyDescent="0.3">
      <c r="A147" s="140" t="s">
        <v>380</v>
      </c>
      <c r="B147" s="333" t="e">
        <f>B146/$B$27</f>
        <v>#VALUE!</v>
      </c>
    </row>
    <row r="148" spans="1:3" ht="16.5" thickBot="1" x14ac:dyDescent="0.3">
      <c r="A148" s="140" t="s">
        <v>381</v>
      </c>
      <c r="B148" s="335"/>
      <c r="C148" s="131">
        <v>1</v>
      </c>
    </row>
    <row r="149" spans="1:3" ht="16.5" thickBot="1" x14ac:dyDescent="0.3">
      <c r="A149" s="140" t="s">
        <v>382</v>
      </c>
      <c r="B149" s="335"/>
      <c r="C149" s="131">
        <v>2</v>
      </c>
    </row>
    <row r="150" spans="1:3" s="331" customFormat="1" ht="16.5" thickBot="1" x14ac:dyDescent="0.3">
      <c r="A150" s="330" t="s">
        <v>379</v>
      </c>
      <c r="B150" s="336"/>
      <c r="C150" s="331">
        <v>20</v>
      </c>
    </row>
    <row r="151" spans="1:3" ht="16.5" thickBot="1" x14ac:dyDescent="0.3">
      <c r="A151" s="140" t="s">
        <v>380</v>
      </c>
      <c r="B151" s="333" t="e">
        <f>B150/$B$27</f>
        <v>#VALUE!</v>
      </c>
    </row>
    <row r="152" spans="1:3" ht="16.5" thickBot="1" x14ac:dyDescent="0.3">
      <c r="A152" s="140" t="s">
        <v>381</v>
      </c>
      <c r="B152" s="335"/>
      <c r="C152" s="131">
        <v>1</v>
      </c>
    </row>
    <row r="153" spans="1:3" ht="16.5" thickBot="1" x14ac:dyDescent="0.3">
      <c r="A153" s="140" t="s">
        <v>382</v>
      </c>
      <c r="B153" s="335"/>
      <c r="C153" s="131">
        <v>2</v>
      </c>
    </row>
    <row r="154" spans="1:3" ht="29.25" thickBot="1" x14ac:dyDescent="0.3">
      <c r="A154" s="146" t="s">
        <v>384</v>
      </c>
      <c r="B154" s="335">
        <f xml:space="preserve"> SUMIF(C155:C194, 30,B155:B194)</f>
        <v>0</v>
      </c>
    </row>
    <row r="155" spans="1:3" s="331" customFormat="1" ht="16.5" thickBot="1" x14ac:dyDescent="0.3">
      <c r="A155" s="330" t="s">
        <v>379</v>
      </c>
      <c r="B155" s="336"/>
      <c r="C155" s="331">
        <v>30</v>
      </c>
    </row>
    <row r="156" spans="1:3" ht="16.5" thickBot="1" x14ac:dyDescent="0.3">
      <c r="A156" s="140" t="s">
        <v>380</v>
      </c>
      <c r="B156" s="333" t="e">
        <f>B155/$B$27</f>
        <v>#VALUE!</v>
      </c>
    </row>
    <row r="157" spans="1:3" ht="16.5" thickBot="1" x14ac:dyDescent="0.3">
      <c r="A157" s="140" t="s">
        <v>381</v>
      </c>
      <c r="B157" s="335"/>
      <c r="C157" s="131">
        <v>1</v>
      </c>
    </row>
    <row r="158" spans="1:3" ht="16.5" thickBot="1" x14ac:dyDescent="0.3">
      <c r="A158" s="140" t="s">
        <v>382</v>
      </c>
      <c r="B158" s="335"/>
      <c r="C158" s="131">
        <v>2</v>
      </c>
    </row>
    <row r="159" spans="1:3" s="331" customFormat="1" ht="16.5" thickBot="1" x14ac:dyDescent="0.3">
      <c r="A159" s="330" t="s">
        <v>379</v>
      </c>
      <c r="B159" s="336"/>
      <c r="C159" s="331">
        <v>30</v>
      </c>
    </row>
    <row r="160" spans="1:3" ht="16.5" thickBot="1" x14ac:dyDescent="0.3">
      <c r="A160" s="140" t="s">
        <v>380</v>
      </c>
      <c r="B160" s="333" t="e">
        <f>B159/$B$27</f>
        <v>#VALUE!</v>
      </c>
    </row>
    <row r="161" spans="1:3" ht="16.5" thickBot="1" x14ac:dyDescent="0.3">
      <c r="A161" s="140" t="s">
        <v>381</v>
      </c>
      <c r="B161" s="335"/>
      <c r="C161" s="131">
        <v>1</v>
      </c>
    </row>
    <row r="162" spans="1:3" ht="16.5" thickBot="1" x14ac:dyDescent="0.3">
      <c r="A162" s="140" t="s">
        <v>382</v>
      </c>
      <c r="B162" s="335"/>
      <c r="C162" s="131">
        <v>2</v>
      </c>
    </row>
    <row r="163" spans="1:3" s="331" customFormat="1" ht="16.5" thickBot="1" x14ac:dyDescent="0.3">
      <c r="A163" s="330" t="s">
        <v>379</v>
      </c>
      <c r="B163" s="336"/>
      <c r="C163" s="331">
        <v>30</v>
      </c>
    </row>
    <row r="164" spans="1:3" ht="16.5" thickBot="1" x14ac:dyDescent="0.3">
      <c r="A164" s="140" t="s">
        <v>380</v>
      </c>
      <c r="B164" s="333" t="e">
        <f>B163/$B$27</f>
        <v>#VALUE!</v>
      </c>
    </row>
    <row r="165" spans="1:3" ht="16.5" thickBot="1" x14ac:dyDescent="0.3">
      <c r="A165" s="140" t="s">
        <v>381</v>
      </c>
      <c r="B165" s="335"/>
      <c r="C165" s="131">
        <v>1</v>
      </c>
    </row>
    <row r="166" spans="1:3" ht="16.5" thickBot="1" x14ac:dyDescent="0.3">
      <c r="A166" s="140" t="s">
        <v>382</v>
      </c>
      <c r="B166" s="335"/>
      <c r="C166" s="131">
        <v>2</v>
      </c>
    </row>
    <row r="167" spans="1:3" s="331" customFormat="1" ht="16.5" thickBot="1" x14ac:dyDescent="0.3">
      <c r="A167" s="330" t="s">
        <v>379</v>
      </c>
      <c r="B167" s="336"/>
      <c r="C167" s="331">
        <v>30</v>
      </c>
    </row>
    <row r="168" spans="1:3" ht="16.5" thickBot="1" x14ac:dyDescent="0.3">
      <c r="A168" s="140" t="s">
        <v>380</v>
      </c>
      <c r="B168" s="333" t="e">
        <f>B167/$B$27</f>
        <v>#VALUE!</v>
      </c>
    </row>
    <row r="169" spans="1:3" ht="16.5" thickBot="1" x14ac:dyDescent="0.3">
      <c r="A169" s="140" t="s">
        <v>381</v>
      </c>
      <c r="B169" s="335"/>
      <c r="C169" s="131">
        <v>1</v>
      </c>
    </row>
    <row r="170" spans="1:3" ht="16.5" thickBot="1" x14ac:dyDescent="0.3">
      <c r="A170" s="140" t="s">
        <v>382</v>
      </c>
      <c r="B170" s="335"/>
      <c r="C170" s="131">
        <v>2</v>
      </c>
    </row>
    <row r="171" spans="1:3" s="331" customFormat="1" ht="16.5" thickBot="1" x14ac:dyDescent="0.3">
      <c r="A171" s="330" t="s">
        <v>379</v>
      </c>
      <c r="B171" s="336"/>
      <c r="C171" s="331">
        <v>30</v>
      </c>
    </row>
    <row r="172" spans="1:3" ht="16.5" thickBot="1" x14ac:dyDescent="0.3">
      <c r="A172" s="140" t="s">
        <v>380</v>
      </c>
      <c r="B172" s="333" t="e">
        <f>B171/$B$27</f>
        <v>#VALUE!</v>
      </c>
    </row>
    <row r="173" spans="1:3" ht="16.5" thickBot="1" x14ac:dyDescent="0.3">
      <c r="A173" s="140" t="s">
        <v>381</v>
      </c>
      <c r="B173" s="335"/>
      <c r="C173" s="131">
        <v>1</v>
      </c>
    </row>
    <row r="174" spans="1:3" ht="16.5" thickBot="1" x14ac:dyDescent="0.3">
      <c r="A174" s="140" t="s">
        <v>382</v>
      </c>
      <c r="B174" s="335"/>
      <c r="C174" s="131">
        <v>2</v>
      </c>
    </row>
    <row r="175" spans="1:3" s="331" customFormat="1" ht="16.5" thickBot="1" x14ac:dyDescent="0.3">
      <c r="A175" s="330" t="s">
        <v>379</v>
      </c>
      <c r="B175" s="336"/>
      <c r="C175" s="331">
        <v>30</v>
      </c>
    </row>
    <row r="176" spans="1:3" ht="16.5" thickBot="1" x14ac:dyDescent="0.3">
      <c r="A176" s="140" t="s">
        <v>380</v>
      </c>
      <c r="B176" s="333" t="e">
        <f>B175/$B$27</f>
        <v>#VALUE!</v>
      </c>
    </row>
    <row r="177" spans="1:3" ht="16.5" thickBot="1" x14ac:dyDescent="0.3">
      <c r="A177" s="140" t="s">
        <v>381</v>
      </c>
      <c r="B177" s="335"/>
      <c r="C177" s="131">
        <v>1</v>
      </c>
    </row>
    <row r="178" spans="1:3" ht="16.5" thickBot="1" x14ac:dyDescent="0.3">
      <c r="A178" s="140" t="s">
        <v>382</v>
      </c>
      <c r="B178" s="335"/>
      <c r="C178" s="131">
        <v>2</v>
      </c>
    </row>
    <row r="179" spans="1:3" s="331" customFormat="1" ht="16.5" thickBot="1" x14ac:dyDescent="0.3">
      <c r="A179" s="330" t="s">
        <v>379</v>
      </c>
      <c r="B179" s="336"/>
      <c r="C179" s="331">
        <v>30</v>
      </c>
    </row>
    <row r="180" spans="1:3" ht="16.5" thickBot="1" x14ac:dyDescent="0.3">
      <c r="A180" s="140" t="s">
        <v>380</v>
      </c>
      <c r="B180" s="333" t="e">
        <f>B179/$B$27</f>
        <v>#VALUE!</v>
      </c>
    </row>
    <row r="181" spans="1:3" ht="16.5" thickBot="1" x14ac:dyDescent="0.3">
      <c r="A181" s="140" t="s">
        <v>381</v>
      </c>
      <c r="B181" s="335"/>
      <c r="C181" s="131">
        <v>1</v>
      </c>
    </row>
    <row r="182" spans="1:3" ht="16.5" thickBot="1" x14ac:dyDescent="0.3">
      <c r="A182" s="140" t="s">
        <v>382</v>
      </c>
      <c r="B182" s="335"/>
      <c r="C182" s="131">
        <v>2</v>
      </c>
    </row>
    <row r="183" spans="1:3" s="331" customFormat="1" ht="16.5" thickBot="1" x14ac:dyDescent="0.3">
      <c r="A183" s="330" t="s">
        <v>379</v>
      </c>
      <c r="B183" s="336"/>
      <c r="C183" s="331">
        <v>30</v>
      </c>
    </row>
    <row r="184" spans="1:3" ht="16.5" thickBot="1" x14ac:dyDescent="0.3">
      <c r="A184" s="140" t="s">
        <v>380</v>
      </c>
      <c r="B184" s="333" t="e">
        <f>B183/$B$27</f>
        <v>#VALUE!</v>
      </c>
    </row>
    <row r="185" spans="1:3" ht="16.5" thickBot="1" x14ac:dyDescent="0.3">
      <c r="A185" s="140" t="s">
        <v>381</v>
      </c>
      <c r="B185" s="335"/>
      <c r="C185" s="131">
        <v>1</v>
      </c>
    </row>
    <row r="186" spans="1:3" ht="16.5" thickBot="1" x14ac:dyDescent="0.3">
      <c r="A186" s="140" t="s">
        <v>382</v>
      </c>
      <c r="B186" s="335"/>
      <c r="C186" s="131">
        <v>2</v>
      </c>
    </row>
    <row r="187" spans="1:3" s="331" customFormat="1" ht="16.5" thickBot="1" x14ac:dyDescent="0.3">
      <c r="A187" s="330" t="s">
        <v>379</v>
      </c>
      <c r="B187" s="336"/>
      <c r="C187" s="331">
        <v>30</v>
      </c>
    </row>
    <row r="188" spans="1:3" ht="16.5" thickBot="1" x14ac:dyDescent="0.3">
      <c r="A188" s="140" t="s">
        <v>380</v>
      </c>
      <c r="B188" s="333" t="e">
        <f>B187/$B$27</f>
        <v>#VALUE!</v>
      </c>
    </row>
    <row r="189" spans="1:3" ht="16.5" thickBot="1" x14ac:dyDescent="0.3">
      <c r="A189" s="140" t="s">
        <v>381</v>
      </c>
      <c r="B189" s="335"/>
      <c r="C189" s="131">
        <v>1</v>
      </c>
    </row>
    <row r="190" spans="1:3" ht="16.5" thickBot="1" x14ac:dyDescent="0.3">
      <c r="A190" s="140" t="s">
        <v>382</v>
      </c>
      <c r="B190" s="335"/>
      <c r="C190" s="131">
        <v>2</v>
      </c>
    </row>
    <row r="191" spans="1:3" s="331" customFormat="1" ht="16.5" thickBot="1" x14ac:dyDescent="0.3">
      <c r="A191" s="330" t="s">
        <v>379</v>
      </c>
      <c r="B191" s="336"/>
      <c r="C191" s="331">
        <v>30</v>
      </c>
    </row>
    <row r="192" spans="1:3" ht="16.5" thickBot="1" x14ac:dyDescent="0.3">
      <c r="A192" s="140" t="s">
        <v>380</v>
      </c>
      <c r="B192" s="333" t="e">
        <f>B191/$B$27</f>
        <v>#VALUE!</v>
      </c>
    </row>
    <row r="193" spans="1:3" ht="16.5" thickBot="1" x14ac:dyDescent="0.3">
      <c r="A193" s="140" t="s">
        <v>381</v>
      </c>
      <c r="B193" s="335"/>
      <c r="C193" s="131">
        <v>1</v>
      </c>
    </row>
    <row r="194" spans="1:3" ht="16.5" thickBot="1" x14ac:dyDescent="0.3">
      <c r="A194" s="140" t="s">
        <v>382</v>
      </c>
      <c r="B194" s="335"/>
      <c r="C194" s="131">
        <v>2</v>
      </c>
    </row>
    <row r="195" spans="1:3" ht="29.25" thickBot="1" x14ac:dyDescent="0.3">
      <c r="A195" s="139" t="s">
        <v>385</v>
      </c>
      <c r="B195" s="147"/>
    </row>
    <row r="196" spans="1:3" ht="16.5" thickBot="1" x14ac:dyDescent="0.3">
      <c r="A196" s="141" t="s">
        <v>377</v>
      </c>
      <c r="B196" s="147"/>
    </row>
    <row r="197" spans="1:3" ht="16.5" thickBot="1" x14ac:dyDescent="0.3">
      <c r="A197" s="141" t="s">
        <v>386</v>
      </c>
      <c r="B197" s="147"/>
    </row>
    <row r="198" spans="1:3" ht="16.5" thickBot="1" x14ac:dyDescent="0.3">
      <c r="A198" s="141" t="s">
        <v>387</v>
      </c>
      <c r="B198" s="147"/>
    </row>
    <row r="199" spans="1:3" ht="16.5" thickBot="1" x14ac:dyDescent="0.3">
      <c r="A199" s="141" t="s">
        <v>388</v>
      </c>
      <c r="B199" s="147"/>
    </row>
    <row r="200" spans="1:3" ht="16.5" thickBot="1" x14ac:dyDescent="0.3">
      <c r="A200" s="137" t="s">
        <v>389</v>
      </c>
      <c r="B200" s="334" t="e">
        <f>B201/$B$27</f>
        <v>#VALUE!</v>
      </c>
    </row>
    <row r="201" spans="1:3" ht="16.5" thickBot="1" x14ac:dyDescent="0.3">
      <c r="A201" s="137" t="s">
        <v>390</v>
      </c>
      <c r="B201" s="332">
        <f xml:space="preserve"> SUMIF(C33:C194, 1,B33:B194)</f>
        <v>0</v>
      </c>
    </row>
    <row r="202" spans="1:3" ht="16.5" thickBot="1" x14ac:dyDescent="0.3">
      <c r="A202" s="137" t="s">
        <v>391</v>
      </c>
      <c r="B202" s="334" t="e">
        <f>B203/$B$27</f>
        <v>#VALUE!</v>
      </c>
    </row>
    <row r="203" spans="1:3" ht="16.5" thickBot="1" x14ac:dyDescent="0.3">
      <c r="A203" s="138" t="s">
        <v>392</v>
      </c>
      <c r="B203" s="332">
        <f xml:space="preserve"> SUMIF(C33:C194, 2,B33:B194)</f>
        <v>0</v>
      </c>
    </row>
    <row r="204" spans="1:3" ht="15.75" customHeight="1" x14ac:dyDescent="0.25">
      <c r="A204" s="139" t="s">
        <v>393</v>
      </c>
      <c r="B204" s="483" t="s">
        <v>394</v>
      </c>
    </row>
    <row r="205" spans="1:3" x14ac:dyDescent="0.25">
      <c r="A205" s="143" t="s">
        <v>395</v>
      </c>
      <c r="B205" s="484"/>
    </row>
    <row r="206" spans="1:3" x14ac:dyDescent="0.25">
      <c r="A206" s="143" t="s">
        <v>396</v>
      </c>
      <c r="B206" s="484"/>
    </row>
    <row r="207" spans="1:3" x14ac:dyDescent="0.25">
      <c r="A207" s="143" t="s">
        <v>397</v>
      </c>
      <c r="B207" s="484"/>
    </row>
    <row r="208" spans="1:3" x14ac:dyDescent="0.25">
      <c r="A208" s="143" t="s">
        <v>398</v>
      </c>
      <c r="B208" s="484"/>
    </row>
    <row r="209" spans="1:2" ht="16.5" thickBot="1" x14ac:dyDescent="0.3">
      <c r="A209" s="144" t="s">
        <v>399</v>
      </c>
      <c r="B209" s="485"/>
    </row>
    <row r="210" spans="1:2" ht="30.75" thickBot="1" x14ac:dyDescent="0.3">
      <c r="A210" s="141" t="s">
        <v>400</v>
      </c>
      <c r="B210" s="142"/>
    </row>
    <row r="211" spans="1:2" ht="29.25" thickBot="1" x14ac:dyDescent="0.3">
      <c r="A211" s="137" t="s">
        <v>401</v>
      </c>
      <c r="B211" s="142"/>
    </row>
    <row r="212" spans="1:2" ht="16.5" thickBot="1" x14ac:dyDescent="0.3">
      <c r="A212" s="141" t="s">
        <v>377</v>
      </c>
      <c r="B212" s="149"/>
    </row>
    <row r="213" spans="1:2" ht="16.5" thickBot="1" x14ac:dyDescent="0.3">
      <c r="A213" s="141" t="s">
        <v>402</v>
      </c>
      <c r="B213" s="142"/>
    </row>
    <row r="214" spans="1:2" ht="16.5" thickBot="1" x14ac:dyDescent="0.3">
      <c r="A214" s="141" t="s">
        <v>403</v>
      </c>
      <c r="B214" s="149"/>
    </row>
    <row r="215" spans="1:2" ht="30.75" thickBot="1" x14ac:dyDescent="0.3">
      <c r="A215" s="150" t="s">
        <v>404</v>
      </c>
      <c r="B215" s="347" t="s">
        <v>405</v>
      </c>
    </row>
    <row r="216" spans="1:2" ht="16.5" thickBot="1" x14ac:dyDescent="0.3">
      <c r="A216" s="137" t="s">
        <v>406</v>
      </c>
      <c r="B216" s="148"/>
    </row>
    <row r="217" spans="1:2" ht="16.5" thickBot="1" x14ac:dyDescent="0.3">
      <c r="A217" s="143" t="s">
        <v>407</v>
      </c>
      <c r="B217" s="151"/>
    </row>
    <row r="218" spans="1:2" ht="16.5" thickBot="1" x14ac:dyDescent="0.3">
      <c r="A218" s="143" t="s">
        <v>408</v>
      </c>
      <c r="B218" s="151"/>
    </row>
    <row r="219" spans="1:2" ht="16.5" thickBot="1" x14ac:dyDescent="0.3">
      <c r="A219" s="143" t="s">
        <v>409</v>
      </c>
      <c r="B219" s="151"/>
    </row>
    <row r="220" spans="1:2" ht="45.75" thickBot="1" x14ac:dyDescent="0.3">
      <c r="A220" s="152" t="s">
        <v>410</v>
      </c>
      <c r="B220" s="149" t="s">
        <v>411</v>
      </c>
    </row>
    <row r="221" spans="1:2" ht="28.5" customHeight="1" x14ac:dyDescent="0.25">
      <c r="A221" s="139" t="s">
        <v>412</v>
      </c>
      <c r="B221" s="483" t="s">
        <v>413</v>
      </c>
    </row>
    <row r="222" spans="1:2" x14ac:dyDescent="0.25">
      <c r="A222" s="143" t="s">
        <v>414</v>
      </c>
      <c r="B222" s="484"/>
    </row>
    <row r="223" spans="1:2" x14ac:dyDescent="0.25">
      <c r="A223" s="143" t="s">
        <v>415</v>
      </c>
      <c r="B223" s="484"/>
    </row>
    <row r="224" spans="1:2" x14ac:dyDescent="0.25">
      <c r="A224" s="143" t="s">
        <v>416</v>
      </c>
      <c r="B224" s="484"/>
    </row>
    <row r="225" spans="1:2" x14ac:dyDescent="0.25">
      <c r="A225" s="143" t="s">
        <v>417</v>
      </c>
      <c r="B225" s="484"/>
    </row>
    <row r="226" spans="1:2" ht="16.5" thickBot="1" x14ac:dyDescent="0.3">
      <c r="A226" s="153" t="s">
        <v>418</v>
      </c>
      <c r="B226" s="485"/>
    </row>
    <row r="229" spans="1:2" x14ac:dyDescent="0.25">
      <c r="A229" s="154"/>
      <c r="B229" s="155"/>
    </row>
    <row r="230" spans="1:2" x14ac:dyDescent="0.25">
      <c r="B230" s="156"/>
    </row>
    <row r="231" spans="1:2" x14ac:dyDescent="0.25">
      <c r="B231" s="157"/>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1" t="str">
        <f>'1. паспорт местоположение'!A5:C5</f>
        <v>Год раскрытия информации: 2017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9</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2" t="s">
        <v>8</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68" t="str">
        <f>'1. паспорт местоположение'!A12:C12</f>
        <v>F_prj_111001_48649</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2" t="s">
        <v>7</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5.75" x14ac:dyDescent="0.2">
      <c r="A14"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2" t="s">
        <v>6</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3" t="s">
        <v>451</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7" t="s">
        <v>5</v>
      </c>
      <c r="B19" s="367" t="s">
        <v>100</v>
      </c>
      <c r="C19" s="369" t="s">
        <v>368</v>
      </c>
      <c r="D19" s="367" t="s">
        <v>367</v>
      </c>
      <c r="E19" s="367" t="s">
        <v>99</v>
      </c>
      <c r="F19" s="367" t="s">
        <v>98</v>
      </c>
      <c r="G19" s="367" t="s">
        <v>363</v>
      </c>
      <c r="H19" s="367" t="s">
        <v>97</v>
      </c>
      <c r="I19" s="367" t="s">
        <v>96</v>
      </c>
      <c r="J19" s="367" t="s">
        <v>95</v>
      </c>
      <c r="K19" s="367" t="s">
        <v>94</v>
      </c>
      <c r="L19" s="367" t="s">
        <v>93</v>
      </c>
      <c r="M19" s="367" t="s">
        <v>92</v>
      </c>
      <c r="N19" s="367" t="s">
        <v>91</v>
      </c>
      <c r="O19" s="367" t="s">
        <v>90</v>
      </c>
      <c r="P19" s="367" t="s">
        <v>89</v>
      </c>
      <c r="Q19" s="367" t="s">
        <v>366</v>
      </c>
      <c r="R19" s="367"/>
      <c r="S19" s="371" t="s">
        <v>445</v>
      </c>
      <c r="T19" s="4"/>
      <c r="U19" s="4"/>
      <c r="V19" s="4"/>
      <c r="W19" s="4"/>
      <c r="X19" s="4"/>
      <c r="Y19" s="4"/>
    </row>
    <row r="20" spans="1:28" s="3" customFormat="1" ht="180.75" customHeight="1" x14ac:dyDescent="0.2">
      <c r="A20" s="367"/>
      <c r="B20" s="367"/>
      <c r="C20" s="370"/>
      <c r="D20" s="367"/>
      <c r="E20" s="367"/>
      <c r="F20" s="367"/>
      <c r="G20" s="367"/>
      <c r="H20" s="367"/>
      <c r="I20" s="367"/>
      <c r="J20" s="367"/>
      <c r="K20" s="367"/>
      <c r="L20" s="367"/>
      <c r="M20" s="367"/>
      <c r="N20" s="367"/>
      <c r="O20" s="367"/>
      <c r="P20" s="367"/>
      <c r="Q20" s="46" t="s">
        <v>364</v>
      </c>
      <c r="R20" s="47" t="s">
        <v>365</v>
      </c>
      <c r="S20" s="371"/>
      <c r="T20" s="32"/>
      <c r="U20" s="32"/>
      <c r="V20" s="32"/>
      <c r="W20" s="32"/>
      <c r="X20" s="32"/>
      <c r="Y20" s="32"/>
      <c r="Z20" s="31"/>
      <c r="AA20" s="31"/>
      <c r="AB20" s="31"/>
    </row>
    <row r="21" spans="1:28" s="3" customFormat="1" ht="18.75" x14ac:dyDescent="0.2">
      <c r="A21" s="46">
        <v>1</v>
      </c>
      <c r="B21" s="51">
        <v>2</v>
      </c>
      <c r="C21" s="46">
        <v>3</v>
      </c>
      <c r="D21" s="51">
        <v>4</v>
      </c>
      <c r="E21" s="46">
        <v>5</v>
      </c>
      <c r="F21" s="51">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189" customFormat="1" ht="255.75" customHeight="1" x14ac:dyDescent="0.25">
      <c r="A22" s="177"/>
      <c r="B22" s="185"/>
      <c r="C22" s="185"/>
      <c r="D22" s="185"/>
      <c r="E22" s="185"/>
      <c r="F22" s="185"/>
      <c r="G22" s="185"/>
      <c r="H22" s="186"/>
      <c r="I22" s="186"/>
      <c r="J22" s="186"/>
      <c r="K22" s="185"/>
      <c r="L22" s="185"/>
      <c r="M22" s="185"/>
      <c r="N22" s="185"/>
      <c r="O22" s="185"/>
      <c r="P22" s="185"/>
      <c r="Q22" s="185"/>
      <c r="R22" s="185"/>
      <c r="S22" s="187"/>
      <c r="T22" s="32"/>
      <c r="U22" s="32"/>
      <c r="V22" s="32"/>
      <c r="W22" s="32"/>
      <c r="X22" s="32"/>
      <c r="Y22" s="32"/>
      <c r="Z22" s="188"/>
      <c r="AA22" s="188"/>
      <c r="AB22" s="188"/>
    </row>
    <row r="23" spans="1:28" ht="20.25" customHeight="1" x14ac:dyDescent="0.25">
      <c r="A23" s="128"/>
      <c r="B23" s="51" t="s">
        <v>361</v>
      </c>
      <c r="C23" s="51"/>
      <c r="D23" s="51"/>
      <c r="E23" s="128" t="s">
        <v>362</v>
      </c>
      <c r="F23" s="128" t="s">
        <v>362</v>
      </c>
      <c r="G23" s="128" t="s">
        <v>362</v>
      </c>
      <c r="H23" s="184">
        <f>H22</f>
        <v>0</v>
      </c>
      <c r="I23" s="128"/>
      <c r="J23" s="184">
        <f>J22</f>
        <v>0</v>
      </c>
      <c r="K23" s="128"/>
      <c r="L23" s="128"/>
      <c r="M23" s="128"/>
      <c r="N23" s="128"/>
      <c r="O23" s="128"/>
      <c r="P23" s="128"/>
      <c r="Q23" s="129"/>
      <c r="R23" s="2"/>
      <c r="S23" s="337">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2017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9</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2" t="s">
        <v>8</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68" t="str">
        <f>'1. паспорт местоположение'!A12:C12</f>
        <v>F_prj_111001_48649</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2" t="s">
        <v>7</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x14ac:dyDescent="0.2">
      <c r="A16"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2" t="s">
        <v>6</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64" t="s">
        <v>456</v>
      </c>
      <c r="B19" s="364"/>
      <c r="C19" s="364"/>
      <c r="D19" s="364"/>
      <c r="E19" s="364"/>
      <c r="F19" s="364"/>
      <c r="G19" s="364"/>
      <c r="H19" s="364"/>
      <c r="I19" s="364"/>
      <c r="J19" s="364"/>
      <c r="K19" s="364"/>
      <c r="L19" s="364"/>
      <c r="M19" s="364"/>
      <c r="N19" s="364"/>
      <c r="O19" s="364"/>
      <c r="P19" s="364"/>
      <c r="Q19" s="364"/>
      <c r="R19" s="364"/>
      <c r="S19" s="364"/>
      <c r="T19" s="364"/>
    </row>
    <row r="20" spans="1:113" s="64"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4" t="s">
        <v>5</v>
      </c>
      <c r="B21" s="377" t="s">
        <v>208</v>
      </c>
      <c r="C21" s="378"/>
      <c r="D21" s="381" t="s">
        <v>122</v>
      </c>
      <c r="E21" s="377" t="s">
        <v>485</v>
      </c>
      <c r="F21" s="378"/>
      <c r="G21" s="377" t="s">
        <v>259</v>
      </c>
      <c r="H21" s="378"/>
      <c r="I21" s="377" t="s">
        <v>121</v>
      </c>
      <c r="J21" s="378"/>
      <c r="K21" s="381" t="s">
        <v>120</v>
      </c>
      <c r="L21" s="377" t="s">
        <v>119</v>
      </c>
      <c r="M21" s="378"/>
      <c r="N21" s="377" t="s">
        <v>481</v>
      </c>
      <c r="O21" s="378"/>
      <c r="P21" s="381" t="s">
        <v>118</v>
      </c>
      <c r="Q21" s="387" t="s">
        <v>117</v>
      </c>
      <c r="R21" s="388"/>
      <c r="S21" s="387" t="s">
        <v>116</v>
      </c>
      <c r="T21" s="389"/>
    </row>
    <row r="22" spans="1:113" ht="204.75" customHeight="1" x14ac:dyDescent="0.25">
      <c r="A22" s="385"/>
      <c r="B22" s="379"/>
      <c r="C22" s="380"/>
      <c r="D22" s="383"/>
      <c r="E22" s="379"/>
      <c r="F22" s="380"/>
      <c r="G22" s="379"/>
      <c r="H22" s="380"/>
      <c r="I22" s="379"/>
      <c r="J22" s="380"/>
      <c r="K22" s="382"/>
      <c r="L22" s="379"/>
      <c r="M22" s="380"/>
      <c r="N22" s="379"/>
      <c r="O22" s="380"/>
      <c r="P22" s="382"/>
      <c r="Q22" s="112" t="s">
        <v>115</v>
      </c>
      <c r="R22" s="112" t="s">
        <v>455</v>
      </c>
      <c r="S22" s="112" t="s">
        <v>114</v>
      </c>
      <c r="T22" s="112" t="s">
        <v>113</v>
      </c>
    </row>
    <row r="23" spans="1:113" ht="51.75" customHeight="1" x14ac:dyDescent="0.25">
      <c r="A23" s="386"/>
      <c r="B23" s="167" t="s">
        <v>111</v>
      </c>
      <c r="C23" s="167" t="s">
        <v>112</v>
      </c>
      <c r="D23" s="382"/>
      <c r="E23" s="167" t="s">
        <v>111</v>
      </c>
      <c r="F23" s="167" t="s">
        <v>112</v>
      </c>
      <c r="G23" s="167" t="s">
        <v>111</v>
      </c>
      <c r="H23" s="167" t="s">
        <v>112</v>
      </c>
      <c r="I23" s="167" t="s">
        <v>111</v>
      </c>
      <c r="J23" s="167" t="s">
        <v>112</v>
      </c>
      <c r="K23" s="167" t="s">
        <v>111</v>
      </c>
      <c r="L23" s="167" t="s">
        <v>111</v>
      </c>
      <c r="M23" s="167" t="s">
        <v>112</v>
      </c>
      <c r="N23" s="167" t="s">
        <v>111</v>
      </c>
      <c r="O23" s="167" t="s">
        <v>112</v>
      </c>
      <c r="P23" s="168" t="s">
        <v>111</v>
      </c>
      <c r="Q23" s="112" t="s">
        <v>111</v>
      </c>
      <c r="R23" s="112" t="s">
        <v>111</v>
      </c>
      <c r="S23" s="112" t="s">
        <v>111</v>
      </c>
      <c r="T23" s="112"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0"/>
      <c r="R25" s="66"/>
      <c r="S25" s="170"/>
      <c r="T25" s="66"/>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76" t="s">
        <v>491</v>
      </c>
      <c r="C29" s="376"/>
      <c r="D29" s="376"/>
      <c r="E29" s="376"/>
      <c r="F29" s="376"/>
      <c r="G29" s="376"/>
      <c r="H29" s="376"/>
      <c r="I29" s="376"/>
      <c r="J29" s="376"/>
      <c r="K29" s="376"/>
      <c r="L29" s="376"/>
      <c r="M29" s="376"/>
      <c r="N29" s="376"/>
      <c r="O29" s="376"/>
      <c r="P29" s="376"/>
      <c r="Q29" s="376"/>
      <c r="R29" s="37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0" zoomScale="80" zoomScaleSheetLayoutView="80" workbookViewId="0">
      <selection activeCell="A25" sqref="A25: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1" t="str">
        <f>'1. паспорт местоположение'!A5:C5</f>
        <v>Год раскрытия информации: 2017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65" t="s">
        <v>9</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2" t="s">
        <v>8</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F_prj_111001_48649</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2" t="s">
        <v>7</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3465_Реконструкция противоаварийной автоматики (ПА) в энергосистеме Калининградской области на объектах ОАО "Янтарьэнерго"</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2" t="s">
        <v>6</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458</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4" customFormat="1" ht="21" customHeight="1" x14ac:dyDescent="0.25"/>
    <row r="21" spans="1:27" ht="15.75" customHeight="1" x14ac:dyDescent="0.25">
      <c r="A21" s="391" t="s">
        <v>5</v>
      </c>
      <c r="B21" s="394" t="s">
        <v>465</v>
      </c>
      <c r="C21" s="395"/>
      <c r="D21" s="394" t="s">
        <v>467</v>
      </c>
      <c r="E21" s="395"/>
      <c r="F21" s="387" t="s">
        <v>94</v>
      </c>
      <c r="G21" s="389"/>
      <c r="H21" s="389"/>
      <c r="I21" s="388"/>
      <c r="J21" s="391" t="s">
        <v>468</v>
      </c>
      <c r="K21" s="394" t="s">
        <v>469</v>
      </c>
      <c r="L21" s="395"/>
      <c r="M21" s="394" t="s">
        <v>470</v>
      </c>
      <c r="N21" s="395"/>
      <c r="O21" s="394" t="s">
        <v>457</v>
      </c>
      <c r="P21" s="395"/>
      <c r="Q21" s="394" t="s">
        <v>127</v>
      </c>
      <c r="R21" s="395"/>
      <c r="S21" s="391" t="s">
        <v>126</v>
      </c>
      <c r="T21" s="391" t="s">
        <v>471</v>
      </c>
      <c r="U21" s="391" t="s">
        <v>466</v>
      </c>
      <c r="V21" s="394" t="s">
        <v>125</v>
      </c>
      <c r="W21" s="395"/>
      <c r="X21" s="387" t="s">
        <v>117</v>
      </c>
      <c r="Y21" s="389"/>
      <c r="Z21" s="387" t="s">
        <v>116</v>
      </c>
      <c r="AA21" s="389"/>
    </row>
    <row r="22" spans="1:27" ht="216" customHeight="1" x14ac:dyDescent="0.25">
      <c r="A22" s="392"/>
      <c r="B22" s="396"/>
      <c r="C22" s="397"/>
      <c r="D22" s="396"/>
      <c r="E22" s="397"/>
      <c r="F22" s="387" t="s">
        <v>124</v>
      </c>
      <c r="G22" s="388"/>
      <c r="H22" s="387" t="s">
        <v>123</v>
      </c>
      <c r="I22" s="388"/>
      <c r="J22" s="393"/>
      <c r="K22" s="396"/>
      <c r="L22" s="397"/>
      <c r="M22" s="396"/>
      <c r="N22" s="397"/>
      <c r="O22" s="396"/>
      <c r="P22" s="397"/>
      <c r="Q22" s="396"/>
      <c r="R22" s="397"/>
      <c r="S22" s="393"/>
      <c r="T22" s="393"/>
      <c r="U22" s="393"/>
      <c r="V22" s="396"/>
      <c r="W22" s="397"/>
      <c r="X22" s="112" t="s">
        <v>115</v>
      </c>
      <c r="Y22" s="112" t="s">
        <v>455</v>
      </c>
      <c r="Z22" s="112" t="s">
        <v>114</v>
      </c>
      <c r="AA22" s="112" t="s">
        <v>113</v>
      </c>
    </row>
    <row r="23" spans="1:27" ht="60" customHeight="1" x14ac:dyDescent="0.25">
      <c r="A23" s="393"/>
      <c r="B23" s="165" t="s">
        <v>111</v>
      </c>
      <c r="C23" s="165" t="s">
        <v>112</v>
      </c>
      <c r="D23" s="113" t="s">
        <v>111</v>
      </c>
      <c r="E23" s="113" t="s">
        <v>112</v>
      </c>
      <c r="F23" s="113" t="s">
        <v>111</v>
      </c>
      <c r="G23" s="113" t="s">
        <v>112</v>
      </c>
      <c r="H23" s="113" t="s">
        <v>111</v>
      </c>
      <c r="I23" s="113" t="s">
        <v>112</v>
      </c>
      <c r="J23" s="113" t="s">
        <v>111</v>
      </c>
      <c r="K23" s="113" t="s">
        <v>111</v>
      </c>
      <c r="L23" s="113" t="s">
        <v>112</v>
      </c>
      <c r="M23" s="113" t="s">
        <v>111</v>
      </c>
      <c r="N23" s="113" t="s">
        <v>112</v>
      </c>
      <c r="O23" s="113" t="s">
        <v>111</v>
      </c>
      <c r="P23" s="113" t="s">
        <v>112</v>
      </c>
      <c r="Q23" s="113" t="s">
        <v>111</v>
      </c>
      <c r="R23" s="113" t="s">
        <v>112</v>
      </c>
      <c r="S23" s="113" t="s">
        <v>111</v>
      </c>
      <c r="T23" s="113" t="s">
        <v>111</v>
      </c>
      <c r="U23" s="113" t="s">
        <v>111</v>
      </c>
      <c r="V23" s="113" t="s">
        <v>111</v>
      </c>
      <c r="W23" s="113" t="s">
        <v>112</v>
      </c>
      <c r="X23" s="113" t="s">
        <v>111</v>
      </c>
      <c r="Y23" s="113" t="s">
        <v>111</v>
      </c>
      <c r="Z23" s="112" t="s">
        <v>111</v>
      </c>
      <c r="AA23" s="112" t="s">
        <v>111</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4" customFormat="1" ht="24" customHeight="1" x14ac:dyDescent="0.25">
      <c r="A25" s="119"/>
      <c r="B25" s="119"/>
      <c r="C25" s="119"/>
      <c r="D25" s="119"/>
      <c r="E25" s="112"/>
      <c r="F25" s="112"/>
      <c r="G25" s="190"/>
      <c r="H25" s="190"/>
      <c r="I25" s="190"/>
      <c r="J25" s="190"/>
      <c r="K25" s="120"/>
      <c r="L25" s="191"/>
      <c r="M25" s="191"/>
      <c r="N25" s="192"/>
      <c r="O25" s="192"/>
      <c r="P25" s="192"/>
      <c r="Q25" s="192"/>
      <c r="R25" s="193"/>
      <c r="S25" s="120"/>
      <c r="T25" s="120"/>
      <c r="U25" s="120"/>
      <c r="V25" s="120"/>
      <c r="W25" s="121"/>
      <c r="X25" s="118"/>
      <c r="Y25" s="118"/>
      <c r="Z25" s="118"/>
      <c r="AA25" s="118"/>
    </row>
    <row r="26" spans="1:27" ht="3" customHeight="1" x14ac:dyDescent="0.25">
      <c r="X26" s="114"/>
      <c r="Y26" s="115"/>
      <c r="Z26" s="57"/>
      <c r="AA26" s="57"/>
    </row>
    <row r="27" spans="1:27" s="62" customFormat="1" ht="12.75" x14ac:dyDescent="0.2">
      <c r="A27" s="63"/>
      <c r="B27" s="63"/>
      <c r="C27" s="63"/>
      <c r="E27" s="63"/>
      <c r="X27" s="116"/>
      <c r="Y27" s="116"/>
      <c r="Z27" s="116"/>
      <c r="AA27" s="116"/>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2017 год</v>
      </c>
      <c r="B5" s="361"/>
      <c r="C5" s="361"/>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65" t="s">
        <v>9</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2" t="s">
        <v>8</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F_prj_111001_48649</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2" t="s">
        <v>7</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2" t="s">
        <v>6</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63" t="s">
        <v>450</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463</v>
      </c>
      <c r="C22" s="341" t="s">
        <v>560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561</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483</v>
      </c>
      <c r="C24" s="29" t="s">
        <v>565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216</v>
      </c>
      <c r="C26" s="29" t="s">
        <v>559</v>
      </c>
      <c r="D26" s="27"/>
      <c r="E26" s="27"/>
      <c r="F26" s="27"/>
      <c r="G26" s="27"/>
      <c r="H26" s="27"/>
      <c r="I26" s="27"/>
      <c r="J26" s="27"/>
      <c r="K26" s="27"/>
      <c r="L26" s="27"/>
      <c r="M26" s="27"/>
      <c r="N26" s="27"/>
      <c r="O26" s="27"/>
      <c r="P26" s="27"/>
      <c r="Q26" s="27"/>
      <c r="R26" s="27"/>
      <c r="S26" s="27"/>
      <c r="T26" s="27"/>
      <c r="U26" s="27"/>
    </row>
    <row r="27" spans="1:21" ht="149.25" customHeight="1" x14ac:dyDescent="0.25">
      <c r="A27" s="28" t="s">
        <v>58</v>
      </c>
      <c r="B27" s="30" t="s">
        <v>464</v>
      </c>
      <c r="C27" s="348"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551</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548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1" t="str">
        <f>'1. паспорт местоположение'!A5:C5</f>
        <v>Год раскрытия информации: 2017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62"/>
      <c r="AB6" s="162"/>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62"/>
      <c r="AB7" s="162"/>
    </row>
    <row r="8" spans="1:28" ht="15.75" x14ac:dyDescent="0.25">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63"/>
      <c r="AB8" s="163"/>
    </row>
    <row r="9" spans="1:28" ht="15.75" x14ac:dyDescent="0.25">
      <c r="A9" s="362" t="s">
        <v>8</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64"/>
      <c r="AB9" s="164"/>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62"/>
      <c r="AB10" s="162"/>
    </row>
    <row r="11" spans="1:28" ht="15.75" x14ac:dyDescent="0.25">
      <c r="A11" s="368" t="str">
        <f>'1. паспорт местоположение'!A12:C12</f>
        <v>F_prj_111001_48649</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63"/>
      <c r="AB11" s="163"/>
    </row>
    <row r="12" spans="1:28" ht="15.75" x14ac:dyDescent="0.25">
      <c r="A12" s="362" t="s">
        <v>7</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64"/>
      <c r="AB12" s="164"/>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ht="15.75" x14ac:dyDescent="0.25">
      <c r="A14"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63"/>
      <c r="AB14" s="163"/>
    </row>
    <row r="15" spans="1:28" ht="15.75" x14ac:dyDescent="0.25">
      <c r="A15" s="362" t="s">
        <v>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64"/>
      <c r="AB15" s="164"/>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73"/>
      <c r="AB16" s="173"/>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73"/>
      <c r="AB17" s="173"/>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73"/>
      <c r="AB18" s="173"/>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73"/>
      <c r="AB19" s="173"/>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74"/>
      <c r="AB20" s="174"/>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74"/>
      <c r="AB21" s="174"/>
    </row>
    <row r="22" spans="1:28" x14ac:dyDescent="0.25">
      <c r="A22" s="399" t="s">
        <v>482</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75"/>
      <c r="AB22" s="175"/>
    </row>
    <row r="23" spans="1:28" ht="32.25" customHeight="1" x14ac:dyDescent="0.25">
      <c r="A23" s="401" t="s">
        <v>359</v>
      </c>
      <c r="B23" s="402"/>
      <c r="C23" s="402"/>
      <c r="D23" s="402"/>
      <c r="E23" s="402"/>
      <c r="F23" s="402"/>
      <c r="G23" s="402"/>
      <c r="H23" s="402"/>
      <c r="I23" s="402"/>
      <c r="J23" s="402"/>
      <c r="K23" s="402"/>
      <c r="L23" s="403"/>
      <c r="M23" s="400" t="s">
        <v>360</v>
      </c>
      <c r="N23" s="400"/>
      <c r="O23" s="400"/>
      <c r="P23" s="400"/>
      <c r="Q23" s="400"/>
      <c r="R23" s="400"/>
      <c r="S23" s="400"/>
      <c r="T23" s="400"/>
      <c r="U23" s="400"/>
      <c r="V23" s="400"/>
      <c r="W23" s="400"/>
      <c r="X23" s="400"/>
      <c r="Y23" s="400"/>
      <c r="Z23" s="400"/>
    </row>
    <row r="24" spans="1:28" ht="151.5" customHeight="1" x14ac:dyDescent="0.25">
      <c r="A24" s="109" t="s">
        <v>219</v>
      </c>
      <c r="B24" s="110" t="s">
        <v>248</v>
      </c>
      <c r="C24" s="109" t="s">
        <v>354</v>
      </c>
      <c r="D24" s="109" t="s">
        <v>220</v>
      </c>
      <c r="E24" s="109" t="s">
        <v>355</v>
      </c>
      <c r="F24" s="109" t="s">
        <v>357</v>
      </c>
      <c r="G24" s="109" t="s">
        <v>356</v>
      </c>
      <c r="H24" s="109" t="s">
        <v>221</v>
      </c>
      <c r="I24" s="109" t="s">
        <v>358</v>
      </c>
      <c r="J24" s="109" t="s">
        <v>253</v>
      </c>
      <c r="K24" s="110" t="s">
        <v>247</v>
      </c>
      <c r="L24" s="110" t="s">
        <v>222</v>
      </c>
      <c r="M24" s="111" t="s">
        <v>267</v>
      </c>
      <c r="N24" s="110" t="s">
        <v>492</v>
      </c>
      <c r="O24" s="109" t="s">
        <v>264</v>
      </c>
      <c r="P24" s="109" t="s">
        <v>265</v>
      </c>
      <c r="Q24" s="109" t="s">
        <v>263</v>
      </c>
      <c r="R24" s="109" t="s">
        <v>221</v>
      </c>
      <c r="S24" s="109" t="s">
        <v>262</v>
      </c>
      <c r="T24" s="109" t="s">
        <v>261</v>
      </c>
      <c r="U24" s="109" t="s">
        <v>353</v>
      </c>
      <c r="V24" s="109" t="s">
        <v>263</v>
      </c>
      <c r="W24" s="122" t="s">
        <v>246</v>
      </c>
      <c r="X24" s="122" t="s">
        <v>278</v>
      </c>
      <c r="Y24" s="122" t="s">
        <v>279</v>
      </c>
      <c r="Z24" s="124" t="s">
        <v>276</v>
      </c>
    </row>
    <row r="25" spans="1:28" ht="16.5" customHeight="1" x14ac:dyDescent="0.25">
      <c r="A25" s="109">
        <v>1</v>
      </c>
      <c r="B25" s="110">
        <v>2</v>
      </c>
      <c r="C25" s="109">
        <v>3</v>
      </c>
      <c r="D25" s="110">
        <v>4</v>
      </c>
      <c r="E25" s="109">
        <v>5</v>
      </c>
      <c r="F25" s="110">
        <v>6</v>
      </c>
      <c r="G25" s="109">
        <v>7</v>
      </c>
      <c r="H25" s="110">
        <v>8</v>
      </c>
      <c r="I25" s="109">
        <v>9</v>
      </c>
      <c r="J25" s="110">
        <v>10</v>
      </c>
      <c r="K25" s="176">
        <v>11</v>
      </c>
      <c r="L25" s="110">
        <v>12</v>
      </c>
      <c r="M25" s="176">
        <v>13</v>
      </c>
      <c r="N25" s="110">
        <v>14</v>
      </c>
      <c r="O25" s="176">
        <v>15</v>
      </c>
      <c r="P25" s="110">
        <v>16</v>
      </c>
      <c r="Q25" s="176">
        <v>17</v>
      </c>
      <c r="R25" s="110">
        <v>18</v>
      </c>
      <c r="S25" s="176">
        <v>19</v>
      </c>
      <c r="T25" s="110">
        <v>20</v>
      </c>
      <c r="U25" s="176">
        <v>21</v>
      </c>
      <c r="V25" s="110">
        <v>22</v>
      </c>
      <c r="W25" s="176">
        <v>23</v>
      </c>
      <c r="X25" s="110">
        <v>24</v>
      </c>
      <c r="Y25" s="176">
        <v>25</v>
      </c>
      <c r="Z25" s="110">
        <v>26</v>
      </c>
    </row>
    <row r="26" spans="1:28" ht="45.75" customHeight="1" x14ac:dyDescent="0.25">
      <c r="A26" s="102" t="s">
        <v>338</v>
      </c>
      <c r="B26" s="108"/>
      <c r="C26" s="104" t="s">
        <v>340</v>
      </c>
      <c r="D26" s="104" t="s">
        <v>341</v>
      </c>
      <c r="E26" s="104" t="s">
        <v>342</v>
      </c>
      <c r="F26" s="104" t="s">
        <v>258</v>
      </c>
      <c r="G26" s="104" t="s">
        <v>343</v>
      </c>
      <c r="H26" s="104" t="s">
        <v>221</v>
      </c>
      <c r="I26" s="104" t="s">
        <v>344</v>
      </c>
      <c r="J26" s="104" t="s">
        <v>345</v>
      </c>
      <c r="K26" s="101"/>
      <c r="L26" s="105" t="s">
        <v>244</v>
      </c>
      <c r="M26" s="107" t="s">
        <v>260</v>
      </c>
      <c r="N26" s="101"/>
      <c r="O26" s="101"/>
      <c r="P26" s="101"/>
      <c r="Q26" s="101"/>
      <c r="R26" s="101"/>
      <c r="S26" s="101"/>
      <c r="T26" s="101"/>
      <c r="U26" s="101"/>
      <c r="V26" s="101"/>
      <c r="W26" s="101"/>
      <c r="X26" s="101"/>
      <c r="Y26" s="101"/>
      <c r="Z26" s="103" t="s">
        <v>277</v>
      </c>
    </row>
    <row r="27" spans="1:28" x14ac:dyDescent="0.25">
      <c r="A27" s="101" t="s">
        <v>223</v>
      </c>
      <c r="B27" s="101" t="s">
        <v>249</v>
      </c>
      <c r="C27" s="101" t="s">
        <v>228</v>
      </c>
      <c r="D27" s="101" t="s">
        <v>229</v>
      </c>
      <c r="E27" s="101" t="s">
        <v>268</v>
      </c>
      <c r="F27" s="104" t="s">
        <v>224</v>
      </c>
      <c r="G27" s="104" t="s">
        <v>272</v>
      </c>
      <c r="H27" s="101" t="s">
        <v>221</v>
      </c>
      <c r="I27" s="104" t="s">
        <v>254</v>
      </c>
      <c r="J27" s="104" t="s">
        <v>236</v>
      </c>
      <c r="K27" s="105" t="s">
        <v>240</v>
      </c>
      <c r="L27" s="101"/>
      <c r="M27" s="105" t="s">
        <v>266</v>
      </c>
      <c r="N27" s="101"/>
      <c r="O27" s="101"/>
      <c r="P27" s="101"/>
      <c r="Q27" s="101"/>
      <c r="R27" s="101"/>
      <c r="S27" s="101"/>
      <c r="T27" s="101"/>
      <c r="U27" s="101"/>
      <c r="V27" s="101"/>
      <c r="W27" s="101"/>
      <c r="X27" s="101"/>
      <c r="Y27" s="101"/>
      <c r="Z27" s="101"/>
    </row>
    <row r="28" spans="1:28" x14ac:dyDescent="0.25">
      <c r="A28" s="101" t="s">
        <v>223</v>
      </c>
      <c r="B28" s="101" t="s">
        <v>250</v>
      </c>
      <c r="C28" s="101" t="s">
        <v>230</v>
      </c>
      <c r="D28" s="101" t="s">
        <v>231</v>
      </c>
      <c r="E28" s="101" t="s">
        <v>269</v>
      </c>
      <c r="F28" s="104" t="s">
        <v>225</v>
      </c>
      <c r="G28" s="104" t="s">
        <v>273</v>
      </c>
      <c r="H28" s="101" t="s">
        <v>221</v>
      </c>
      <c r="I28" s="104" t="s">
        <v>255</v>
      </c>
      <c r="J28" s="104" t="s">
        <v>237</v>
      </c>
      <c r="K28" s="105" t="s">
        <v>241</v>
      </c>
      <c r="L28" s="106"/>
      <c r="M28" s="105" t="s">
        <v>0</v>
      </c>
      <c r="N28" s="105"/>
      <c r="O28" s="105"/>
      <c r="P28" s="105"/>
      <c r="Q28" s="105"/>
      <c r="R28" s="105"/>
      <c r="S28" s="105"/>
      <c r="T28" s="105"/>
      <c r="U28" s="105"/>
      <c r="V28" s="105"/>
      <c r="W28" s="105"/>
      <c r="X28" s="105"/>
      <c r="Y28" s="105"/>
      <c r="Z28" s="105"/>
    </row>
    <row r="29" spans="1:28" x14ac:dyDescent="0.25">
      <c r="A29" s="101" t="s">
        <v>223</v>
      </c>
      <c r="B29" s="101" t="s">
        <v>251</v>
      </c>
      <c r="C29" s="101" t="s">
        <v>232</v>
      </c>
      <c r="D29" s="101" t="s">
        <v>233</v>
      </c>
      <c r="E29" s="101" t="s">
        <v>270</v>
      </c>
      <c r="F29" s="104" t="s">
        <v>226</v>
      </c>
      <c r="G29" s="104" t="s">
        <v>274</v>
      </c>
      <c r="H29" s="101" t="s">
        <v>221</v>
      </c>
      <c r="I29" s="104" t="s">
        <v>256</v>
      </c>
      <c r="J29" s="104" t="s">
        <v>238</v>
      </c>
      <c r="K29" s="105" t="s">
        <v>242</v>
      </c>
      <c r="L29" s="106"/>
      <c r="M29" s="101"/>
      <c r="N29" s="101"/>
      <c r="O29" s="101"/>
      <c r="P29" s="101"/>
      <c r="Q29" s="101"/>
      <c r="R29" s="101"/>
      <c r="S29" s="101"/>
      <c r="T29" s="101"/>
      <c r="U29" s="101"/>
      <c r="V29" s="101"/>
      <c r="W29" s="101"/>
      <c r="X29" s="101"/>
      <c r="Y29" s="101"/>
      <c r="Z29" s="101"/>
    </row>
    <row r="30" spans="1:28" x14ac:dyDescent="0.25">
      <c r="A30" s="101" t="s">
        <v>223</v>
      </c>
      <c r="B30" s="101" t="s">
        <v>252</v>
      </c>
      <c r="C30" s="101" t="s">
        <v>234</v>
      </c>
      <c r="D30" s="101" t="s">
        <v>235</v>
      </c>
      <c r="E30" s="101" t="s">
        <v>271</v>
      </c>
      <c r="F30" s="104" t="s">
        <v>227</v>
      </c>
      <c r="G30" s="104" t="s">
        <v>275</v>
      </c>
      <c r="H30" s="101" t="s">
        <v>221</v>
      </c>
      <c r="I30" s="104" t="s">
        <v>257</v>
      </c>
      <c r="J30" s="104" t="s">
        <v>239</v>
      </c>
      <c r="K30" s="105" t="s">
        <v>243</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339</v>
      </c>
      <c r="B32" s="108"/>
      <c r="C32" s="104" t="s">
        <v>346</v>
      </c>
      <c r="D32" s="104" t="s">
        <v>347</v>
      </c>
      <c r="E32" s="104" t="s">
        <v>348</v>
      </c>
      <c r="F32" s="104" t="s">
        <v>349</v>
      </c>
      <c r="G32" s="104" t="s">
        <v>350</v>
      </c>
      <c r="H32" s="104" t="s">
        <v>221</v>
      </c>
      <c r="I32" s="104" t="s">
        <v>351</v>
      </c>
      <c r="J32" s="104" t="s">
        <v>352</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1" t="str">
        <f>'1. паспорт местоположение'!A5:C5</f>
        <v>Год раскрытия информации: 2017 год</v>
      </c>
      <c r="B5" s="361"/>
      <c r="C5" s="361"/>
      <c r="D5" s="361"/>
      <c r="E5" s="361"/>
      <c r="F5" s="361"/>
      <c r="G5" s="361"/>
      <c r="H5" s="361"/>
      <c r="I5" s="361"/>
      <c r="J5" s="361"/>
      <c r="K5" s="361"/>
      <c r="L5" s="361"/>
      <c r="M5" s="361"/>
      <c r="N5" s="361"/>
      <c r="O5" s="361"/>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65" t="s">
        <v>9</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2" t="s">
        <v>8</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68" t="str">
        <f>'1. паспорт местоположение'!A12:C12</f>
        <v>F_prj_111001_48649</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2" t="s">
        <v>7</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5.75" x14ac:dyDescent="0.2">
      <c r="A15" s="368"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2" t="s">
        <v>6</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05" t="s">
        <v>459</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7" t="s">
        <v>5</v>
      </c>
      <c r="B19" s="367" t="s">
        <v>88</v>
      </c>
      <c r="C19" s="367" t="s">
        <v>87</v>
      </c>
      <c r="D19" s="367" t="s">
        <v>76</v>
      </c>
      <c r="E19" s="406" t="s">
        <v>86</v>
      </c>
      <c r="F19" s="407"/>
      <c r="G19" s="407"/>
      <c r="H19" s="407"/>
      <c r="I19" s="408"/>
      <c r="J19" s="367" t="s">
        <v>85</v>
      </c>
      <c r="K19" s="367"/>
      <c r="L19" s="367"/>
      <c r="M19" s="367"/>
      <c r="N19" s="367"/>
      <c r="O19" s="367"/>
      <c r="P19" s="4"/>
      <c r="Q19" s="4"/>
      <c r="R19" s="4"/>
      <c r="S19" s="4"/>
      <c r="T19" s="4"/>
      <c r="U19" s="4"/>
      <c r="V19" s="4"/>
      <c r="W19" s="4"/>
    </row>
    <row r="20" spans="1:26" s="3" customFormat="1" ht="51" customHeight="1" x14ac:dyDescent="0.2">
      <c r="A20" s="367"/>
      <c r="B20" s="367"/>
      <c r="C20" s="367"/>
      <c r="D20" s="367"/>
      <c r="E20" s="46" t="s">
        <v>84</v>
      </c>
      <c r="F20" s="46" t="s">
        <v>83</v>
      </c>
      <c r="G20" s="46" t="s">
        <v>82</v>
      </c>
      <c r="H20" s="46" t="s">
        <v>81</v>
      </c>
      <c r="I20" s="46" t="s">
        <v>80</v>
      </c>
      <c r="J20" s="46" t="s">
        <v>79</v>
      </c>
      <c r="K20" s="46" t="s">
        <v>4</v>
      </c>
      <c r="L20" s="54" t="s">
        <v>3</v>
      </c>
      <c r="M20" s="53" t="s">
        <v>217</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A6" sqref="A6"/>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335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22" t="str">
        <f>'1. паспорт местоположение'!A5:C5</f>
        <v>Год раскрытия информации: 2017 год</v>
      </c>
      <c r="B5" s="422"/>
      <c r="C5" s="422"/>
      <c r="D5" s="422"/>
      <c r="E5" s="422"/>
      <c r="F5" s="422"/>
      <c r="G5" s="422"/>
      <c r="H5" s="422"/>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03"/>
      <c r="AR7" s="203"/>
    </row>
    <row r="8" spans="1:44" ht="18.75" x14ac:dyDescent="0.2">
      <c r="A8" s="338"/>
      <c r="B8" s="338"/>
      <c r="C8" s="338"/>
      <c r="D8" s="338"/>
      <c r="E8" s="338"/>
      <c r="F8" s="338"/>
      <c r="G8" s="338"/>
      <c r="H8" s="338"/>
      <c r="I8" s="338"/>
      <c r="J8" s="338"/>
      <c r="K8" s="338"/>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200"/>
      <c r="AR8" s="200"/>
    </row>
    <row r="9" spans="1:44" ht="18.75" x14ac:dyDescent="0.2">
      <c r="A9" s="364" t="str">
        <f>'1. паспорт местоположение'!A9:C9</f>
        <v>Акционерное общество "Янтарьэнерго" ДЗО  ПАО "Россети"</v>
      </c>
      <c r="B9" s="364"/>
      <c r="C9" s="364"/>
      <c r="D9" s="364"/>
      <c r="E9" s="364"/>
      <c r="F9" s="364"/>
      <c r="G9" s="364"/>
      <c r="H9" s="364"/>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204"/>
      <c r="AR9" s="204"/>
    </row>
    <row r="10" spans="1:44" x14ac:dyDescent="0.2">
      <c r="A10" s="362" t="s">
        <v>8</v>
      </c>
      <c r="B10" s="362"/>
      <c r="C10" s="362"/>
      <c r="D10" s="362"/>
      <c r="E10" s="362"/>
      <c r="F10" s="362"/>
      <c r="G10" s="362"/>
      <c r="H10" s="362"/>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05"/>
      <c r="AR10" s="205"/>
    </row>
    <row r="11" spans="1:44" ht="18.75" x14ac:dyDescent="0.2">
      <c r="A11" s="338"/>
      <c r="B11" s="338"/>
      <c r="C11" s="338"/>
      <c r="D11" s="338"/>
      <c r="E11" s="338"/>
      <c r="F11" s="338"/>
      <c r="G11" s="338"/>
      <c r="H11" s="338"/>
      <c r="I11" s="338"/>
      <c r="J11" s="338"/>
      <c r="K11" s="338"/>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64" t="str">
        <f>'1. паспорт местоположение'!A12:C12</f>
        <v>F_prj_111001_48649</v>
      </c>
      <c r="B12" s="364"/>
      <c r="C12" s="364"/>
      <c r="D12" s="364"/>
      <c r="E12" s="364"/>
      <c r="F12" s="364"/>
      <c r="G12" s="364"/>
      <c r="H12" s="364"/>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204"/>
      <c r="AR12" s="204"/>
    </row>
    <row r="13" spans="1:44" x14ac:dyDescent="0.2">
      <c r="A13" s="362" t="s">
        <v>7</v>
      </c>
      <c r="B13" s="362"/>
      <c r="C13" s="362"/>
      <c r="D13" s="362"/>
      <c r="E13" s="362"/>
      <c r="F13" s="362"/>
      <c r="G13" s="362"/>
      <c r="H13" s="362"/>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05"/>
      <c r="AR13" s="205"/>
    </row>
    <row r="14" spans="1:44" ht="18.75"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9"/>
      <c r="AA14" s="9"/>
      <c r="AB14" s="9"/>
      <c r="AC14" s="9"/>
      <c r="AD14" s="9"/>
      <c r="AE14" s="9"/>
      <c r="AF14" s="9"/>
      <c r="AG14" s="9"/>
      <c r="AH14" s="9"/>
      <c r="AI14" s="9"/>
      <c r="AJ14" s="9"/>
      <c r="AK14" s="9"/>
      <c r="AL14" s="9"/>
      <c r="AM14" s="9"/>
      <c r="AN14" s="9"/>
      <c r="AO14" s="9"/>
      <c r="AP14" s="9"/>
      <c r="AQ14" s="206"/>
      <c r="AR14" s="206"/>
    </row>
    <row r="15" spans="1:44" ht="18.75" x14ac:dyDescent="0.2">
      <c r="A15" s="36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63"/>
      <c r="C15" s="363"/>
      <c r="D15" s="363"/>
      <c r="E15" s="363"/>
      <c r="F15" s="363"/>
      <c r="G15" s="363"/>
      <c r="H15" s="3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204"/>
      <c r="AR15" s="204"/>
    </row>
    <row r="16" spans="1:44" x14ac:dyDescent="0.2">
      <c r="A16" s="362" t="s">
        <v>6</v>
      </c>
      <c r="B16" s="362"/>
      <c r="C16" s="362"/>
      <c r="D16" s="362"/>
      <c r="E16" s="362"/>
      <c r="F16" s="362"/>
      <c r="G16" s="362"/>
      <c r="H16" s="362"/>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05"/>
      <c r="AR16" s="205"/>
    </row>
    <row r="17" spans="1:44" ht="18.75" x14ac:dyDescent="0.2">
      <c r="A17" s="340"/>
      <c r="B17" s="340"/>
      <c r="C17" s="340"/>
      <c r="D17" s="340"/>
      <c r="E17" s="340"/>
      <c r="F17" s="340"/>
      <c r="G17" s="340"/>
      <c r="H17" s="340"/>
      <c r="I17" s="340"/>
      <c r="J17" s="340"/>
      <c r="K17" s="340"/>
      <c r="L17" s="340"/>
      <c r="M17" s="340"/>
      <c r="N17" s="340"/>
      <c r="O17" s="340"/>
      <c r="P17" s="340"/>
      <c r="Q17" s="340"/>
      <c r="R17" s="340"/>
      <c r="S17" s="340"/>
      <c r="T17" s="340"/>
      <c r="U17" s="340"/>
      <c r="V17" s="340"/>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64" t="s">
        <v>460</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334</v>
      </c>
      <c r="B24" s="214" t="s">
        <v>1</v>
      </c>
      <c r="D24" s="215"/>
      <c r="E24" s="216"/>
      <c r="F24" s="216"/>
      <c r="G24" s="216"/>
      <c r="H24" s="216"/>
    </row>
    <row r="25" spans="1:44" x14ac:dyDescent="0.2">
      <c r="A25" s="217" t="s">
        <v>504</v>
      </c>
      <c r="B25" s="218">
        <f>$B$126/1.18</f>
        <v>8596438.9976740405</v>
      </c>
    </row>
    <row r="26" spans="1:44" x14ac:dyDescent="0.2">
      <c r="A26" s="219" t="s">
        <v>332</v>
      </c>
      <c r="B26" s="220">
        <v>0</v>
      </c>
    </row>
    <row r="27" spans="1:44" x14ac:dyDescent="0.2">
      <c r="A27" s="219" t="s">
        <v>330</v>
      </c>
      <c r="B27" s="220">
        <f>$B$123</f>
        <v>25</v>
      </c>
      <c r="D27" s="212" t="s">
        <v>333</v>
      </c>
    </row>
    <row r="28" spans="1:44" ht="16.149999999999999" customHeight="1" thickBot="1" x14ac:dyDescent="0.25">
      <c r="A28" s="221" t="s">
        <v>328</v>
      </c>
      <c r="B28" s="222">
        <v>1</v>
      </c>
      <c r="D28" s="411" t="s">
        <v>331</v>
      </c>
      <c r="E28" s="412"/>
      <c r="F28" s="413"/>
      <c r="G28" s="414" t="str">
        <f>IF(SUM(B89:L89)=0,"не окупается",SUM(B89:L89))</f>
        <v>не окупается</v>
      </c>
      <c r="H28" s="415"/>
    </row>
    <row r="29" spans="1:44" ht="15.6" customHeight="1" x14ac:dyDescent="0.2">
      <c r="A29" s="217" t="s">
        <v>326</v>
      </c>
      <c r="B29" s="218">
        <f>$B$126*$B$127</f>
        <v>101437.98017255368</v>
      </c>
      <c r="D29" s="411" t="s">
        <v>329</v>
      </c>
      <c r="E29" s="412"/>
      <c r="F29" s="413"/>
      <c r="G29" s="414" t="str">
        <f>IF(SUM(B90:L90)=0,"не окупается",SUM(B90:L90))</f>
        <v>не окупается</v>
      </c>
      <c r="H29" s="415"/>
    </row>
    <row r="30" spans="1:44" ht="27.6" customHeight="1" x14ac:dyDescent="0.2">
      <c r="A30" s="219" t="s">
        <v>505</v>
      </c>
      <c r="B30" s="220">
        <v>1</v>
      </c>
      <c r="D30" s="411" t="s">
        <v>327</v>
      </c>
      <c r="E30" s="412"/>
      <c r="F30" s="413"/>
      <c r="G30" s="416">
        <f>L87</f>
        <v>-9544194.413429549</v>
      </c>
      <c r="H30" s="417"/>
    </row>
    <row r="31" spans="1:44" x14ac:dyDescent="0.2">
      <c r="A31" s="219" t="s">
        <v>325</v>
      </c>
      <c r="B31" s="220">
        <v>1</v>
      </c>
      <c r="D31" s="418"/>
      <c r="E31" s="419"/>
      <c r="F31" s="420"/>
      <c r="G31" s="418"/>
      <c r="H31" s="420"/>
    </row>
    <row r="32" spans="1:44" x14ac:dyDescent="0.2">
      <c r="A32" s="219" t="s">
        <v>303</v>
      </c>
      <c r="B32" s="220"/>
    </row>
    <row r="33" spans="1:42" x14ac:dyDescent="0.2">
      <c r="A33" s="219" t="s">
        <v>324</v>
      </c>
      <c r="B33" s="220"/>
    </row>
    <row r="34" spans="1:42" x14ac:dyDescent="0.2">
      <c r="A34" s="219" t="s">
        <v>323</v>
      </c>
      <c r="B34" s="220"/>
    </row>
    <row r="35" spans="1:42" x14ac:dyDescent="0.2">
      <c r="A35" s="223"/>
      <c r="B35" s="220"/>
    </row>
    <row r="36" spans="1:42" ht="16.5" thickBot="1" x14ac:dyDescent="0.25">
      <c r="A36" s="221" t="s">
        <v>295</v>
      </c>
      <c r="B36" s="224">
        <v>0.2</v>
      </c>
    </row>
    <row r="37" spans="1:42" x14ac:dyDescent="0.2">
      <c r="A37" s="217" t="s">
        <v>506</v>
      </c>
      <c r="B37" s="218">
        <v>0</v>
      </c>
    </row>
    <row r="38" spans="1:42" x14ac:dyDescent="0.2">
      <c r="A38" s="219" t="s">
        <v>322</v>
      </c>
      <c r="B38" s="220"/>
    </row>
    <row r="39" spans="1:42" ht="16.5" thickBot="1" x14ac:dyDescent="0.25">
      <c r="A39" s="225" t="s">
        <v>321</v>
      </c>
      <c r="B39" s="226"/>
    </row>
    <row r="40" spans="1:42" x14ac:dyDescent="0.2">
      <c r="A40" s="227" t="s">
        <v>507</v>
      </c>
      <c r="B40" s="228">
        <v>1</v>
      </c>
    </row>
    <row r="41" spans="1:42" x14ac:dyDescent="0.2">
      <c r="A41" s="229" t="s">
        <v>320</v>
      </c>
      <c r="B41" s="230"/>
    </row>
    <row r="42" spans="1:42" x14ac:dyDescent="0.2">
      <c r="A42" s="229" t="s">
        <v>319</v>
      </c>
      <c r="B42" s="231"/>
    </row>
    <row r="43" spans="1:42" x14ac:dyDescent="0.2">
      <c r="A43" s="229" t="s">
        <v>318</v>
      </c>
      <c r="B43" s="231">
        <v>0</v>
      </c>
    </row>
    <row r="44" spans="1:42" x14ac:dyDescent="0.2">
      <c r="A44" s="229" t="s">
        <v>317</v>
      </c>
      <c r="B44" s="231">
        <f>B129</f>
        <v>0.20499999999999999</v>
      </c>
    </row>
    <row r="45" spans="1:42" x14ac:dyDescent="0.2">
      <c r="A45" s="229" t="s">
        <v>316</v>
      </c>
      <c r="B45" s="231">
        <f>1-B43</f>
        <v>1</v>
      </c>
    </row>
    <row r="46" spans="1:42" ht="16.5" thickBot="1" x14ac:dyDescent="0.25">
      <c r="A46" s="232" t="s">
        <v>315</v>
      </c>
      <c r="B46" s="233">
        <f>B45*B44+B43*B42*(1-B36)</f>
        <v>0.20499999999999999</v>
      </c>
      <c r="C46" s="234"/>
    </row>
    <row r="47" spans="1:42" s="237" customFormat="1" x14ac:dyDescent="0.2">
      <c r="A47" s="235" t="s">
        <v>314</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313</v>
      </c>
      <c r="B48" s="239">
        <f>C136</f>
        <v>5.8000000000000003E-2</v>
      </c>
      <c r="C48" s="239">
        <f t="shared" ref="C48:AP49" si="1">D136</f>
        <v>5.5E-2</v>
      </c>
      <c r="D48" s="239">
        <f t="shared" si="1"/>
        <v>5.5E-2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312</v>
      </c>
      <c r="B49" s="239">
        <f>C137</f>
        <v>5.8000000000000052E-2</v>
      </c>
      <c r="C49" s="239">
        <f t="shared" si="1"/>
        <v>0.11619000000000002</v>
      </c>
      <c r="D49" s="239">
        <f t="shared" si="1"/>
        <v>0.17758045</v>
      </c>
      <c r="E49" s="239">
        <f t="shared" si="1"/>
        <v>0.24234737475000001</v>
      </c>
      <c r="F49" s="239">
        <f t="shared" si="1"/>
        <v>0.31067648036124984</v>
      </c>
      <c r="G49" s="239">
        <f t="shared" si="1"/>
        <v>0.38276368678111861</v>
      </c>
      <c r="H49" s="239">
        <f t="shared" si="1"/>
        <v>0.45881568955408003</v>
      </c>
      <c r="I49" s="239">
        <f t="shared" si="1"/>
        <v>0.53905055247955436</v>
      </c>
      <c r="J49" s="239">
        <f t="shared" si="1"/>
        <v>0.62369833286592979</v>
      </c>
      <c r="K49" s="239">
        <f t="shared" si="1"/>
        <v>0.71300174117355586</v>
      </c>
      <c r="L49" s="239">
        <f t="shared" si="1"/>
        <v>0.80721683693810142</v>
      </c>
      <c r="M49" s="239">
        <f t="shared" si="1"/>
        <v>0.90661376296969687</v>
      </c>
      <c r="N49" s="239">
        <f t="shared" si="1"/>
        <v>1.0114775199330301</v>
      </c>
      <c r="O49" s="239">
        <f t="shared" si="1"/>
        <v>1.1221087835293466</v>
      </c>
      <c r="P49" s="239">
        <f t="shared" si="1"/>
        <v>1.2388247666234604</v>
      </c>
      <c r="Q49" s="239">
        <f t="shared" si="1"/>
        <v>1.3619601287877505</v>
      </c>
      <c r="R49" s="239">
        <f t="shared" si="1"/>
        <v>1.4918679358710767</v>
      </c>
      <c r="S49" s="239">
        <f t="shared" si="1"/>
        <v>1.6289206723439857</v>
      </c>
      <c r="T49" s="239">
        <f t="shared" si="1"/>
        <v>1.7735113093229047</v>
      </c>
      <c r="U49" s="239">
        <f t="shared" si="1"/>
        <v>1.9260544313356642</v>
      </c>
      <c r="V49" s="239">
        <f t="shared" si="1"/>
        <v>2.0869874250591254</v>
      </c>
      <c r="W49" s="239">
        <f t="shared" si="1"/>
        <v>2.2567717334373771</v>
      </c>
      <c r="X49" s="239">
        <f t="shared" si="1"/>
        <v>2.4358941787764326</v>
      </c>
      <c r="Y49" s="239">
        <f t="shared" si="1"/>
        <v>2.6248683586091359</v>
      </c>
      <c r="Z49" s="239">
        <f t="shared" si="1"/>
        <v>2.8242361183326383</v>
      </c>
      <c r="AA49" s="239">
        <f t="shared" si="1"/>
        <v>3.0345691048409336</v>
      </c>
      <c r="AB49" s="239">
        <f t="shared" si="1"/>
        <v>3.2564704056071845</v>
      </c>
      <c r="AC49" s="239">
        <f t="shared" si="1"/>
        <v>3.4905762779155793</v>
      </c>
      <c r="AD49" s="239">
        <f t="shared" si="1"/>
        <v>3.7375579732009356</v>
      </c>
      <c r="AE49" s="239">
        <f t="shared" si="1"/>
        <v>3.9981236617269866</v>
      </c>
      <c r="AF49" s="239">
        <f t="shared" si="1"/>
        <v>4.2730204631219708</v>
      </c>
      <c r="AG49" s="239">
        <f t="shared" si="1"/>
        <v>4.563036588593679</v>
      </c>
      <c r="AH49" s="239">
        <f t="shared" si="1"/>
        <v>4.8690036009663311</v>
      </c>
      <c r="AI49" s="239">
        <f t="shared" si="1"/>
        <v>5.1917987990194794</v>
      </c>
      <c r="AJ49" s="239">
        <f t="shared" si="1"/>
        <v>5.5323477329655502</v>
      </c>
      <c r="AK49" s="239">
        <f t="shared" si="1"/>
        <v>5.8916268582786548</v>
      </c>
      <c r="AL49" s="239">
        <f t="shared" si="1"/>
        <v>6.2706663354839804</v>
      </c>
      <c r="AM49" s="239">
        <f t="shared" si="1"/>
        <v>6.6705529839355986</v>
      </c>
      <c r="AN49" s="239">
        <f t="shared" si="1"/>
        <v>7.0924333980520569</v>
      </c>
      <c r="AO49" s="239">
        <f t="shared" si="1"/>
        <v>7.5375172349449198</v>
      </c>
      <c r="AP49" s="239">
        <f t="shared" si="1"/>
        <v>8.0070806828668903</v>
      </c>
    </row>
    <row r="50" spans="1:45" s="237" customFormat="1" ht="16.5" thickBot="1" x14ac:dyDescent="0.25">
      <c r="A50" s="240" t="s">
        <v>508</v>
      </c>
      <c r="B50" s="241">
        <f>IF($B$124="да",($B$126-0.05),0)</f>
        <v>0</v>
      </c>
      <c r="C50" s="241">
        <f>C108*(1+C49)</f>
        <v>0</v>
      </c>
      <c r="D50" s="241">
        <f t="shared" ref="D50:AP50" si="2">D108*(1+D49)</f>
        <v>0</v>
      </c>
      <c r="E50" s="241">
        <f t="shared" si="2"/>
        <v>0</v>
      </c>
      <c r="F50" s="241">
        <f t="shared" si="2"/>
        <v>0</v>
      </c>
      <c r="G50" s="241">
        <f t="shared" si="2"/>
        <v>0</v>
      </c>
      <c r="H50" s="241">
        <f t="shared" si="2"/>
        <v>0</v>
      </c>
      <c r="I50" s="241">
        <f t="shared" si="2"/>
        <v>0</v>
      </c>
      <c r="J50" s="241">
        <f t="shared" si="2"/>
        <v>0</v>
      </c>
      <c r="K50" s="241">
        <f t="shared" si="2"/>
        <v>0</v>
      </c>
      <c r="L50" s="241">
        <f t="shared" si="2"/>
        <v>0</v>
      </c>
      <c r="M50" s="241">
        <f t="shared" si="2"/>
        <v>0</v>
      </c>
      <c r="N50" s="241">
        <f t="shared" si="2"/>
        <v>0</v>
      </c>
      <c r="O50" s="241">
        <f t="shared" si="2"/>
        <v>0</v>
      </c>
      <c r="P50" s="241">
        <f t="shared" si="2"/>
        <v>0</v>
      </c>
      <c r="Q50" s="241">
        <f t="shared" si="2"/>
        <v>0</v>
      </c>
      <c r="R50" s="241">
        <f t="shared" si="2"/>
        <v>0</v>
      </c>
      <c r="S50" s="241">
        <f t="shared" si="2"/>
        <v>0</v>
      </c>
      <c r="T50" s="241">
        <f t="shared" si="2"/>
        <v>0</v>
      </c>
      <c r="U50" s="241">
        <f t="shared" si="2"/>
        <v>0</v>
      </c>
      <c r="V50" s="241">
        <f t="shared" si="2"/>
        <v>0</v>
      </c>
      <c r="W50" s="241">
        <f t="shared" si="2"/>
        <v>0</v>
      </c>
      <c r="X50" s="241">
        <f t="shared" si="2"/>
        <v>0</v>
      </c>
      <c r="Y50" s="241">
        <f t="shared" si="2"/>
        <v>0</v>
      </c>
      <c r="Z50" s="241">
        <f t="shared" si="2"/>
        <v>0</v>
      </c>
      <c r="AA50" s="241">
        <f t="shared" si="2"/>
        <v>0</v>
      </c>
      <c r="AB50" s="241">
        <f t="shared" si="2"/>
        <v>0</v>
      </c>
      <c r="AC50" s="241">
        <f t="shared" si="2"/>
        <v>0</v>
      </c>
      <c r="AD50" s="241">
        <f t="shared" si="2"/>
        <v>0</v>
      </c>
      <c r="AE50" s="241">
        <f t="shared" si="2"/>
        <v>0</v>
      </c>
      <c r="AF50" s="241">
        <f t="shared" si="2"/>
        <v>0</v>
      </c>
      <c r="AG50" s="241">
        <f t="shared" si="2"/>
        <v>0</v>
      </c>
      <c r="AH50" s="241">
        <f t="shared" si="2"/>
        <v>0</v>
      </c>
      <c r="AI50" s="241">
        <f t="shared" si="2"/>
        <v>0</v>
      </c>
      <c r="AJ50" s="241">
        <f t="shared" si="2"/>
        <v>0</v>
      </c>
      <c r="AK50" s="241">
        <f t="shared" si="2"/>
        <v>0</v>
      </c>
      <c r="AL50" s="241">
        <f t="shared" si="2"/>
        <v>0</v>
      </c>
      <c r="AM50" s="241">
        <f t="shared" si="2"/>
        <v>0</v>
      </c>
      <c r="AN50" s="241">
        <f t="shared" si="2"/>
        <v>0</v>
      </c>
      <c r="AO50" s="241">
        <f t="shared" si="2"/>
        <v>0</v>
      </c>
      <c r="AP50" s="241">
        <f t="shared" si="2"/>
        <v>0</v>
      </c>
    </row>
    <row r="51" spans="1:45" ht="16.5" thickBot="1" x14ac:dyDescent="0.25"/>
    <row r="52" spans="1:45" x14ac:dyDescent="0.2">
      <c r="A52" s="242" t="s">
        <v>311</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310</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309</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308</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307</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509</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306</v>
      </c>
      <c r="B59" s="252">
        <f t="shared" ref="B59:AP59" si="8">B50*$B$28</f>
        <v>0</v>
      </c>
      <c r="C59" s="252">
        <f t="shared" si="8"/>
        <v>0</v>
      </c>
      <c r="D59" s="252">
        <f t="shared" si="8"/>
        <v>0</v>
      </c>
      <c r="E59" s="252">
        <f t="shared" si="8"/>
        <v>0</v>
      </c>
      <c r="F59" s="252">
        <f t="shared" si="8"/>
        <v>0</v>
      </c>
      <c r="G59" s="252">
        <f t="shared" si="8"/>
        <v>0</v>
      </c>
      <c r="H59" s="252">
        <f t="shared" si="8"/>
        <v>0</v>
      </c>
      <c r="I59" s="252">
        <f t="shared" si="8"/>
        <v>0</v>
      </c>
      <c r="J59" s="252">
        <f t="shared" si="8"/>
        <v>0</v>
      </c>
      <c r="K59" s="252">
        <f t="shared" si="8"/>
        <v>0</v>
      </c>
      <c r="L59" s="252">
        <f t="shared" si="8"/>
        <v>0</v>
      </c>
      <c r="M59" s="252">
        <f t="shared" si="8"/>
        <v>0</v>
      </c>
      <c r="N59" s="252">
        <f t="shared" si="8"/>
        <v>0</v>
      </c>
      <c r="O59" s="252">
        <f t="shared" si="8"/>
        <v>0</v>
      </c>
      <c r="P59" s="252">
        <f t="shared" si="8"/>
        <v>0</v>
      </c>
      <c r="Q59" s="252">
        <f t="shared" si="8"/>
        <v>0</v>
      </c>
      <c r="R59" s="252">
        <f t="shared" si="8"/>
        <v>0</v>
      </c>
      <c r="S59" s="252">
        <f t="shared" si="8"/>
        <v>0</v>
      </c>
      <c r="T59" s="252">
        <f t="shared" si="8"/>
        <v>0</v>
      </c>
      <c r="U59" s="252">
        <f t="shared" si="8"/>
        <v>0</v>
      </c>
      <c r="V59" s="252">
        <f t="shared" si="8"/>
        <v>0</v>
      </c>
      <c r="W59" s="252">
        <f t="shared" si="8"/>
        <v>0</v>
      </c>
      <c r="X59" s="252">
        <f t="shared" si="8"/>
        <v>0</v>
      </c>
      <c r="Y59" s="252">
        <f t="shared" si="8"/>
        <v>0</v>
      </c>
      <c r="Z59" s="252">
        <f t="shared" si="8"/>
        <v>0</v>
      </c>
      <c r="AA59" s="252">
        <f t="shared" si="8"/>
        <v>0</v>
      </c>
      <c r="AB59" s="252">
        <f t="shared" si="8"/>
        <v>0</v>
      </c>
      <c r="AC59" s="252">
        <f t="shared" si="8"/>
        <v>0</v>
      </c>
      <c r="AD59" s="252">
        <f t="shared" si="8"/>
        <v>0</v>
      </c>
      <c r="AE59" s="252">
        <f t="shared" si="8"/>
        <v>0</v>
      </c>
      <c r="AF59" s="252">
        <f t="shared" si="8"/>
        <v>0</v>
      </c>
      <c r="AG59" s="252">
        <f t="shared" si="8"/>
        <v>0</v>
      </c>
      <c r="AH59" s="252">
        <f t="shared" si="8"/>
        <v>0</v>
      </c>
      <c r="AI59" s="252">
        <f t="shared" si="8"/>
        <v>0</v>
      </c>
      <c r="AJ59" s="252">
        <f t="shared" si="8"/>
        <v>0</v>
      </c>
      <c r="AK59" s="252">
        <f t="shared" si="8"/>
        <v>0</v>
      </c>
      <c r="AL59" s="252">
        <f t="shared" si="8"/>
        <v>0</v>
      </c>
      <c r="AM59" s="252">
        <f t="shared" si="8"/>
        <v>0</v>
      </c>
      <c r="AN59" s="252">
        <f t="shared" si="8"/>
        <v>0</v>
      </c>
      <c r="AO59" s="252">
        <f t="shared" si="8"/>
        <v>0</v>
      </c>
      <c r="AP59" s="252">
        <f t="shared" si="8"/>
        <v>0</v>
      </c>
    </row>
    <row r="60" spans="1:45" x14ac:dyDescent="0.2">
      <c r="A60" s="244" t="s">
        <v>305</v>
      </c>
      <c r="B60" s="245">
        <f t="shared" ref="B60:Z60" si="9">SUM(B61:B65)</f>
        <v>0</v>
      </c>
      <c r="C60" s="245">
        <f t="shared" si="9"/>
        <v>-113224.05908880269</v>
      </c>
      <c r="D60" s="245">
        <f>SUM(D61:D65)</f>
        <v>-119451.38233868685</v>
      </c>
      <c r="E60" s="245">
        <f t="shared" si="9"/>
        <v>-126021.20836731463</v>
      </c>
      <c r="F60" s="245">
        <f t="shared" si="9"/>
        <v>-132952.37482751691</v>
      </c>
      <c r="G60" s="245">
        <f t="shared" si="9"/>
        <v>-140264.75544303033</v>
      </c>
      <c r="H60" s="245">
        <f t="shared" si="9"/>
        <v>-147979.31699239698</v>
      </c>
      <c r="I60" s="245">
        <f t="shared" si="9"/>
        <v>-156118.17942697884</v>
      </c>
      <c r="J60" s="245">
        <f t="shared" si="9"/>
        <v>-164704.67929546264</v>
      </c>
      <c r="K60" s="245">
        <f t="shared" si="9"/>
        <v>-173763.43665671311</v>
      </c>
      <c r="L60" s="245">
        <f t="shared" si="9"/>
        <v>-183320.42567283232</v>
      </c>
      <c r="M60" s="245">
        <f t="shared" si="9"/>
        <v>-193403.04908483807</v>
      </c>
      <c r="N60" s="245">
        <f t="shared" si="9"/>
        <v>-204040.21678450415</v>
      </c>
      <c r="O60" s="245">
        <f t="shared" si="9"/>
        <v>-215262.42870765188</v>
      </c>
      <c r="P60" s="245">
        <f t="shared" si="9"/>
        <v>-227101.86228657269</v>
      </c>
      <c r="Q60" s="245">
        <f t="shared" si="9"/>
        <v>-239592.46471233419</v>
      </c>
      <c r="R60" s="245">
        <f t="shared" si="9"/>
        <v>-252770.05027151253</v>
      </c>
      <c r="S60" s="245">
        <f t="shared" si="9"/>
        <v>-266672.40303644573</v>
      </c>
      <c r="T60" s="245">
        <f t="shared" si="9"/>
        <v>-281339.38520345022</v>
      </c>
      <c r="U60" s="245">
        <f t="shared" si="9"/>
        <v>-296813.05138963996</v>
      </c>
      <c r="V60" s="245">
        <f t="shared" si="9"/>
        <v>-313137.76921607013</v>
      </c>
      <c r="W60" s="245">
        <f t="shared" si="9"/>
        <v>-330360.34652295394</v>
      </c>
      <c r="X60" s="245">
        <f t="shared" si="9"/>
        <v>-348530.1655817164</v>
      </c>
      <c r="Y60" s="245">
        <f t="shared" si="9"/>
        <v>-367699.32468871074</v>
      </c>
      <c r="Z60" s="245">
        <f t="shared" si="9"/>
        <v>-387922.7875465898</v>
      </c>
      <c r="AA60" s="245">
        <f t="shared" ref="AA60:AP60" si="10">SUM(AA61:AA65)</f>
        <v>-409258.54086165229</v>
      </c>
      <c r="AB60" s="245">
        <f t="shared" si="10"/>
        <v>-431767.76060904312</v>
      </c>
      <c r="AC60" s="245">
        <f t="shared" si="10"/>
        <v>-455514.98744254047</v>
      </c>
      <c r="AD60" s="245">
        <f t="shared" si="10"/>
        <v>-480568.3117518801</v>
      </c>
      <c r="AE60" s="245">
        <f t="shared" si="10"/>
        <v>-506999.56889823347</v>
      </c>
      <c r="AF60" s="245">
        <f t="shared" si="10"/>
        <v>-534884.54518763628</v>
      </c>
      <c r="AG60" s="245">
        <f t="shared" si="10"/>
        <v>-564303.19517295633</v>
      </c>
      <c r="AH60" s="245">
        <f t="shared" si="10"/>
        <v>-595339.87090746884</v>
      </c>
      <c r="AI60" s="245">
        <f t="shared" si="10"/>
        <v>-628083.56380737969</v>
      </c>
      <c r="AJ60" s="245">
        <f t="shared" si="10"/>
        <v>-662628.15981678548</v>
      </c>
      <c r="AK60" s="245">
        <f t="shared" si="10"/>
        <v>-699072.70860670856</v>
      </c>
      <c r="AL60" s="245">
        <f t="shared" si="10"/>
        <v>-737521.70758007758</v>
      </c>
      <c r="AM60" s="245">
        <f t="shared" si="10"/>
        <v>-778085.40149698174</v>
      </c>
      <c r="AN60" s="245">
        <f t="shared" si="10"/>
        <v>-820880.09857931582</v>
      </c>
      <c r="AO60" s="245">
        <f t="shared" si="10"/>
        <v>-866028.50400117808</v>
      </c>
      <c r="AP60" s="245">
        <f t="shared" si="10"/>
        <v>-913660.07172124286</v>
      </c>
    </row>
    <row r="61" spans="1:45" x14ac:dyDescent="0.2">
      <c r="A61" s="253" t="s">
        <v>304</v>
      </c>
      <c r="B61" s="245"/>
      <c r="C61" s="245">
        <f>-IF(C$47&lt;=$B$30,0,$B$29*(1+C$49)*$B$28)</f>
        <v>-113224.05908880269</v>
      </c>
      <c r="D61" s="245">
        <f>-IF(D$47&lt;=$B$30,0,$B$29*(1+D$49)*$B$28)</f>
        <v>-119451.38233868685</v>
      </c>
      <c r="E61" s="245">
        <f t="shared" ref="E61:AP61" si="11">-IF(E$47&lt;=$B$30,0,$B$29*(1+E$49)*$B$28)</f>
        <v>-126021.20836731463</v>
      </c>
      <c r="F61" s="245">
        <f t="shared" si="11"/>
        <v>-132952.37482751691</v>
      </c>
      <c r="G61" s="245">
        <f t="shared" si="11"/>
        <v>-140264.75544303033</v>
      </c>
      <c r="H61" s="245">
        <f t="shared" si="11"/>
        <v>-147979.31699239698</v>
      </c>
      <c r="I61" s="245">
        <f t="shared" si="11"/>
        <v>-156118.17942697884</v>
      </c>
      <c r="J61" s="245">
        <f t="shared" si="11"/>
        <v>-164704.67929546264</v>
      </c>
      <c r="K61" s="245">
        <f t="shared" si="11"/>
        <v>-173763.43665671311</v>
      </c>
      <c r="L61" s="245">
        <f t="shared" si="11"/>
        <v>-183320.42567283232</v>
      </c>
      <c r="M61" s="245">
        <f t="shared" si="11"/>
        <v>-193403.04908483807</v>
      </c>
      <c r="N61" s="245">
        <f t="shared" si="11"/>
        <v>-204040.21678450415</v>
      </c>
      <c r="O61" s="245">
        <f t="shared" si="11"/>
        <v>-215262.42870765188</v>
      </c>
      <c r="P61" s="245">
        <f t="shared" si="11"/>
        <v>-227101.86228657269</v>
      </c>
      <c r="Q61" s="245">
        <f t="shared" si="11"/>
        <v>-239592.46471233419</v>
      </c>
      <c r="R61" s="245">
        <f t="shared" si="11"/>
        <v>-252770.05027151253</v>
      </c>
      <c r="S61" s="245">
        <f t="shared" si="11"/>
        <v>-266672.40303644573</v>
      </c>
      <c r="T61" s="245">
        <f t="shared" si="11"/>
        <v>-281339.38520345022</v>
      </c>
      <c r="U61" s="245">
        <f t="shared" si="11"/>
        <v>-296813.05138963996</v>
      </c>
      <c r="V61" s="245">
        <f t="shared" si="11"/>
        <v>-313137.76921607013</v>
      </c>
      <c r="W61" s="245">
        <f t="shared" si="11"/>
        <v>-330360.34652295394</v>
      </c>
      <c r="X61" s="245">
        <f t="shared" si="11"/>
        <v>-348530.1655817164</v>
      </c>
      <c r="Y61" s="245">
        <f t="shared" si="11"/>
        <v>-367699.32468871074</v>
      </c>
      <c r="Z61" s="245">
        <f t="shared" si="11"/>
        <v>-387922.7875465898</v>
      </c>
      <c r="AA61" s="245">
        <f t="shared" si="11"/>
        <v>-409258.54086165229</v>
      </c>
      <c r="AB61" s="245">
        <f t="shared" si="11"/>
        <v>-431767.76060904312</v>
      </c>
      <c r="AC61" s="245">
        <f t="shared" si="11"/>
        <v>-455514.98744254047</v>
      </c>
      <c r="AD61" s="245">
        <f t="shared" si="11"/>
        <v>-480568.3117518801</v>
      </c>
      <c r="AE61" s="245">
        <f t="shared" si="11"/>
        <v>-506999.56889823347</v>
      </c>
      <c r="AF61" s="245">
        <f t="shared" si="11"/>
        <v>-534884.54518763628</v>
      </c>
      <c r="AG61" s="245">
        <f t="shared" si="11"/>
        <v>-564303.19517295633</v>
      </c>
      <c r="AH61" s="245">
        <f t="shared" si="11"/>
        <v>-595339.87090746884</v>
      </c>
      <c r="AI61" s="245">
        <f t="shared" si="11"/>
        <v>-628083.56380737969</v>
      </c>
      <c r="AJ61" s="245">
        <f t="shared" si="11"/>
        <v>-662628.15981678548</v>
      </c>
      <c r="AK61" s="245">
        <f t="shared" si="11"/>
        <v>-699072.70860670856</v>
      </c>
      <c r="AL61" s="245">
        <f t="shared" si="11"/>
        <v>-737521.70758007758</v>
      </c>
      <c r="AM61" s="245">
        <f t="shared" si="11"/>
        <v>-778085.40149698174</v>
      </c>
      <c r="AN61" s="245">
        <f t="shared" si="11"/>
        <v>-820880.09857931582</v>
      </c>
      <c r="AO61" s="245">
        <f t="shared" si="11"/>
        <v>-866028.50400117808</v>
      </c>
      <c r="AP61" s="245">
        <f t="shared" si="11"/>
        <v>-913660.07172124286</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506</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506</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510</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302</v>
      </c>
      <c r="B66" s="252">
        <f t="shared" ref="B66:AO66" si="12">B59+B60</f>
        <v>0</v>
      </c>
      <c r="C66" s="252">
        <f t="shared" si="12"/>
        <v>-113224.05908880269</v>
      </c>
      <c r="D66" s="252">
        <f t="shared" si="12"/>
        <v>-119451.38233868685</v>
      </c>
      <c r="E66" s="252">
        <f t="shared" si="12"/>
        <v>-126021.20836731463</v>
      </c>
      <c r="F66" s="252">
        <f t="shared" si="12"/>
        <v>-132952.37482751691</v>
      </c>
      <c r="G66" s="252">
        <f t="shared" si="12"/>
        <v>-140264.75544303033</v>
      </c>
      <c r="H66" s="252">
        <f t="shared" si="12"/>
        <v>-147979.31699239698</v>
      </c>
      <c r="I66" s="252">
        <f t="shared" si="12"/>
        <v>-156118.17942697884</v>
      </c>
      <c r="J66" s="252">
        <f t="shared" si="12"/>
        <v>-164704.67929546264</v>
      </c>
      <c r="K66" s="252">
        <f t="shared" si="12"/>
        <v>-173763.43665671311</v>
      </c>
      <c r="L66" s="252">
        <f t="shared" si="12"/>
        <v>-183320.42567283232</v>
      </c>
      <c r="M66" s="252">
        <f t="shared" si="12"/>
        <v>-193403.04908483807</v>
      </c>
      <c r="N66" s="252">
        <f t="shared" si="12"/>
        <v>-204040.21678450415</v>
      </c>
      <c r="O66" s="252">
        <f t="shared" si="12"/>
        <v>-215262.42870765188</v>
      </c>
      <c r="P66" s="252">
        <f t="shared" si="12"/>
        <v>-227101.86228657269</v>
      </c>
      <c r="Q66" s="252">
        <f t="shared" si="12"/>
        <v>-239592.46471233419</v>
      </c>
      <c r="R66" s="252">
        <f t="shared" si="12"/>
        <v>-252770.05027151253</v>
      </c>
      <c r="S66" s="252">
        <f t="shared" si="12"/>
        <v>-266672.40303644573</v>
      </c>
      <c r="T66" s="252">
        <f t="shared" si="12"/>
        <v>-281339.38520345022</v>
      </c>
      <c r="U66" s="252">
        <f t="shared" si="12"/>
        <v>-296813.05138963996</v>
      </c>
      <c r="V66" s="252">
        <f t="shared" si="12"/>
        <v>-313137.76921607013</v>
      </c>
      <c r="W66" s="252">
        <f t="shared" si="12"/>
        <v>-330360.34652295394</v>
      </c>
      <c r="X66" s="252">
        <f t="shared" si="12"/>
        <v>-348530.1655817164</v>
      </c>
      <c r="Y66" s="252">
        <f t="shared" si="12"/>
        <v>-367699.32468871074</v>
      </c>
      <c r="Z66" s="252">
        <f t="shared" si="12"/>
        <v>-387922.7875465898</v>
      </c>
      <c r="AA66" s="252">
        <f t="shared" si="12"/>
        <v>-409258.54086165229</v>
      </c>
      <c r="AB66" s="252">
        <f t="shared" si="12"/>
        <v>-431767.76060904312</v>
      </c>
      <c r="AC66" s="252">
        <f t="shared" si="12"/>
        <v>-455514.98744254047</v>
      </c>
      <c r="AD66" s="252">
        <f t="shared" si="12"/>
        <v>-480568.3117518801</v>
      </c>
      <c r="AE66" s="252">
        <f t="shared" si="12"/>
        <v>-506999.56889823347</v>
      </c>
      <c r="AF66" s="252">
        <f t="shared" si="12"/>
        <v>-534884.54518763628</v>
      </c>
      <c r="AG66" s="252">
        <f t="shared" si="12"/>
        <v>-564303.19517295633</v>
      </c>
      <c r="AH66" s="252">
        <f t="shared" si="12"/>
        <v>-595339.87090746884</v>
      </c>
      <c r="AI66" s="252">
        <f t="shared" si="12"/>
        <v>-628083.56380737969</v>
      </c>
      <c r="AJ66" s="252">
        <f t="shared" si="12"/>
        <v>-662628.15981678548</v>
      </c>
      <c r="AK66" s="252">
        <f t="shared" si="12"/>
        <v>-699072.70860670856</v>
      </c>
      <c r="AL66" s="252">
        <f t="shared" si="12"/>
        <v>-737521.70758007758</v>
      </c>
      <c r="AM66" s="252">
        <f t="shared" si="12"/>
        <v>-778085.40149698174</v>
      </c>
      <c r="AN66" s="252">
        <f t="shared" si="12"/>
        <v>-820880.09857931582</v>
      </c>
      <c r="AO66" s="252">
        <f t="shared" si="12"/>
        <v>-866028.50400117808</v>
      </c>
      <c r="AP66" s="252">
        <f>AP59+AP60</f>
        <v>-913660.07172124286</v>
      </c>
    </row>
    <row r="67" spans="1:45" x14ac:dyDescent="0.2">
      <c r="A67" s="253" t="s">
        <v>297</v>
      </c>
      <c r="B67" s="255"/>
      <c r="C67" s="245">
        <f>-($B$25)*1.18*$B$28/$B$27</f>
        <v>-405751.92069021473</v>
      </c>
      <c r="D67" s="245">
        <f>C67</f>
        <v>-405751.92069021473</v>
      </c>
      <c r="E67" s="245">
        <f t="shared" ref="E67:AP67" si="13">D67</f>
        <v>-405751.92069021473</v>
      </c>
      <c r="F67" s="245">
        <f t="shared" si="13"/>
        <v>-405751.92069021473</v>
      </c>
      <c r="G67" s="245">
        <f t="shared" si="13"/>
        <v>-405751.92069021473</v>
      </c>
      <c r="H67" s="245">
        <f t="shared" si="13"/>
        <v>-405751.92069021473</v>
      </c>
      <c r="I67" s="245">
        <f t="shared" si="13"/>
        <v>-405751.92069021473</v>
      </c>
      <c r="J67" s="245">
        <f t="shared" si="13"/>
        <v>-405751.92069021473</v>
      </c>
      <c r="K67" s="245">
        <f t="shared" si="13"/>
        <v>-405751.92069021473</v>
      </c>
      <c r="L67" s="245">
        <f t="shared" si="13"/>
        <v>-405751.92069021473</v>
      </c>
      <c r="M67" s="245">
        <f t="shared" si="13"/>
        <v>-405751.92069021473</v>
      </c>
      <c r="N67" s="245">
        <f t="shared" si="13"/>
        <v>-405751.92069021473</v>
      </c>
      <c r="O67" s="245">
        <f t="shared" si="13"/>
        <v>-405751.92069021473</v>
      </c>
      <c r="P67" s="245">
        <f t="shared" si="13"/>
        <v>-405751.92069021473</v>
      </c>
      <c r="Q67" s="245">
        <f t="shared" si="13"/>
        <v>-405751.92069021473</v>
      </c>
      <c r="R67" s="245">
        <f t="shared" si="13"/>
        <v>-405751.92069021473</v>
      </c>
      <c r="S67" s="245">
        <f t="shared" si="13"/>
        <v>-405751.92069021473</v>
      </c>
      <c r="T67" s="245">
        <f t="shared" si="13"/>
        <v>-405751.92069021473</v>
      </c>
      <c r="U67" s="245">
        <f t="shared" si="13"/>
        <v>-405751.92069021473</v>
      </c>
      <c r="V67" s="245">
        <f t="shared" si="13"/>
        <v>-405751.92069021473</v>
      </c>
      <c r="W67" s="245">
        <f t="shared" si="13"/>
        <v>-405751.92069021473</v>
      </c>
      <c r="X67" s="245">
        <f t="shared" si="13"/>
        <v>-405751.92069021473</v>
      </c>
      <c r="Y67" s="245">
        <f t="shared" si="13"/>
        <v>-405751.92069021473</v>
      </c>
      <c r="Z67" s="245">
        <f t="shared" si="13"/>
        <v>-405751.92069021473</v>
      </c>
      <c r="AA67" s="245">
        <f t="shared" si="13"/>
        <v>-405751.92069021473</v>
      </c>
      <c r="AB67" s="245">
        <f t="shared" si="13"/>
        <v>-405751.92069021473</v>
      </c>
      <c r="AC67" s="245">
        <f t="shared" si="13"/>
        <v>-405751.92069021473</v>
      </c>
      <c r="AD67" s="245">
        <f t="shared" si="13"/>
        <v>-405751.92069021473</v>
      </c>
      <c r="AE67" s="245">
        <f t="shared" si="13"/>
        <v>-405751.92069021473</v>
      </c>
      <c r="AF67" s="245">
        <f t="shared" si="13"/>
        <v>-405751.92069021473</v>
      </c>
      <c r="AG67" s="245">
        <f t="shared" si="13"/>
        <v>-405751.92069021473</v>
      </c>
      <c r="AH67" s="245">
        <f t="shared" si="13"/>
        <v>-405751.92069021473</v>
      </c>
      <c r="AI67" s="245">
        <f t="shared" si="13"/>
        <v>-405751.92069021473</v>
      </c>
      <c r="AJ67" s="245">
        <f t="shared" si="13"/>
        <v>-405751.92069021473</v>
      </c>
      <c r="AK67" s="245">
        <f t="shared" si="13"/>
        <v>-405751.92069021473</v>
      </c>
      <c r="AL67" s="245">
        <f t="shared" si="13"/>
        <v>-405751.92069021473</v>
      </c>
      <c r="AM67" s="245">
        <f t="shared" si="13"/>
        <v>-405751.92069021473</v>
      </c>
      <c r="AN67" s="245">
        <f t="shared" si="13"/>
        <v>-405751.92069021473</v>
      </c>
      <c r="AO67" s="245">
        <f t="shared" si="13"/>
        <v>-405751.92069021473</v>
      </c>
      <c r="AP67" s="245">
        <f t="shared" si="13"/>
        <v>-405751.92069021473</v>
      </c>
      <c r="AQ67" s="256">
        <f>SUM(B67:AA67)/1.18</f>
        <v>-8596438.9976740368</v>
      </c>
      <c r="AR67" s="257">
        <f>SUM(B67:AF67)/1.18</f>
        <v>-10315726.797208842</v>
      </c>
      <c r="AS67" s="257">
        <f>SUM(B67:AP67)/1.18</f>
        <v>-13754302.396278456</v>
      </c>
    </row>
    <row r="68" spans="1:45" ht="28.5" x14ac:dyDescent="0.2">
      <c r="A68" s="254" t="s">
        <v>298</v>
      </c>
      <c r="B68" s="252">
        <f t="shared" ref="B68:J68" si="14">B66+B67</f>
        <v>0</v>
      </c>
      <c r="C68" s="252">
        <f>C66+C67</f>
        <v>-518975.97977901739</v>
      </c>
      <c r="D68" s="252">
        <f>D66+D67</f>
        <v>-525203.30302890157</v>
      </c>
      <c r="E68" s="252">
        <f t="shared" si="14"/>
        <v>-531773.12905752938</v>
      </c>
      <c r="F68" s="252">
        <f>F66+C67</f>
        <v>-538704.29551773169</v>
      </c>
      <c r="G68" s="252">
        <f t="shared" si="14"/>
        <v>-546016.676133245</v>
      </c>
      <c r="H68" s="252">
        <f t="shared" si="14"/>
        <v>-553731.23768261168</v>
      </c>
      <c r="I68" s="252">
        <f t="shared" si="14"/>
        <v>-561870.10011719353</v>
      </c>
      <c r="J68" s="252">
        <f t="shared" si="14"/>
        <v>-570456.5999856774</v>
      </c>
      <c r="K68" s="252">
        <f>K66+K67</f>
        <v>-579515.35734692786</v>
      </c>
      <c r="L68" s="252">
        <f>L66+L67</f>
        <v>-589072.34636304702</v>
      </c>
      <c r="M68" s="252">
        <f t="shared" ref="M68:AO68" si="15">M66+M67</f>
        <v>-599154.96977505274</v>
      </c>
      <c r="N68" s="252">
        <f t="shared" si="15"/>
        <v>-609792.13747471885</v>
      </c>
      <c r="O68" s="252">
        <f t="shared" si="15"/>
        <v>-621014.34939786664</v>
      </c>
      <c r="P68" s="252">
        <f t="shared" si="15"/>
        <v>-632853.78297678742</v>
      </c>
      <c r="Q68" s="252">
        <f t="shared" si="15"/>
        <v>-645344.38540254894</v>
      </c>
      <c r="R68" s="252">
        <f t="shared" si="15"/>
        <v>-658521.9709617272</v>
      </c>
      <c r="S68" s="252">
        <f t="shared" si="15"/>
        <v>-672424.32372666046</v>
      </c>
      <c r="T68" s="252">
        <f t="shared" si="15"/>
        <v>-687091.30589366495</v>
      </c>
      <c r="U68" s="252">
        <f t="shared" si="15"/>
        <v>-702564.97207985469</v>
      </c>
      <c r="V68" s="252">
        <f t="shared" si="15"/>
        <v>-718889.68990628491</v>
      </c>
      <c r="W68" s="252">
        <f t="shared" si="15"/>
        <v>-736112.26721316867</v>
      </c>
      <c r="X68" s="252">
        <f t="shared" si="15"/>
        <v>-754282.08627193118</v>
      </c>
      <c r="Y68" s="252">
        <f t="shared" si="15"/>
        <v>-773451.24537892547</v>
      </c>
      <c r="Z68" s="252">
        <f t="shared" si="15"/>
        <v>-793674.70823680446</v>
      </c>
      <c r="AA68" s="252">
        <f t="shared" si="15"/>
        <v>-815010.46155186696</v>
      </c>
      <c r="AB68" s="252">
        <f t="shared" si="15"/>
        <v>-837519.68129925779</v>
      </c>
      <c r="AC68" s="252">
        <f t="shared" si="15"/>
        <v>-861266.9081327552</v>
      </c>
      <c r="AD68" s="252">
        <f t="shared" si="15"/>
        <v>-886320.23244209483</v>
      </c>
      <c r="AE68" s="252">
        <f t="shared" si="15"/>
        <v>-912751.4895884482</v>
      </c>
      <c r="AF68" s="252">
        <f t="shared" si="15"/>
        <v>-940636.46587785101</v>
      </c>
      <c r="AG68" s="252">
        <f t="shared" si="15"/>
        <v>-970055.11586317106</v>
      </c>
      <c r="AH68" s="252">
        <f t="shared" si="15"/>
        <v>-1001091.7915976836</v>
      </c>
      <c r="AI68" s="252">
        <f t="shared" si="15"/>
        <v>-1033835.4844975944</v>
      </c>
      <c r="AJ68" s="252">
        <f t="shared" si="15"/>
        <v>-1068380.0805070002</v>
      </c>
      <c r="AK68" s="252">
        <f t="shared" si="15"/>
        <v>-1104824.6292969233</v>
      </c>
      <c r="AL68" s="252">
        <f t="shared" si="15"/>
        <v>-1143273.6282702922</v>
      </c>
      <c r="AM68" s="252">
        <f t="shared" si="15"/>
        <v>-1183837.3221871965</v>
      </c>
      <c r="AN68" s="252">
        <f t="shared" si="15"/>
        <v>-1226632.0192695307</v>
      </c>
      <c r="AO68" s="252">
        <f t="shared" si="15"/>
        <v>-1271780.4246913928</v>
      </c>
      <c r="AP68" s="252">
        <f>AP66+AP67</f>
        <v>-1319411.9924114575</v>
      </c>
      <c r="AQ68" s="197">
        <v>25</v>
      </c>
      <c r="AR68" s="197">
        <v>30</v>
      </c>
      <c r="AS68" s="197">
        <v>40</v>
      </c>
    </row>
    <row r="69" spans="1:45" x14ac:dyDescent="0.2">
      <c r="A69" s="253" t="s">
        <v>296</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301</v>
      </c>
      <c r="B70" s="252">
        <f t="shared" ref="B70:AO70" si="17">B68+B69</f>
        <v>0</v>
      </c>
      <c r="C70" s="252">
        <f t="shared" si="17"/>
        <v>-518975.97977901739</v>
      </c>
      <c r="D70" s="252">
        <f t="shared" si="17"/>
        <v>-525203.30302890157</v>
      </c>
      <c r="E70" s="252">
        <f t="shared" si="17"/>
        <v>-531773.12905752938</v>
      </c>
      <c r="F70" s="252">
        <f t="shared" si="17"/>
        <v>-538704.29551773169</v>
      </c>
      <c r="G70" s="252">
        <f t="shared" si="17"/>
        <v>-546016.676133245</v>
      </c>
      <c r="H70" s="252">
        <f t="shared" si="17"/>
        <v>-553731.23768261168</v>
      </c>
      <c r="I70" s="252">
        <f t="shared" si="17"/>
        <v>-561870.10011719353</v>
      </c>
      <c r="J70" s="252">
        <f t="shared" si="17"/>
        <v>-570456.5999856774</v>
      </c>
      <c r="K70" s="252">
        <f t="shared" si="17"/>
        <v>-579515.35734692786</v>
      </c>
      <c r="L70" s="252">
        <f t="shared" si="17"/>
        <v>-589072.34636304702</v>
      </c>
      <c r="M70" s="252">
        <f t="shared" si="17"/>
        <v>-599154.96977505274</v>
      </c>
      <c r="N70" s="252">
        <f t="shared" si="17"/>
        <v>-609792.13747471885</v>
      </c>
      <c r="O70" s="252">
        <f t="shared" si="17"/>
        <v>-621014.34939786664</v>
      </c>
      <c r="P70" s="252">
        <f t="shared" si="17"/>
        <v>-632853.78297678742</v>
      </c>
      <c r="Q70" s="252">
        <f t="shared" si="17"/>
        <v>-645344.38540254894</v>
      </c>
      <c r="R70" s="252">
        <f t="shared" si="17"/>
        <v>-658521.9709617272</v>
      </c>
      <c r="S70" s="252">
        <f t="shared" si="17"/>
        <v>-672424.32372666046</v>
      </c>
      <c r="T70" s="252">
        <f t="shared" si="17"/>
        <v>-687091.30589366495</v>
      </c>
      <c r="U70" s="252">
        <f t="shared" si="17"/>
        <v>-702564.97207985469</v>
      </c>
      <c r="V70" s="252">
        <f t="shared" si="17"/>
        <v>-718889.68990628491</v>
      </c>
      <c r="W70" s="252">
        <f t="shared" si="17"/>
        <v>-736112.26721316867</v>
      </c>
      <c r="X70" s="252">
        <f t="shared" si="17"/>
        <v>-754282.08627193118</v>
      </c>
      <c r="Y70" s="252">
        <f t="shared" si="17"/>
        <v>-773451.24537892547</v>
      </c>
      <c r="Z70" s="252">
        <f t="shared" si="17"/>
        <v>-793674.70823680446</v>
      </c>
      <c r="AA70" s="252">
        <f t="shared" si="17"/>
        <v>-815010.46155186696</v>
      </c>
      <c r="AB70" s="252">
        <f t="shared" si="17"/>
        <v>-837519.68129925779</v>
      </c>
      <c r="AC70" s="252">
        <f t="shared" si="17"/>
        <v>-861266.9081327552</v>
      </c>
      <c r="AD70" s="252">
        <f t="shared" si="17"/>
        <v>-886320.23244209483</v>
      </c>
      <c r="AE70" s="252">
        <f t="shared" si="17"/>
        <v>-912751.4895884482</v>
      </c>
      <c r="AF70" s="252">
        <f t="shared" si="17"/>
        <v>-940636.46587785101</v>
      </c>
      <c r="AG70" s="252">
        <f t="shared" si="17"/>
        <v>-970055.11586317106</v>
      </c>
      <c r="AH70" s="252">
        <f t="shared" si="17"/>
        <v>-1001091.7915976836</v>
      </c>
      <c r="AI70" s="252">
        <f t="shared" si="17"/>
        <v>-1033835.4844975944</v>
      </c>
      <c r="AJ70" s="252">
        <f t="shared" si="17"/>
        <v>-1068380.0805070002</v>
      </c>
      <c r="AK70" s="252">
        <f t="shared" si="17"/>
        <v>-1104824.6292969233</v>
      </c>
      <c r="AL70" s="252">
        <f t="shared" si="17"/>
        <v>-1143273.6282702922</v>
      </c>
      <c r="AM70" s="252">
        <f t="shared" si="17"/>
        <v>-1183837.3221871965</v>
      </c>
      <c r="AN70" s="252">
        <f t="shared" si="17"/>
        <v>-1226632.0192695307</v>
      </c>
      <c r="AO70" s="252">
        <f t="shared" si="17"/>
        <v>-1271780.4246913928</v>
      </c>
      <c r="AP70" s="252">
        <f>AP68+AP69</f>
        <v>-1319411.9924114575</v>
      </c>
    </row>
    <row r="71" spans="1:45" x14ac:dyDescent="0.2">
      <c r="A71" s="253" t="s">
        <v>295</v>
      </c>
      <c r="B71" s="245">
        <f t="shared" ref="B71:AP71" si="18">-B70*$B$36</f>
        <v>0</v>
      </c>
      <c r="C71" s="245">
        <f t="shared" si="18"/>
        <v>103795.19595580349</v>
      </c>
      <c r="D71" s="245">
        <f t="shared" si="18"/>
        <v>105040.66060578031</v>
      </c>
      <c r="E71" s="245">
        <f t="shared" si="18"/>
        <v>106354.62581150589</v>
      </c>
      <c r="F71" s="245">
        <f t="shared" si="18"/>
        <v>107740.85910354635</v>
      </c>
      <c r="G71" s="245">
        <f t="shared" si="18"/>
        <v>109203.33522664901</v>
      </c>
      <c r="H71" s="245">
        <f t="shared" si="18"/>
        <v>110746.24753652234</v>
      </c>
      <c r="I71" s="245">
        <f t="shared" si="18"/>
        <v>112374.02002343872</v>
      </c>
      <c r="J71" s="245">
        <f t="shared" si="18"/>
        <v>114091.31999713549</v>
      </c>
      <c r="K71" s="245">
        <f t="shared" si="18"/>
        <v>115903.07146938558</v>
      </c>
      <c r="L71" s="245">
        <f t="shared" si="18"/>
        <v>117814.46927260941</v>
      </c>
      <c r="M71" s="245">
        <f t="shared" si="18"/>
        <v>119830.99395501055</v>
      </c>
      <c r="N71" s="245">
        <f t="shared" si="18"/>
        <v>121958.42749494378</v>
      </c>
      <c r="O71" s="245">
        <f t="shared" si="18"/>
        <v>124202.86987957334</v>
      </c>
      <c r="P71" s="245">
        <f t="shared" si="18"/>
        <v>126570.7565953575</v>
      </c>
      <c r="Q71" s="245">
        <f t="shared" si="18"/>
        <v>129068.87708050979</v>
      </c>
      <c r="R71" s="245">
        <f t="shared" si="18"/>
        <v>131704.39419234544</v>
      </c>
      <c r="S71" s="245">
        <f t="shared" si="18"/>
        <v>134484.8647453321</v>
      </c>
      <c r="T71" s="245">
        <f t="shared" si="18"/>
        <v>137418.261178733</v>
      </c>
      <c r="U71" s="245">
        <f t="shared" si="18"/>
        <v>140512.99441597096</v>
      </c>
      <c r="V71" s="245">
        <f t="shared" si="18"/>
        <v>143777.93798125698</v>
      </c>
      <c r="W71" s="245">
        <f t="shared" si="18"/>
        <v>147222.45344263373</v>
      </c>
      <c r="X71" s="245">
        <f t="shared" si="18"/>
        <v>150856.41725438624</v>
      </c>
      <c r="Y71" s="245">
        <f t="shared" si="18"/>
        <v>154690.2490757851</v>
      </c>
      <c r="Z71" s="245">
        <f t="shared" si="18"/>
        <v>158734.94164736092</v>
      </c>
      <c r="AA71" s="245">
        <f t="shared" si="18"/>
        <v>163002.09231037341</v>
      </c>
      <c r="AB71" s="245">
        <f t="shared" si="18"/>
        <v>167503.93625985156</v>
      </c>
      <c r="AC71" s="245">
        <f t="shared" si="18"/>
        <v>172253.38162655104</v>
      </c>
      <c r="AD71" s="245">
        <f t="shared" si="18"/>
        <v>177264.04648841897</v>
      </c>
      <c r="AE71" s="245">
        <f t="shared" si="18"/>
        <v>182550.29791768966</v>
      </c>
      <c r="AF71" s="245">
        <f t="shared" si="18"/>
        <v>188127.2931755702</v>
      </c>
      <c r="AG71" s="245">
        <f t="shared" si="18"/>
        <v>194011.02317263422</v>
      </c>
      <c r="AH71" s="245">
        <f t="shared" si="18"/>
        <v>200218.35831953672</v>
      </c>
      <c r="AI71" s="245">
        <f t="shared" si="18"/>
        <v>206767.09689951889</v>
      </c>
      <c r="AJ71" s="245">
        <f t="shared" si="18"/>
        <v>213676.01610140005</v>
      </c>
      <c r="AK71" s="245">
        <f t="shared" si="18"/>
        <v>220964.92585938468</v>
      </c>
      <c r="AL71" s="245">
        <f t="shared" si="18"/>
        <v>228654.72565405845</v>
      </c>
      <c r="AM71" s="245">
        <f t="shared" si="18"/>
        <v>236767.46443743931</v>
      </c>
      <c r="AN71" s="245">
        <f t="shared" si="18"/>
        <v>245326.40385390614</v>
      </c>
      <c r="AO71" s="245">
        <f t="shared" si="18"/>
        <v>254356.08493827857</v>
      </c>
      <c r="AP71" s="245">
        <f t="shared" si="18"/>
        <v>263882.39848229149</v>
      </c>
    </row>
    <row r="72" spans="1:45" ht="15" thickBot="1" x14ac:dyDescent="0.25">
      <c r="A72" s="258" t="s">
        <v>300</v>
      </c>
      <c r="B72" s="259">
        <f t="shared" ref="B72:AO72" si="19">B70+B71</f>
        <v>0</v>
      </c>
      <c r="C72" s="259">
        <f t="shared" si="19"/>
        <v>-415180.78382321389</v>
      </c>
      <c r="D72" s="259">
        <f t="shared" si="19"/>
        <v>-420162.64242312126</v>
      </c>
      <c r="E72" s="259">
        <f t="shared" si="19"/>
        <v>-425418.50324602349</v>
      </c>
      <c r="F72" s="259">
        <f t="shared" si="19"/>
        <v>-430963.43641418533</v>
      </c>
      <c r="G72" s="259">
        <f t="shared" si="19"/>
        <v>-436813.34090659599</v>
      </c>
      <c r="H72" s="259">
        <f t="shared" si="19"/>
        <v>-442984.99014608935</v>
      </c>
      <c r="I72" s="259">
        <f t="shared" si="19"/>
        <v>-449496.0800937548</v>
      </c>
      <c r="J72" s="259">
        <f t="shared" si="19"/>
        <v>-456365.27998854191</v>
      </c>
      <c r="K72" s="259">
        <f t="shared" si="19"/>
        <v>-463612.28587754228</v>
      </c>
      <c r="L72" s="259">
        <f t="shared" si="19"/>
        <v>-471257.87709043763</v>
      </c>
      <c r="M72" s="259">
        <f t="shared" si="19"/>
        <v>-479323.97582004219</v>
      </c>
      <c r="N72" s="259">
        <f t="shared" si="19"/>
        <v>-487833.70997977507</v>
      </c>
      <c r="O72" s="259">
        <f t="shared" si="19"/>
        <v>-496811.47951829329</v>
      </c>
      <c r="P72" s="259">
        <f t="shared" si="19"/>
        <v>-506283.02638142993</v>
      </c>
      <c r="Q72" s="259">
        <f t="shared" si="19"/>
        <v>-516275.50832203915</v>
      </c>
      <c r="R72" s="259">
        <f t="shared" si="19"/>
        <v>-526817.57676938176</v>
      </c>
      <c r="S72" s="259">
        <f t="shared" si="19"/>
        <v>-537939.45898132841</v>
      </c>
      <c r="T72" s="259">
        <f t="shared" si="19"/>
        <v>-549673.04471493198</v>
      </c>
      <c r="U72" s="259">
        <f t="shared" si="19"/>
        <v>-562051.97766388371</v>
      </c>
      <c r="V72" s="259">
        <f t="shared" si="19"/>
        <v>-575111.75192502793</v>
      </c>
      <c r="W72" s="259">
        <f t="shared" si="19"/>
        <v>-588889.81377053494</v>
      </c>
      <c r="X72" s="259">
        <f t="shared" si="19"/>
        <v>-603425.66901754495</v>
      </c>
      <c r="Y72" s="259">
        <f t="shared" si="19"/>
        <v>-618760.99630314042</v>
      </c>
      <c r="Z72" s="259">
        <f t="shared" si="19"/>
        <v>-634939.76658944355</v>
      </c>
      <c r="AA72" s="259">
        <f t="shared" si="19"/>
        <v>-652008.36924149352</v>
      </c>
      <c r="AB72" s="259">
        <f t="shared" si="19"/>
        <v>-670015.74503940623</v>
      </c>
      <c r="AC72" s="259">
        <f t="shared" si="19"/>
        <v>-689013.52650620416</v>
      </c>
      <c r="AD72" s="259">
        <f t="shared" si="19"/>
        <v>-709056.18595367589</v>
      </c>
      <c r="AE72" s="259">
        <f t="shared" si="19"/>
        <v>-730201.19167075853</v>
      </c>
      <c r="AF72" s="259">
        <f t="shared" si="19"/>
        <v>-752509.1727022808</v>
      </c>
      <c r="AG72" s="259">
        <f t="shared" si="19"/>
        <v>-776044.09269053687</v>
      </c>
      <c r="AH72" s="259">
        <f t="shared" si="19"/>
        <v>-800873.4332781469</v>
      </c>
      <c r="AI72" s="259">
        <f t="shared" si="19"/>
        <v>-827068.38759807555</v>
      </c>
      <c r="AJ72" s="259">
        <f t="shared" si="19"/>
        <v>-854704.06440560019</v>
      </c>
      <c r="AK72" s="259">
        <f t="shared" si="19"/>
        <v>-883859.70343753858</v>
      </c>
      <c r="AL72" s="259">
        <f t="shared" si="19"/>
        <v>-914618.9026162338</v>
      </c>
      <c r="AM72" s="259">
        <f t="shared" si="19"/>
        <v>-947069.85774975712</v>
      </c>
      <c r="AN72" s="259">
        <f t="shared" si="19"/>
        <v>-981305.61541562458</v>
      </c>
      <c r="AO72" s="259">
        <f t="shared" si="19"/>
        <v>-1017424.3397531143</v>
      </c>
      <c r="AP72" s="259">
        <f>AP70+AP71</f>
        <v>-1055529.593929166</v>
      </c>
    </row>
    <row r="73" spans="1:45" s="261" customFormat="1" ht="16.5" thickBot="1" x14ac:dyDescent="0.25">
      <c r="A73" s="248"/>
      <c r="B73" s="260">
        <f>C141</f>
        <v>1.5</v>
      </c>
      <c r="C73" s="260">
        <f t="shared" ref="C73:AP73" si="20">D141</f>
        <v>2.5</v>
      </c>
      <c r="D73" s="260">
        <f t="shared" si="20"/>
        <v>3.5</v>
      </c>
      <c r="E73" s="260">
        <f t="shared" si="20"/>
        <v>4.5</v>
      </c>
      <c r="F73" s="260">
        <f t="shared" si="20"/>
        <v>5.5</v>
      </c>
      <c r="G73" s="260">
        <f t="shared" si="20"/>
        <v>6.5</v>
      </c>
      <c r="H73" s="260">
        <f t="shared" si="20"/>
        <v>7.5</v>
      </c>
      <c r="I73" s="260">
        <f t="shared" si="20"/>
        <v>8.5</v>
      </c>
      <c r="J73" s="260">
        <f t="shared" si="20"/>
        <v>9.5</v>
      </c>
      <c r="K73" s="260">
        <f t="shared" si="20"/>
        <v>10.5</v>
      </c>
      <c r="L73" s="260">
        <f t="shared" si="20"/>
        <v>11.5</v>
      </c>
      <c r="M73" s="260">
        <f t="shared" si="20"/>
        <v>12.5</v>
      </c>
      <c r="N73" s="260">
        <f t="shared" si="20"/>
        <v>13.5</v>
      </c>
      <c r="O73" s="260">
        <f t="shared" si="20"/>
        <v>14.5</v>
      </c>
      <c r="P73" s="260">
        <f t="shared" si="20"/>
        <v>15.5</v>
      </c>
      <c r="Q73" s="260">
        <f t="shared" si="20"/>
        <v>16.5</v>
      </c>
      <c r="R73" s="260">
        <f t="shared" si="20"/>
        <v>17.5</v>
      </c>
      <c r="S73" s="260">
        <f t="shared" si="20"/>
        <v>18.5</v>
      </c>
      <c r="T73" s="260">
        <f t="shared" si="20"/>
        <v>19.5</v>
      </c>
      <c r="U73" s="260">
        <f t="shared" si="20"/>
        <v>20.5</v>
      </c>
      <c r="V73" s="260">
        <f t="shared" si="20"/>
        <v>21.5</v>
      </c>
      <c r="W73" s="260">
        <f t="shared" si="20"/>
        <v>22.5</v>
      </c>
      <c r="X73" s="260">
        <f t="shared" si="20"/>
        <v>23.5</v>
      </c>
      <c r="Y73" s="260">
        <f t="shared" si="20"/>
        <v>24.5</v>
      </c>
      <c r="Z73" s="260">
        <f t="shared" si="20"/>
        <v>25.5</v>
      </c>
      <c r="AA73" s="260">
        <f t="shared" si="20"/>
        <v>26.5</v>
      </c>
      <c r="AB73" s="260">
        <f t="shared" si="20"/>
        <v>27.5</v>
      </c>
      <c r="AC73" s="260">
        <f t="shared" si="20"/>
        <v>28.5</v>
      </c>
      <c r="AD73" s="260">
        <f t="shared" si="20"/>
        <v>29.5</v>
      </c>
      <c r="AE73" s="260">
        <f t="shared" si="20"/>
        <v>30.5</v>
      </c>
      <c r="AF73" s="260">
        <f t="shared" si="20"/>
        <v>31.5</v>
      </c>
      <c r="AG73" s="260">
        <f t="shared" si="20"/>
        <v>32.5</v>
      </c>
      <c r="AH73" s="260">
        <f t="shared" si="20"/>
        <v>33.5</v>
      </c>
      <c r="AI73" s="260">
        <f t="shared" si="20"/>
        <v>34.5</v>
      </c>
      <c r="AJ73" s="260">
        <f t="shared" si="20"/>
        <v>35.5</v>
      </c>
      <c r="AK73" s="260">
        <f t="shared" si="20"/>
        <v>36.5</v>
      </c>
      <c r="AL73" s="260">
        <f t="shared" si="20"/>
        <v>37.5</v>
      </c>
      <c r="AM73" s="260">
        <f t="shared" si="20"/>
        <v>38.5</v>
      </c>
      <c r="AN73" s="260">
        <f t="shared" si="20"/>
        <v>39.5</v>
      </c>
      <c r="AO73" s="260">
        <f t="shared" si="20"/>
        <v>40.5</v>
      </c>
      <c r="AP73" s="260">
        <f t="shared" si="20"/>
        <v>41.5</v>
      </c>
      <c r="AQ73" s="197"/>
      <c r="AR73" s="197"/>
      <c r="AS73" s="197"/>
    </row>
    <row r="74" spans="1:45" x14ac:dyDescent="0.2">
      <c r="A74" s="242" t="s">
        <v>299</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298</v>
      </c>
      <c r="B75" s="252">
        <f t="shared" ref="B75:AO75" si="22">B68</f>
        <v>0</v>
      </c>
      <c r="C75" s="252">
        <f t="shared" si="22"/>
        <v>-518975.97977901739</v>
      </c>
      <c r="D75" s="252">
        <f>D68</f>
        <v>-525203.30302890157</v>
      </c>
      <c r="E75" s="252">
        <f t="shared" si="22"/>
        <v>-531773.12905752938</v>
      </c>
      <c r="F75" s="252">
        <f t="shared" si="22"/>
        <v>-538704.29551773169</v>
      </c>
      <c r="G75" s="252">
        <f t="shared" si="22"/>
        <v>-546016.676133245</v>
      </c>
      <c r="H75" s="252">
        <f t="shared" si="22"/>
        <v>-553731.23768261168</v>
      </c>
      <c r="I75" s="252">
        <f t="shared" si="22"/>
        <v>-561870.10011719353</v>
      </c>
      <c r="J75" s="252">
        <f t="shared" si="22"/>
        <v>-570456.5999856774</v>
      </c>
      <c r="K75" s="252">
        <f t="shared" si="22"/>
        <v>-579515.35734692786</v>
      </c>
      <c r="L75" s="252">
        <f t="shared" si="22"/>
        <v>-589072.34636304702</v>
      </c>
      <c r="M75" s="252">
        <f t="shared" si="22"/>
        <v>-599154.96977505274</v>
      </c>
      <c r="N75" s="252">
        <f t="shared" si="22"/>
        <v>-609792.13747471885</v>
      </c>
      <c r="O75" s="252">
        <f t="shared" si="22"/>
        <v>-621014.34939786664</v>
      </c>
      <c r="P75" s="252">
        <f t="shared" si="22"/>
        <v>-632853.78297678742</v>
      </c>
      <c r="Q75" s="252">
        <f t="shared" si="22"/>
        <v>-645344.38540254894</v>
      </c>
      <c r="R75" s="252">
        <f t="shared" si="22"/>
        <v>-658521.9709617272</v>
      </c>
      <c r="S75" s="252">
        <f t="shared" si="22"/>
        <v>-672424.32372666046</v>
      </c>
      <c r="T75" s="252">
        <f t="shared" si="22"/>
        <v>-687091.30589366495</v>
      </c>
      <c r="U75" s="252">
        <f t="shared" si="22"/>
        <v>-702564.97207985469</v>
      </c>
      <c r="V75" s="252">
        <f t="shared" si="22"/>
        <v>-718889.68990628491</v>
      </c>
      <c r="W75" s="252">
        <f t="shared" si="22"/>
        <v>-736112.26721316867</v>
      </c>
      <c r="X75" s="252">
        <f t="shared" si="22"/>
        <v>-754282.08627193118</v>
      </c>
      <c r="Y75" s="252">
        <f t="shared" si="22"/>
        <v>-773451.24537892547</v>
      </c>
      <c r="Z75" s="252">
        <f t="shared" si="22"/>
        <v>-793674.70823680446</v>
      </c>
      <c r="AA75" s="252">
        <f t="shared" si="22"/>
        <v>-815010.46155186696</v>
      </c>
      <c r="AB75" s="252">
        <f t="shared" si="22"/>
        <v>-837519.68129925779</v>
      </c>
      <c r="AC75" s="252">
        <f t="shared" si="22"/>
        <v>-861266.9081327552</v>
      </c>
      <c r="AD75" s="252">
        <f t="shared" si="22"/>
        <v>-886320.23244209483</v>
      </c>
      <c r="AE75" s="252">
        <f t="shared" si="22"/>
        <v>-912751.4895884482</v>
      </c>
      <c r="AF75" s="252">
        <f t="shared" si="22"/>
        <v>-940636.46587785101</v>
      </c>
      <c r="AG75" s="252">
        <f t="shared" si="22"/>
        <v>-970055.11586317106</v>
      </c>
      <c r="AH75" s="252">
        <f t="shared" si="22"/>
        <v>-1001091.7915976836</v>
      </c>
      <c r="AI75" s="252">
        <f t="shared" si="22"/>
        <v>-1033835.4844975944</v>
      </c>
      <c r="AJ75" s="252">
        <f t="shared" si="22"/>
        <v>-1068380.0805070002</v>
      </c>
      <c r="AK75" s="252">
        <f t="shared" si="22"/>
        <v>-1104824.6292969233</v>
      </c>
      <c r="AL75" s="252">
        <f t="shared" si="22"/>
        <v>-1143273.6282702922</v>
      </c>
      <c r="AM75" s="252">
        <f t="shared" si="22"/>
        <v>-1183837.3221871965</v>
      </c>
      <c r="AN75" s="252">
        <f t="shared" si="22"/>
        <v>-1226632.0192695307</v>
      </c>
      <c r="AO75" s="252">
        <f t="shared" si="22"/>
        <v>-1271780.4246913928</v>
      </c>
      <c r="AP75" s="252">
        <f>AP68</f>
        <v>-1319411.9924114575</v>
      </c>
    </row>
    <row r="76" spans="1:45" x14ac:dyDescent="0.2">
      <c r="A76" s="253" t="s">
        <v>297</v>
      </c>
      <c r="B76" s="245">
        <f t="shared" ref="B76:AO76" si="23">-B67</f>
        <v>0</v>
      </c>
      <c r="C76" s="245">
        <f>-C67</f>
        <v>405751.92069021473</v>
      </c>
      <c r="D76" s="245">
        <f t="shared" si="23"/>
        <v>405751.92069021473</v>
      </c>
      <c r="E76" s="245">
        <f t="shared" si="23"/>
        <v>405751.92069021473</v>
      </c>
      <c r="F76" s="245">
        <f>-C67</f>
        <v>405751.92069021473</v>
      </c>
      <c r="G76" s="245">
        <f t="shared" si="23"/>
        <v>405751.92069021473</v>
      </c>
      <c r="H76" s="245">
        <f t="shared" si="23"/>
        <v>405751.92069021473</v>
      </c>
      <c r="I76" s="245">
        <f t="shared" si="23"/>
        <v>405751.92069021473</v>
      </c>
      <c r="J76" s="245">
        <f t="shared" si="23"/>
        <v>405751.92069021473</v>
      </c>
      <c r="K76" s="245">
        <f t="shared" si="23"/>
        <v>405751.92069021473</v>
      </c>
      <c r="L76" s="245">
        <f>-L67</f>
        <v>405751.92069021473</v>
      </c>
      <c r="M76" s="245">
        <f>-M67</f>
        <v>405751.92069021473</v>
      </c>
      <c r="N76" s="245">
        <f t="shared" si="23"/>
        <v>405751.92069021473</v>
      </c>
      <c r="O76" s="245">
        <f t="shared" si="23"/>
        <v>405751.92069021473</v>
      </c>
      <c r="P76" s="245">
        <f t="shared" si="23"/>
        <v>405751.92069021473</v>
      </c>
      <c r="Q76" s="245">
        <f t="shared" si="23"/>
        <v>405751.92069021473</v>
      </c>
      <c r="R76" s="245">
        <f t="shared" si="23"/>
        <v>405751.92069021473</v>
      </c>
      <c r="S76" s="245">
        <f t="shared" si="23"/>
        <v>405751.92069021473</v>
      </c>
      <c r="T76" s="245">
        <f t="shared" si="23"/>
        <v>405751.92069021473</v>
      </c>
      <c r="U76" s="245">
        <f t="shared" si="23"/>
        <v>405751.92069021473</v>
      </c>
      <c r="V76" s="245">
        <f t="shared" si="23"/>
        <v>405751.92069021473</v>
      </c>
      <c r="W76" s="245">
        <f t="shared" si="23"/>
        <v>405751.92069021473</v>
      </c>
      <c r="X76" s="245">
        <f t="shared" si="23"/>
        <v>405751.92069021473</v>
      </c>
      <c r="Y76" s="245">
        <f t="shared" si="23"/>
        <v>405751.92069021473</v>
      </c>
      <c r="Z76" s="245">
        <f t="shared" si="23"/>
        <v>405751.92069021473</v>
      </c>
      <c r="AA76" s="245">
        <f t="shared" si="23"/>
        <v>405751.92069021473</v>
      </c>
      <c r="AB76" s="245">
        <f t="shared" si="23"/>
        <v>405751.92069021473</v>
      </c>
      <c r="AC76" s="245">
        <f t="shared" si="23"/>
        <v>405751.92069021473</v>
      </c>
      <c r="AD76" s="245">
        <f t="shared" si="23"/>
        <v>405751.92069021473</v>
      </c>
      <c r="AE76" s="245">
        <f t="shared" si="23"/>
        <v>405751.92069021473</v>
      </c>
      <c r="AF76" s="245">
        <f t="shared" si="23"/>
        <v>405751.92069021473</v>
      </c>
      <c r="AG76" s="245">
        <f t="shared" si="23"/>
        <v>405751.92069021473</v>
      </c>
      <c r="AH76" s="245">
        <f t="shared" si="23"/>
        <v>405751.92069021473</v>
      </c>
      <c r="AI76" s="245">
        <f t="shared" si="23"/>
        <v>405751.92069021473</v>
      </c>
      <c r="AJ76" s="245">
        <f t="shared" si="23"/>
        <v>405751.92069021473</v>
      </c>
      <c r="AK76" s="245">
        <f t="shared" si="23"/>
        <v>405751.92069021473</v>
      </c>
      <c r="AL76" s="245">
        <f t="shared" si="23"/>
        <v>405751.92069021473</v>
      </c>
      <c r="AM76" s="245">
        <f t="shared" si="23"/>
        <v>405751.92069021473</v>
      </c>
      <c r="AN76" s="245">
        <f t="shared" si="23"/>
        <v>405751.92069021473</v>
      </c>
      <c r="AO76" s="245">
        <f t="shared" si="23"/>
        <v>405751.92069021473</v>
      </c>
      <c r="AP76" s="245">
        <f>-AP67</f>
        <v>405751.92069021473</v>
      </c>
    </row>
    <row r="77" spans="1:45" x14ac:dyDescent="0.2">
      <c r="A77" s="253" t="s">
        <v>296</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295</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294</v>
      </c>
      <c r="B79" s="245">
        <f>IF(((SUM($B$59:B59)+SUM($B$61:B64))+SUM($B$81:B81))&lt;0,((SUM($B$59:B59)+SUM($B$61:B64))+SUM($B$81:B81))*0.18-SUM($A$79:A79),IF(SUM(A$79:$B79)&lt;0,0-SUM(A$79:$B79),0))</f>
        <v>-1825883.643105966</v>
      </c>
      <c r="C79" s="245">
        <f>IF(((SUM($B$59:C59)+SUM($B$61:C64))+SUM($B$81:C81))&lt;0,((SUM($B$59:C59)+SUM($B$61:C64))+SUM($B$81:C81))*0.18-SUM($A$79:B79),IF(SUM($B$79:B79)&lt;0,0-SUM($B$79:B79),0))</f>
        <v>-20380.330635984428</v>
      </c>
      <c r="D79" s="245">
        <f>IF(((SUM($B$59:D59)+SUM($B$61:D64))+SUM($B$81:D81))&lt;0,((SUM($B$59:D59)+SUM($B$61:D64))+SUM($B$81:D81))*0.18-SUM($A$79:C79),IF(SUM($B$79:C79)&lt;0,0-SUM($B$79:C79),0))</f>
        <v>-21501.248820963781</v>
      </c>
      <c r="E79" s="245">
        <f>IF(((SUM($B$59:E59)+SUM($B$61:E64))+SUM($B$81:E81))&lt;0,((SUM($B$59:E59)+SUM($B$61:E64))+SUM($B$81:E81))*0.18-SUM($A$79:D79),IF(SUM($B$79:D79)&lt;0,0-SUM($B$79:D79),0))</f>
        <v>-22683.817506116582</v>
      </c>
      <c r="F79" s="245">
        <f>IF(((SUM($B$59:F59)+SUM($B$61:F64))+SUM($B$81:F81))&lt;0,((SUM($B$59:F59)+SUM($B$61:F64))+SUM($B$81:F81))*0.18-SUM($A$79:E79),IF(SUM($B$79:E79)&lt;0,0-SUM($B$79:E79),0))</f>
        <v>-23931.427468953189</v>
      </c>
      <c r="G79" s="245">
        <f>IF(((SUM($B$59:G59)+SUM($B$61:G64))+SUM($B$81:G81))&lt;0,((SUM($B$59:G59)+SUM($B$61:G64))+SUM($B$81:G81))*0.18-SUM($A$79:F79),IF(SUM($B$79:F79)&lt;0,0-SUM($B$79:F79),0))</f>
        <v>-25247.655979745556</v>
      </c>
      <c r="H79" s="245">
        <f>IF(((SUM($B$59:H59)+SUM($B$61:H64))+SUM($B$81:H81))&lt;0,((SUM($B$59:H59)+SUM($B$61:H64))+SUM($B$81:H81))*0.18-SUM($A$79:G79),IF(SUM($B$79:G79)&lt;0,0-SUM($B$79:G79),0))</f>
        <v>-26636.277058631182</v>
      </c>
      <c r="I79" s="245">
        <f>IF(((SUM($B$59:I59)+SUM($B$61:I64))+SUM($B$81:I81))&lt;0,((SUM($B$59:I59)+SUM($B$61:I64))+SUM($B$81:I81))*0.18-SUM($A$79:H79),IF(SUM($B$79:H79)&lt;0,0-SUM($B$79:H79),0))</f>
        <v>-28101.27229685639</v>
      </c>
      <c r="J79" s="245">
        <f>IF(((SUM($B$59:J59)+SUM($B$61:J64))+SUM($B$81:J81))&lt;0,((SUM($B$59:J59)+SUM($B$61:J64))+SUM($B$81:J81))*0.18-SUM($A$79:I79),IF(SUM($B$79:I79)&lt;0,0-SUM($B$79:I79),0))</f>
        <v>-29646.842273183167</v>
      </c>
      <c r="K79" s="245">
        <f>IF(((SUM($B$59:K59)+SUM($B$61:K64))+SUM($B$81:K81))&lt;0,((SUM($B$59:K59)+SUM($B$61:K64))+SUM($B$81:K81))*0.18-SUM($A$79:J79),IF(SUM($B$79:J79)&lt;0,0-SUM($B$79:J79),0))</f>
        <v>-31277.418598208344</v>
      </c>
      <c r="L79" s="245">
        <f>IF(((SUM($B$59:L59)+SUM($B$61:L64))+SUM($B$81:L81))&lt;0,((SUM($B$59:L59)+SUM($B$61:L64))+SUM($B$81:L81))*0.18-SUM($A$79:K79),IF(SUM($B$79:K79)&lt;0,0-SUM($B$79:K79),0))</f>
        <v>-32997.676621109946</v>
      </c>
      <c r="M79" s="245">
        <f>IF(((SUM($B$59:M59)+SUM($B$61:M64))+SUM($B$81:M81))&lt;0,((SUM($B$59:M59)+SUM($B$61:M64))+SUM($B$81:M81))*0.18-SUM($A$79:L79),IF(SUM($B$79:L79)&lt;0,0-SUM($B$79:L79),0))</f>
        <v>-34812.548835270572</v>
      </c>
      <c r="N79" s="245">
        <f>IF(((SUM($B$59:N59)+SUM($B$61:N64))+SUM($B$81:N81))&lt;0,((SUM($B$59:N59)+SUM($B$61:N64))+SUM($B$81:N81))*0.18-SUM($A$79:M79),IF(SUM($B$79:M79)&lt;0,0-SUM($B$79:M79),0))</f>
        <v>-36727.239021210931</v>
      </c>
      <c r="O79" s="245">
        <f>IF(((SUM($B$59:O59)+SUM($B$61:O64))+SUM($B$81:O81))&lt;0,((SUM($B$59:O59)+SUM($B$61:O64))+SUM($B$81:O81))*0.18-SUM($A$79:N79),IF(SUM($B$79:N79)&lt;0,0-SUM($B$79:N79),0))</f>
        <v>-38747.237167377491</v>
      </c>
      <c r="P79" s="245">
        <f>IF(((SUM($B$59:P59)+SUM($B$61:P64))+SUM($B$81:P81))&lt;0,((SUM($B$59:P59)+SUM($B$61:P64))+SUM($B$81:P81))*0.18-SUM($A$79:O79),IF(SUM($B$79:O79)&lt;0,0-SUM($B$79:O79),0))</f>
        <v>-40878.335211582948</v>
      </c>
      <c r="Q79" s="245">
        <f>IF(((SUM($B$59:Q59)+SUM($B$61:Q64))+SUM($B$81:Q81))&lt;0,((SUM($B$59:Q59)+SUM($B$61:Q64))+SUM($B$81:Q81))*0.18-SUM($A$79:P79),IF(SUM($B$79:P79)&lt;0,0-SUM($B$79:P79),0))</f>
        <v>-43126.643648219761</v>
      </c>
      <c r="R79" s="245">
        <f>IF(((SUM($B$59:R59)+SUM($B$61:R64))+SUM($B$81:R81))&lt;0,((SUM($B$59:R59)+SUM($B$61:R64))+SUM($B$81:R81))*0.18-SUM($A$79:Q79),IF(SUM($B$79:Q79)&lt;0,0-SUM($B$79:Q79),0))</f>
        <v>-45498.60904887272</v>
      </c>
      <c r="S79" s="245">
        <f>IF(((SUM($B$59:S59)+SUM($B$61:S64))+SUM($B$81:S81))&lt;0,((SUM($B$59:S59)+SUM($B$61:S64))+SUM($B$81:S81))*0.18-SUM($A$79:R79),IF(SUM($B$79:R79)&lt;0,0-SUM($B$79:R79),0))</f>
        <v>-48001.032546559814</v>
      </c>
      <c r="T79" s="245">
        <f>IF(((SUM($B$59:T59)+SUM($B$61:T64))+SUM($B$81:T81))&lt;0,((SUM($B$59:T59)+SUM($B$61:T64))+SUM($B$81:T81))*0.18-SUM($A$79:S79),IF(SUM($B$79:S79)&lt;0,0-SUM($B$79:S79),0))</f>
        <v>-50641.089336621109</v>
      </c>
      <c r="U79" s="245">
        <f>IF(((SUM($B$59:U59)+SUM($B$61:U64))+SUM($B$81:U81))&lt;0,((SUM($B$59:U59)+SUM($B$61:U64))+SUM($B$81:U81))*0.18-SUM($A$79:T79),IF(SUM($B$79:T79)&lt;0,0-SUM($B$79:T79),0))</f>
        <v>-53426.349250135478</v>
      </c>
      <c r="V79" s="245">
        <f>IF(((SUM($B$59:V59)+SUM($B$61:V64))+SUM($B$81:V81))&lt;0,((SUM($B$59:V59)+SUM($B$61:V64))+SUM($B$81:V81))*0.18-SUM($A$79:U79),IF(SUM($B$79:U79)&lt;0,0-SUM($B$79:U79),0))</f>
        <v>-56364.798458892386</v>
      </c>
      <c r="W79" s="245">
        <f>IF(((SUM($B$59:W59)+SUM($B$61:W64))+SUM($B$81:W81))&lt;0,((SUM($B$59:W59)+SUM($B$61:W64))+SUM($B$81:W81))*0.18-SUM($A$79:V79),IF(SUM($B$79:V79)&lt;0,0-SUM($B$79:V79),0))</f>
        <v>-59464.862374132033</v>
      </c>
      <c r="X79" s="245">
        <f>IF(((SUM($B$59:X59)+SUM($B$61:X64))+SUM($B$81:X81))&lt;0,((SUM($B$59:X59)+SUM($B$61:X64))+SUM($B$81:X81))*0.18-SUM($A$79:W79),IF(SUM($B$79:W79)&lt;0,0-SUM($B$79:W79),0))</f>
        <v>-62735.429804708809</v>
      </c>
      <c r="Y79" s="245">
        <f>IF(((SUM($B$59:Y59)+SUM($B$61:Y64))+SUM($B$81:Y81))&lt;0,((SUM($B$59:Y59)+SUM($B$61:Y64))+SUM($B$81:Y81))*0.18-SUM($A$79:X79),IF(SUM($B$79:X79)&lt;0,0-SUM($B$79:X79),0))</f>
        <v>-66185.878443968017</v>
      </c>
      <c r="Z79" s="245">
        <f>IF(((SUM($B$59:Z59)+SUM($B$61:Z64))+SUM($B$81:Z81))&lt;0,((SUM($B$59:Z59)+SUM($B$61:Z64))+SUM($B$81:Z81))*0.18-SUM($A$79:Y79),IF(SUM($B$79:Y79)&lt;0,0-SUM($B$79:Y79),0))</f>
        <v>-69826.101758386008</v>
      </c>
      <c r="AA79" s="245">
        <f>IF(((SUM($B$59:AA59)+SUM($B$61:AA64))+SUM($B$81:AA81))&lt;0,((SUM($B$59:AA59)+SUM($B$61:AA64))+SUM($B$81:AA81))*0.18-SUM($A$79:Z79),IF(SUM($B$79:Z79)&lt;0,0-SUM($B$79:Z79),0))</f>
        <v>-73666.537355097942</v>
      </c>
      <c r="AB79" s="245">
        <f>IF(((SUM($B$59:AB59)+SUM($B$61:AB64))+SUM($B$81:AB81))&lt;0,((SUM($B$59:AB59)+SUM($B$61:AB64))+SUM($B$81:AB81))*0.18-SUM($A$79:AA79),IF(SUM($B$79:AA79)&lt;0,0-SUM($B$79:AA79),0))</f>
        <v>-77718.196909627412</v>
      </c>
      <c r="AC79" s="245">
        <f>IF(((SUM($B$59:AC59)+SUM($B$61:AC64))+SUM($B$81:AC81))&lt;0,((SUM($B$59:AC59)+SUM($B$61:AC64))+SUM($B$81:AC81))*0.18-SUM($A$79:AB79),IF(SUM($B$79:AB79)&lt;0,0-SUM($B$79:AB79),0))</f>
        <v>-81992.697739657015</v>
      </c>
      <c r="AD79" s="245">
        <f>IF(((SUM($B$59:AD59)+SUM($B$61:AD64))+SUM($B$81:AD81))&lt;0,((SUM($B$59:AD59)+SUM($B$61:AD64))+SUM($B$81:AD81))*0.18-SUM($A$79:AC79),IF(SUM($B$79:AC79)&lt;0,0-SUM($B$79:AC79),0))</f>
        <v>-86502.296115338337</v>
      </c>
      <c r="AE79" s="245">
        <f>IF(((SUM($B$59:AE59)+SUM($B$61:AE64))+SUM($B$81:AE81))&lt;0,((SUM($B$59:AE59)+SUM($B$61:AE64))+SUM($B$81:AE81))*0.18-SUM($A$79:AD79),IF(SUM($B$79:AD79)&lt;0,0-SUM($B$79:AD79),0))</f>
        <v>-91259.922401682008</v>
      </c>
      <c r="AF79" s="245">
        <f>IF(((SUM($B$59:AF59)+SUM($B$61:AF64))+SUM($B$81:AF81))&lt;0,((SUM($B$59:AF59)+SUM($B$61:AF64))+SUM($B$81:AF81))*0.18-SUM($A$79:AE79),IF(SUM($B$79:AE79)&lt;0,0-SUM($B$79:AE79),0))</f>
        <v>-96279.218133774586</v>
      </c>
      <c r="AG79" s="245">
        <f>IF(((SUM($B$59:AG59)+SUM($B$61:AG64))+SUM($B$81:AG81))&lt;0,((SUM($B$59:AG59)+SUM($B$61:AG64))+SUM($B$81:AG81))*0.18-SUM($A$79:AF79),IF(SUM($B$79:AF79)&lt;0,0-SUM($B$79:AF79),0))</f>
        <v>-101574.5751311318</v>
      </c>
      <c r="AH79" s="245">
        <f>IF(((SUM($B$59:AH59)+SUM($B$61:AH64))+SUM($B$81:AH81))&lt;0,((SUM($B$59:AH59)+SUM($B$61:AH64))+SUM($B$81:AH81))*0.18-SUM($A$79:AG79),IF(SUM($B$79:AG79)&lt;0,0-SUM($B$79:AG79),0))</f>
        <v>-107161.17676334502</v>
      </c>
      <c r="AI79" s="245">
        <f>IF(((SUM($B$59:AI59)+SUM($B$61:AI64))+SUM($B$81:AI81))&lt;0,((SUM($B$59:AI59)+SUM($B$61:AI64))+SUM($B$81:AI81))*0.18-SUM($A$79:AH79),IF(SUM($B$79:AH79)&lt;0,0-SUM($B$79:AH79),0))</f>
        <v>-113055.04148532823</v>
      </c>
      <c r="AJ79" s="245">
        <f>IF(((SUM($B$59:AJ59)+SUM($B$61:AJ64))+SUM($B$81:AJ81))&lt;0,((SUM($B$59:AJ59)+SUM($B$61:AJ64))+SUM($B$81:AJ81))*0.18-SUM($A$79:AI79),IF(SUM($B$79:AI79)&lt;0,0-SUM($B$79:AI79),0))</f>
        <v>-119273.06876702094</v>
      </c>
      <c r="AK79" s="245">
        <f>IF(((SUM($B$59:AK59)+SUM($B$61:AK64))+SUM($B$81:AK81))&lt;0,((SUM($B$59:AK59)+SUM($B$61:AK64))+SUM($B$81:AK81))*0.18-SUM($A$79:AJ79),IF(SUM($B$79:AJ79)&lt;0,0-SUM($B$79:AJ79),0))</f>
        <v>-125833.0875492082</v>
      </c>
      <c r="AL79" s="245">
        <f>IF(((SUM($B$59:AL59)+SUM($B$61:AL64))+SUM($B$81:AL81))&lt;0,((SUM($B$59:AL59)+SUM($B$61:AL64))+SUM($B$81:AL81))*0.18-SUM($A$79:AK79),IF(SUM($B$79:AK79)&lt;0,0-SUM($B$79:AK79),0))</f>
        <v>-132753.90736441314</v>
      </c>
      <c r="AM79" s="245">
        <f>IF(((SUM($B$59:AM59)+SUM($B$61:AM64))+SUM($B$81:AM81))&lt;0,((SUM($B$59:AM59)+SUM($B$61:AM64))+SUM($B$81:AM81))*0.18-SUM($A$79:AL79),IF(SUM($B$79:AL79)&lt;0,0-SUM($B$79:AL79),0))</f>
        <v>-140055.37226945721</v>
      </c>
      <c r="AN79" s="245">
        <f>IF(((SUM($B$59:AN59)+SUM($B$61:AN64))+SUM($B$81:AN81))&lt;0,((SUM($B$59:AN59)+SUM($B$61:AN64))+SUM($B$81:AN81))*0.18-SUM($A$79:AM79),IF(SUM($B$79:AM79)&lt;0,0-SUM($B$79:AM79),0))</f>
        <v>-147758.41774427705</v>
      </c>
      <c r="AO79" s="245">
        <f>IF(((SUM($B$59:AO59)+SUM($B$61:AO64))+SUM($B$81:AO81))&lt;0,((SUM($B$59:AO59)+SUM($B$61:AO64))+SUM($B$81:AO81))*0.18-SUM($A$79:AN79),IF(SUM($B$79:AN79)&lt;0,0-SUM($B$79:AN79),0))</f>
        <v>-155885.13072021212</v>
      </c>
      <c r="AP79" s="245">
        <f>IF(((SUM($B$59:AP59)+SUM($B$61:AP64))+SUM($B$81:AP81))&lt;0,((SUM($B$59:AP59)+SUM($B$61:AP64))+SUM($B$81:AP81))*0.18-SUM($A$79:AO79),IF(SUM($B$79:AO79)&lt;0,0-SUM($B$79:AO79),0))</f>
        <v>-164458.81290982384</v>
      </c>
    </row>
    <row r="80" spans="1:45" x14ac:dyDescent="0.2">
      <c r="A80" s="253" t="s">
        <v>293</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511</v>
      </c>
      <c r="B81" s="245">
        <f>-$B$126</f>
        <v>-10143798.017255368</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-10143798.017255368</v>
      </c>
      <c r="AR81" s="257"/>
    </row>
    <row r="82" spans="1:45" x14ac:dyDescent="0.2">
      <c r="A82" s="253" t="s">
        <v>292</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291</v>
      </c>
      <c r="B83" s="252">
        <f>SUM(B75:B82)</f>
        <v>-11969681.660361335</v>
      </c>
      <c r="C83" s="252">
        <f t="shared" ref="C83:V83" si="27">SUM(C75:C82)</f>
        <v>-133604.38972478709</v>
      </c>
      <c r="D83" s="252">
        <f t="shared" si="27"/>
        <v>-140952.63115965063</v>
      </c>
      <c r="E83" s="252">
        <f t="shared" si="27"/>
        <v>-148705.02587343124</v>
      </c>
      <c r="F83" s="252">
        <f t="shared" si="27"/>
        <v>-156883.80229647015</v>
      </c>
      <c r="G83" s="252">
        <f t="shared" si="27"/>
        <v>-165512.41142277583</v>
      </c>
      <c r="H83" s="252">
        <f t="shared" si="27"/>
        <v>-174615.59405102814</v>
      </c>
      <c r="I83" s="252">
        <f t="shared" si="27"/>
        <v>-184219.4517238352</v>
      </c>
      <c r="J83" s="252">
        <f t="shared" si="27"/>
        <v>-194351.52156864584</v>
      </c>
      <c r="K83" s="252">
        <f t="shared" si="27"/>
        <v>-205040.85525492148</v>
      </c>
      <c r="L83" s="252">
        <f t="shared" si="27"/>
        <v>-216318.10229394224</v>
      </c>
      <c r="M83" s="252">
        <f t="shared" si="27"/>
        <v>-228215.59792010859</v>
      </c>
      <c r="N83" s="252">
        <f t="shared" si="27"/>
        <v>-240767.45580571506</v>
      </c>
      <c r="O83" s="252">
        <f t="shared" si="27"/>
        <v>-254009.6658750294</v>
      </c>
      <c r="P83" s="252">
        <f t="shared" si="27"/>
        <v>-267980.19749815564</v>
      </c>
      <c r="Q83" s="252">
        <f t="shared" si="27"/>
        <v>-282719.10836055398</v>
      </c>
      <c r="R83" s="252">
        <f t="shared" si="27"/>
        <v>-298268.6593203852</v>
      </c>
      <c r="S83" s="252">
        <f t="shared" si="27"/>
        <v>-314673.43558300554</v>
      </c>
      <c r="T83" s="252">
        <f t="shared" si="27"/>
        <v>-331980.47454007133</v>
      </c>
      <c r="U83" s="252">
        <f t="shared" si="27"/>
        <v>-350239.40063977544</v>
      </c>
      <c r="V83" s="252">
        <f t="shared" si="27"/>
        <v>-369502.56767496257</v>
      </c>
      <c r="W83" s="252">
        <f>SUM(W75:W82)</f>
        <v>-389825.20889708598</v>
      </c>
      <c r="X83" s="252">
        <f>SUM(X75:X82)</f>
        <v>-411265.59538642527</v>
      </c>
      <c r="Y83" s="252">
        <f>SUM(Y75:Y82)</f>
        <v>-433885.20313267875</v>
      </c>
      <c r="Z83" s="252">
        <f>SUM(Z75:Z82)</f>
        <v>-457748.88930497575</v>
      </c>
      <c r="AA83" s="252">
        <f t="shared" ref="AA83:AP83" si="28">SUM(AA75:AA82)</f>
        <v>-482925.07821675017</v>
      </c>
      <c r="AB83" s="252">
        <f t="shared" si="28"/>
        <v>-509485.95751867048</v>
      </c>
      <c r="AC83" s="252">
        <f t="shared" si="28"/>
        <v>-537507.68518219749</v>
      </c>
      <c r="AD83" s="252">
        <f t="shared" si="28"/>
        <v>-567070.60786721844</v>
      </c>
      <c r="AE83" s="252">
        <f t="shared" si="28"/>
        <v>-598259.49129991548</v>
      </c>
      <c r="AF83" s="252">
        <f t="shared" si="28"/>
        <v>-631163.76332141086</v>
      </c>
      <c r="AG83" s="252">
        <f t="shared" si="28"/>
        <v>-665877.77030408813</v>
      </c>
      <c r="AH83" s="252">
        <f t="shared" si="28"/>
        <v>-702501.04767081386</v>
      </c>
      <c r="AI83" s="252">
        <f t="shared" si="28"/>
        <v>-741138.60529270791</v>
      </c>
      <c r="AJ83" s="252">
        <f t="shared" si="28"/>
        <v>-781901.22858380643</v>
      </c>
      <c r="AK83" s="252">
        <f t="shared" si="28"/>
        <v>-824905.79615591676</v>
      </c>
      <c r="AL83" s="252">
        <f t="shared" si="28"/>
        <v>-870275.6149444906</v>
      </c>
      <c r="AM83" s="252">
        <f t="shared" si="28"/>
        <v>-918140.77376643894</v>
      </c>
      <c r="AN83" s="252">
        <f t="shared" si="28"/>
        <v>-968638.51632359298</v>
      </c>
      <c r="AO83" s="252">
        <f t="shared" si="28"/>
        <v>-1021913.6347213902</v>
      </c>
      <c r="AP83" s="252">
        <f t="shared" si="28"/>
        <v>-1078118.8846310666</v>
      </c>
    </row>
    <row r="84" spans="1:45" ht="14.25" x14ac:dyDescent="0.2">
      <c r="A84" s="254" t="s">
        <v>290</v>
      </c>
      <c r="B84" s="252">
        <f>SUM($B$83:B83)</f>
        <v>-11969681.660361335</v>
      </c>
      <c r="C84" s="252">
        <f>SUM($B$83:C83)</f>
        <v>-12103286.050086122</v>
      </c>
      <c r="D84" s="252">
        <f>SUM($B$83:D83)</f>
        <v>-12244238.681245772</v>
      </c>
      <c r="E84" s="252">
        <f>SUM($B$83:E83)</f>
        <v>-12392943.707119204</v>
      </c>
      <c r="F84" s="252">
        <f>SUM($B$83:F83)</f>
        <v>-12549827.509415675</v>
      </c>
      <c r="G84" s="252">
        <f>SUM($B$83:G83)</f>
        <v>-12715339.920838451</v>
      </c>
      <c r="H84" s="252">
        <f>SUM($B$83:H83)</f>
        <v>-12889955.514889479</v>
      </c>
      <c r="I84" s="252">
        <f>SUM($B$83:I83)</f>
        <v>-13074174.966613313</v>
      </c>
      <c r="J84" s="252">
        <f>SUM($B$83:J83)</f>
        <v>-13268526.48818196</v>
      </c>
      <c r="K84" s="252">
        <f>SUM($B$83:K83)</f>
        <v>-13473567.343436882</v>
      </c>
      <c r="L84" s="252">
        <f>SUM($B$83:L83)</f>
        <v>-13689885.445730824</v>
      </c>
      <c r="M84" s="252">
        <f>SUM($B$83:M83)</f>
        <v>-13918101.043650933</v>
      </c>
      <c r="N84" s="252">
        <f>SUM($B$83:N83)</f>
        <v>-14158868.499456648</v>
      </c>
      <c r="O84" s="252">
        <f>SUM($B$83:O83)</f>
        <v>-14412878.165331677</v>
      </c>
      <c r="P84" s="252">
        <f>SUM($B$83:P83)</f>
        <v>-14680858.362829832</v>
      </c>
      <c r="Q84" s="252">
        <f>SUM($B$83:Q83)</f>
        <v>-14963577.471190386</v>
      </c>
      <c r="R84" s="252">
        <f>SUM($B$83:R83)</f>
        <v>-15261846.13051077</v>
      </c>
      <c r="S84" s="252">
        <f>SUM($B$83:S83)</f>
        <v>-15576519.566093775</v>
      </c>
      <c r="T84" s="252">
        <f>SUM($B$83:T83)</f>
        <v>-15908500.040633846</v>
      </c>
      <c r="U84" s="252">
        <f>SUM($B$83:U83)</f>
        <v>-16258739.441273622</v>
      </c>
      <c r="V84" s="252">
        <f>SUM($B$83:V83)</f>
        <v>-16628242.008948585</v>
      </c>
      <c r="W84" s="252">
        <f>SUM($B$83:W83)</f>
        <v>-17018067.217845671</v>
      </c>
      <c r="X84" s="252">
        <f>SUM($B$83:X83)</f>
        <v>-17429332.813232098</v>
      </c>
      <c r="Y84" s="252">
        <f>SUM($B$83:Y83)</f>
        <v>-17863218.016364776</v>
      </c>
      <c r="Z84" s="252">
        <f>SUM($B$83:Z83)</f>
        <v>-18320966.905669753</v>
      </c>
      <c r="AA84" s="252">
        <f>SUM($B$83:AA83)</f>
        <v>-18803891.983886503</v>
      </c>
      <c r="AB84" s="252">
        <f>SUM($B$83:AB83)</f>
        <v>-19313377.941405173</v>
      </c>
      <c r="AC84" s="252">
        <f>SUM($B$83:AC83)</f>
        <v>-19850885.626587372</v>
      </c>
      <c r="AD84" s="252">
        <f>SUM($B$83:AD83)</f>
        <v>-20417956.234454591</v>
      </c>
      <c r="AE84" s="252">
        <f>SUM($B$83:AE83)</f>
        <v>-21016215.725754507</v>
      </c>
      <c r="AF84" s="252">
        <f>SUM($B$83:AF83)</f>
        <v>-21647379.489075918</v>
      </c>
      <c r="AG84" s="252">
        <f>SUM($B$83:AG83)</f>
        <v>-22313257.259380005</v>
      </c>
      <c r="AH84" s="252">
        <f>SUM($B$83:AH83)</f>
        <v>-23015758.30705082</v>
      </c>
      <c r="AI84" s="252">
        <f>SUM($B$83:AI83)</f>
        <v>-23756896.912343528</v>
      </c>
      <c r="AJ84" s="252">
        <f>SUM($B$83:AJ83)</f>
        <v>-24538798.140927333</v>
      </c>
      <c r="AK84" s="252">
        <f>SUM($B$83:AK83)</f>
        <v>-25363703.937083252</v>
      </c>
      <c r="AL84" s="252">
        <f>SUM($B$83:AL83)</f>
        <v>-26233979.552027743</v>
      </c>
      <c r="AM84" s="252">
        <f>SUM($B$83:AM83)</f>
        <v>-27152120.325794183</v>
      </c>
      <c r="AN84" s="252">
        <f>SUM($B$83:AN83)</f>
        <v>-28120758.842117775</v>
      </c>
      <c r="AO84" s="252">
        <f>SUM($B$83:AO83)</f>
        <v>-29142672.476839166</v>
      </c>
      <c r="AP84" s="252">
        <f>SUM($B$83:AP83)</f>
        <v>-30220791.361470234</v>
      </c>
    </row>
    <row r="85" spans="1:45" x14ac:dyDescent="0.2">
      <c r="A85" s="253" t="s">
        <v>512</v>
      </c>
      <c r="B85" s="262">
        <f t="shared" ref="B85:AP85" si="29">1/POWER((1+$B$44),B73)</f>
        <v>0.75599588161705711</v>
      </c>
      <c r="C85" s="262">
        <f t="shared" si="29"/>
        <v>0.6273824743710017</v>
      </c>
      <c r="D85" s="262">
        <f t="shared" si="29"/>
        <v>0.52064935632448273</v>
      </c>
      <c r="E85" s="262">
        <f t="shared" si="29"/>
        <v>0.43207415462612664</v>
      </c>
      <c r="F85" s="262">
        <f t="shared" si="29"/>
        <v>0.35856776317520883</v>
      </c>
      <c r="G85" s="262">
        <f t="shared" si="29"/>
        <v>0.29756660844415667</v>
      </c>
      <c r="H85" s="262">
        <f t="shared" si="29"/>
        <v>0.24694324352212174</v>
      </c>
      <c r="I85" s="262">
        <f t="shared" si="29"/>
        <v>0.20493215230051592</v>
      </c>
      <c r="J85" s="262">
        <f t="shared" si="29"/>
        <v>0.1700681761830008</v>
      </c>
      <c r="K85" s="262">
        <f t="shared" si="29"/>
        <v>0.14113541591950271</v>
      </c>
      <c r="L85" s="262">
        <f t="shared" si="29"/>
        <v>0.11712482648921385</v>
      </c>
      <c r="M85" s="262">
        <f t="shared" si="29"/>
        <v>9.719902613212765E-2</v>
      </c>
      <c r="N85" s="262">
        <f t="shared" si="29"/>
        <v>8.0663092225832109E-2</v>
      </c>
      <c r="O85" s="262">
        <f t="shared" si="29"/>
        <v>6.6940325498615838E-2</v>
      </c>
      <c r="P85" s="262">
        <f t="shared" si="29"/>
        <v>5.5552137343249659E-2</v>
      </c>
      <c r="Q85" s="262">
        <f t="shared" si="29"/>
        <v>4.6101358791078552E-2</v>
      </c>
      <c r="R85" s="262">
        <f t="shared" si="29"/>
        <v>3.825838903823945E-2</v>
      </c>
      <c r="S85" s="262">
        <f t="shared" si="29"/>
        <v>3.174970044667174E-2</v>
      </c>
      <c r="T85" s="262">
        <f t="shared" si="29"/>
        <v>2.6348299125868668E-2</v>
      </c>
      <c r="U85" s="262">
        <f t="shared" si="29"/>
        <v>2.1865808403210511E-2</v>
      </c>
      <c r="V85" s="262">
        <f t="shared" si="29"/>
        <v>1.814589908980126E-2</v>
      </c>
      <c r="W85" s="262">
        <f t="shared" si="29"/>
        <v>1.5058837418922204E-2</v>
      </c>
      <c r="X85" s="262">
        <f t="shared" si="29"/>
        <v>1.2496960513628384E-2</v>
      </c>
      <c r="Y85" s="262">
        <f t="shared" si="29"/>
        <v>1.0370921588073345E-2</v>
      </c>
      <c r="Z85" s="262">
        <f t="shared" si="29"/>
        <v>8.6065739320110735E-3</v>
      </c>
      <c r="AA85" s="262">
        <f t="shared" si="29"/>
        <v>7.1423850058183183E-3</v>
      </c>
      <c r="AB85" s="262">
        <f t="shared" si="29"/>
        <v>5.9272904612600145E-3</v>
      </c>
      <c r="AC85" s="262">
        <f t="shared" si="29"/>
        <v>4.9189132458589318E-3</v>
      </c>
      <c r="AD85" s="262">
        <f t="shared" si="29"/>
        <v>4.082085681210732E-3</v>
      </c>
      <c r="AE85" s="262">
        <f t="shared" si="29"/>
        <v>3.3876229719591129E-3</v>
      </c>
      <c r="AF85" s="262">
        <f t="shared" si="29"/>
        <v>2.8113053709204251E-3</v>
      </c>
      <c r="AG85" s="262">
        <f t="shared" si="29"/>
        <v>2.3330335028385286E-3</v>
      </c>
      <c r="AH85" s="262">
        <f t="shared" si="29"/>
        <v>1.9361273882477412E-3</v>
      </c>
      <c r="AI85" s="262">
        <f t="shared" si="29"/>
        <v>1.6067447205375444E-3</v>
      </c>
      <c r="AJ85" s="262">
        <f t="shared" si="29"/>
        <v>1.3333981083299121E-3</v>
      </c>
      <c r="AK85" s="262">
        <f t="shared" si="29"/>
        <v>1.1065544467468149E-3</v>
      </c>
      <c r="AL85" s="262">
        <f t="shared" si="29"/>
        <v>9.1830244543304122E-4</v>
      </c>
      <c r="AM85" s="262">
        <f t="shared" si="29"/>
        <v>7.6207671820169396E-4</v>
      </c>
      <c r="AN85" s="262">
        <f t="shared" si="29"/>
        <v>6.3242881178563804E-4</v>
      </c>
      <c r="AO85" s="262">
        <f t="shared" si="29"/>
        <v>5.2483718820384888E-4</v>
      </c>
      <c r="AP85" s="262">
        <f t="shared" si="29"/>
        <v>4.3554953377912764E-4</v>
      </c>
    </row>
    <row r="86" spans="1:45" ht="28.5" x14ac:dyDescent="0.2">
      <c r="A86" s="251" t="s">
        <v>289</v>
      </c>
      <c r="B86" s="252">
        <f>B83*B85</f>
        <v>-9049030.0395003874</v>
      </c>
      <c r="C86" s="252">
        <f>C83*C85</f>
        <v>-83821.052612364554</v>
      </c>
      <c r="D86" s="252">
        <f t="shared" ref="D86:AO86" si="30">D83*D85</f>
        <v>-73386.896685514323</v>
      </c>
      <c r="E86" s="252">
        <f t="shared" si="30"/>
        <v>-64251.598342919089</v>
      </c>
      <c r="F86" s="252">
        <f t="shared" si="30"/>
        <v>-56253.474067866991</v>
      </c>
      <c r="G86" s="252">
        <f t="shared" si="30"/>
        <v>-49250.9669224893</v>
      </c>
      <c r="H86" s="252">
        <f t="shared" si="30"/>
        <v>-43120.141164502995</v>
      </c>
      <c r="I86" s="252">
        <f t="shared" si="30"/>
        <v>-37752.488737386535</v>
      </c>
      <c r="J86" s="252">
        <f t="shared" si="30"/>
        <v>-33053.00881157074</v>
      </c>
      <c r="K86" s="252">
        <f t="shared" si="30"/>
        <v>-28938.526386893896</v>
      </c>
      <c r="L86" s="252">
        <f t="shared" si="30"/>
        <v>-25336.220197653998</v>
      </c>
      <c r="M86" s="252">
        <f t="shared" si="30"/>
        <v>-22182.33386599577</v>
      </c>
      <c r="N86" s="252">
        <f t="shared" si="30"/>
        <v>-19421.047492635349</v>
      </c>
      <c r="O86" s="252">
        <f t="shared" si="30"/>
        <v>-17003.48971346912</v>
      </c>
      <c r="P86" s="252">
        <f t="shared" si="30"/>
        <v>-14886.872736688711</v>
      </c>
      <c r="Q86" s="252">
        <f t="shared" si="30"/>
        <v>-13033.735051623715</v>
      </c>
      <c r="R86" s="252">
        <f t="shared" si="30"/>
        <v>-11411.278406193402</v>
      </c>
      <c r="S86" s="252">
        <f t="shared" si="30"/>
        <v>-9990.7873182854819</v>
      </c>
      <c r="T86" s="252">
        <f t="shared" si="30"/>
        <v>-8747.1208471296268</v>
      </c>
      <c r="U86" s="252">
        <f t="shared" si="30"/>
        <v>-7658.2676296446143</v>
      </c>
      <c r="V86" s="252">
        <f t="shared" si="30"/>
        <v>-6704.9563064523318</v>
      </c>
      <c r="W86" s="252">
        <f t="shared" si="30"/>
        <v>-5870.3144425786031</v>
      </c>
      <c r="X86" s="252">
        <f t="shared" si="30"/>
        <v>-5139.5699061580244</v>
      </c>
      <c r="Y86" s="252">
        <f t="shared" si="30"/>
        <v>-4499.7894199142866</v>
      </c>
      <c r="Z86" s="252">
        <f t="shared" si="30"/>
        <v>-3939.6496580992266</v>
      </c>
      <c r="AA86" s="252">
        <f t="shared" si="30"/>
        <v>-3449.236837588955</v>
      </c>
      <c r="AB86" s="252">
        <f t="shared" si="30"/>
        <v>-3019.8712561463403</v>
      </c>
      <c r="AC86" s="252">
        <f t="shared" si="30"/>
        <v>-2643.953672393684</v>
      </c>
      <c r="AD86" s="252">
        <f t="shared" si="30"/>
        <v>-2314.8308086102384</v>
      </c>
      <c r="AE86" s="252">
        <f t="shared" si="30"/>
        <v>-2026.6775959201666</v>
      </c>
      <c r="AF86" s="252">
        <f t="shared" si="30"/>
        <v>-1774.3940777558303</v>
      </c>
      <c r="AG86" s="252">
        <f t="shared" si="30"/>
        <v>-1553.5151469148559</v>
      </c>
      <c r="AH86" s="252">
        <f t="shared" si="30"/>
        <v>-1360.1315186681948</v>
      </c>
      <c r="AI86" s="252">
        <f t="shared" si="30"/>
        <v>-1190.8205412406173</v>
      </c>
      <c r="AJ86" s="252">
        <f t="shared" si="30"/>
        <v>-1042.5856190944817</v>
      </c>
      <c r="AK86" s="252">
        <f t="shared" si="30"/>
        <v>-912.80317688355137</v>
      </c>
      <c r="AL86" s="252">
        <f t="shared" si="30"/>
        <v>-799.17622540426953</v>
      </c>
      <c r="AM86" s="252">
        <f t="shared" si="30"/>
        <v>-699.69370771909178</v>
      </c>
      <c r="AN86" s="252">
        <f t="shared" si="30"/>
        <v>-612.59490592833322</v>
      </c>
      <c r="AO86" s="252">
        <f t="shared" si="30"/>
        <v>-536.33827863434954</v>
      </c>
      <c r="AP86" s="252">
        <f>AP83*AP85</f>
        <v>-469.57417755953418</v>
      </c>
    </row>
    <row r="87" spans="1:45" ht="14.25" x14ac:dyDescent="0.2">
      <c r="A87" s="251" t="s">
        <v>288</v>
      </c>
      <c r="B87" s="252">
        <f>SUM($B$86:B86)</f>
        <v>-9049030.0395003874</v>
      </c>
      <c r="C87" s="252">
        <f>SUM($B$86:C86)</f>
        <v>-9132851.0921127517</v>
      </c>
      <c r="D87" s="252">
        <f>SUM($B$86:D86)</f>
        <v>-9206237.9887982663</v>
      </c>
      <c r="E87" s="252">
        <f>SUM($B$86:E86)</f>
        <v>-9270489.587141186</v>
      </c>
      <c r="F87" s="252">
        <f>SUM($B$86:F86)</f>
        <v>-9326743.0612090528</v>
      </c>
      <c r="G87" s="252">
        <f>SUM($B$86:G86)</f>
        <v>-9375994.0281315427</v>
      </c>
      <c r="H87" s="252">
        <f>SUM($B$86:H86)</f>
        <v>-9419114.1692960449</v>
      </c>
      <c r="I87" s="252">
        <f>SUM($B$86:I86)</f>
        <v>-9456866.6580334306</v>
      </c>
      <c r="J87" s="252">
        <f>SUM($B$86:J86)</f>
        <v>-9489919.6668450013</v>
      </c>
      <c r="K87" s="252">
        <f>SUM($B$86:K86)</f>
        <v>-9518858.1932318956</v>
      </c>
      <c r="L87" s="252">
        <f>SUM($B$86:L86)</f>
        <v>-9544194.413429549</v>
      </c>
      <c r="M87" s="252">
        <f>SUM($B$86:M86)</f>
        <v>-9566376.7472955454</v>
      </c>
      <c r="N87" s="252">
        <f>SUM($B$86:N86)</f>
        <v>-9585797.7947881799</v>
      </c>
      <c r="O87" s="252">
        <f>SUM($B$86:O86)</f>
        <v>-9602801.2845016494</v>
      </c>
      <c r="P87" s="252">
        <f>SUM($B$86:P86)</f>
        <v>-9617688.1572383381</v>
      </c>
      <c r="Q87" s="252">
        <f>SUM($B$86:Q86)</f>
        <v>-9630721.8922899626</v>
      </c>
      <c r="R87" s="252">
        <f>SUM($B$86:R86)</f>
        <v>-9642133.1706961561</v>
      </c>
      <c r="S87" s="252">
        <f>SUM($B$86:S86)</f>
        <v>-9652123.9580144417</v>
      </c>
      <c r="T87" s="252">
        <f>SUM($B$86:T86)</f>
        <v>-9660871.0788615718</v>
      </c>
      <c r="U87" s="252">
        <f>SUM($B$86:U86)</f>
        <v>-9668529.3464912158</v>
      </c>
      <c r="V87" s="252">
        <f>SUM($B$86:V86)</f>
        <v>-9675234.3027976677</v>
      </c>
      <c r="W87" s="252">
        <f>SUM($B$86:W86)</f>
        <v>-9681104.6172402464</v>
      </c>
      <c r="X87" s="252">
        <f>SUM($B$86:X86)</f>
        <v>-9686244.1871464048</v>
      </c>
      <c r="Y87" s="252">
        <f>SUM($B$86:Y86)</f>
        <v>-9690743.9765663184</v>
      </c>
      <c r="Z87" s="252">
        <f>SUM($B$86:Z86)</f>
        <v>-9694683.6262244172</v>
      </c>
      <c r="AA87" s="252">
        <f>SUM($B$86:AA86)</f>
        <v>-9698132.8630620055</v>
      </c>
      <c r="AB87" s="252">
        <f>SUM($B$86:AB86)</f>
        <v>-9701152.7343181521</v>
      </c>
      <c r="AC87" s="252">
        <f>SUM($B$86:AC86)</f>
        <v>-9703796.6879905462</v>
      </c>
      <c r="AD87" s="252">
        <f>SUM($B$86:AD86)</f>
        <v>-9706111.518799156</v>
      </c>
      <c r="AE87" s="252">
        <f>SUM($B$86:AE86)</f>
        <v>-9708138.1963950768</v>
      </c>
      <c r="AF87" s="252">
        <f>SUM($B$86:AF86)</f>
        <v>-9709912.5904728323</v>
      </c>
      <c r="AG87" s="252">
        <f>SUM($B$86:AG86)</f>
        <v>-9711466.1056197472</v>
      </c>
      <c r="AH87" s="252">
        <f>SUM($B$86:AH86)</f>
        <v>-9712826.2371384148</v>
      </c>
      <c r="AI87" s="252">
        <f>SUM($B$86:AI86)</f>
        <v>-9714017.057679655</v>
      </c>
      <c r="AJ87" s="252">
        <f>SUM($B$86:AJ86)</f>
        <v>-9715059.6432987489</v>
      </c>
      <c r="AK87" s="252">
        <f>SUM($B$86:AK86)</f>
        <v>-9715972.4464756325</v>
      </c>
      <c r="AL87" s="252">
        <f>SUM($B$86:AL86)</f>
        <v>-9716771.6227010377</v>
      </c>
      <c r="AM87" s="252">
        <f>SUM($B$86:AM86)</f>
        <v>-9717471.3164087571</v>
      </c>
      <c r="AN87" s="252">
        <f>SUM($B$86:AN86)</f>
        <v>-9718083.9113146849</v>
      </c>
      <c r="AO87" s="252">
        <f>SUM($B$86:AO86)</f>
        <v>-9718620.2495933194</v>
      </c>
      <c r="AP87" s="252">
        <f>SUM($B$86:AP86)</f>
        <v>-9719089.8237708788</v>
      </c>
    </row>
    <row r="88" spans="1:45" ht="14.25" x14ac:dyDescent="0.2">
      <c r="A88" s="251" t="s">
        <v>287</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0</v>
      </c>
      <c r="R88" s="263">
        <f>IF((ISERR(IRR($B$83:R83))),0,IF(IRR($B$83:R83)&lt;0,0,IRR($B$83:R83)))</f>
        <v>0</v>
      </c>
      <c r="S88" s="263">
        <f>IF((ISERR(IRR($B$83:S83))),0,IF(IRR($B$83:S83)&lt;0,0,IRR($B$83:S83)))</f>
        <v>0</v>
      </c>
      <c r="T88" s="263">
        <f>IF((ISERR(IRR($B$83:T83))),0,IF(IRR($B$83:T83)&lt;0,0,IRR($B$83:T83)))</f>
        <v>0</v>
      </c>
      <c r="U88" s="263">
        <f>IF((ISERR(IRR($B$83:U83))),0,IF(IRR($B$83:U83)&lt;0,0,IRR($B$83:U83)))</f>
        <v>0</v>
      </c>
      <c r="V88" s="263">
        <f>IF((ISERR(IRR($B$83:V83))),0,IF(IRR($B$83:V83)&lt;0,0,IRR($B$83:V83)))</f>
        <v>0</v>
      </c>
      <c r="W88" s="263">
        <f>IF((ISERR(IRR($B$83:W83))),0,IF(IRR($B$83:W83)&lt;0,0,IRR($B$83:W83)))</f>
        <v>0</v>
      </c>
      <c r="X88" s="263">
        <f>IF((ISERR(IRR($B$83:X83))),0,IF(IRR($B$83:X83)&lt;0,0,IRR($B$83:X83)))</f>
        <v>0</v>
      </c>
      <c r="Y88" s="263">
        <f>IF((ISERR(IRR($B$83:Y83))),0,IF(IRR($B$83:Y83)&lt;0,0,IRR($B$83:Y83)))</f>
        <v>0</v>
      </c>
      <c r="Z88" s="263">
        <f>IF((ISERR(IRR($B$83:Z83))),0,IF(IRR($B$83:Z83)&lt;0,0,IRR($B$83:Z83)))</f>
        <v>0</v>
      </c>
      <c r="AA88" s="263">
        <f>IF((ISERR(IRR($B$83:AA83))),0,IF(IRR($B$83:AA83)&lt;0,0,IRR($B$83:AA83)))</f>
        <v>0</v>
      </c>
      <c r="AB88" s="263">
        <f>IF((ISERR(IRR($B$83:AB83))),0,IF(IRR($B$83:AB83)&lt;0,0,IRR($B$83:AB83)))</f>
        <v>0</v>
      </c>
      <c r="AC88" s="263">
        <f>IF((ISERR(IRR($B$83:AC83))),0,IF(IRR($B$83:AC83)&lt;0,0,IRR($B$83:AC83)))</f>
        <v>0</v>
      </c>
      <c r="AD88" s="263">
        <f>IF((ISERR(IRR($B$83:AD83))),0,IF(IRR($B$83:AD83)&lt;0,0,IRR($B$83:AD83)))</f>
        <v>0</v>
      </c>
      <c r="AE88" s="263">
        <f>IF((ISERR(IRR($B$83:AE83))),0,IF(IRR($B$83:AE83)&lt;0,0,IRR($B$83:AE83)))</f>
        <v>0</v>
      </c>
      <c r="AF88" s="263">
        <f>IF((ISERR(IRR($B$83:AF83))),0,IF(IRR($B$83:AF83)&lt;0,0,IRR($B$83:AF83)))</f>
        <v>0</v>
      </c>
      <c r="AG88" s="263">
        <f>IF((ISERR(IRR($B$83:AG83))),0,IF(IRR($B$83:AG83)&lt;0,0,IRR($B$83:AG83)))</f>
        <v>0</v>
      </c>
      <c r="AH88" s="263">
        <f>IF((ISERR(IRR($B$83:AH83))),0,IF(IRR($B$83:AH83)&lt;0,0,IRR($B$83:AH83)))</f>
        <v>0</v>
      </c>
      <c r="AI88" s="263">
        <f>IF((ISERR(IRR($B$83:AI83))),0,IF(IRR($B$83:AI83)&lt;0,0,IRR($B$83:AI83)))</f>
        <v>0</v>
      </c>
      <c r="AJ88" s="263">
        <f>IF((ISERR(IRR($B$83:AJ83))),0,IF(IRR($B$83:AJ83)&lt;0,0,IRR($B$83:AJ83)))</f>
        <v>0</v>
      </c>
      <c r="AK88" s="263">
        <f>IF((ISERR(IRR($B$83:AK83))),0,IF(IRR($B$83:AK83)&lt;0,0,IRR($B$83:AK83)))</f>
        <v>0</v>
      </c>
      <c r="AL88" s="263">
        <f>IF((ISERR(IRR($B$83:AL83))),0,IF(IRR($B$83:AL83)&lt;0,0,IRR($B$83:AL83)))</f>
        <v>0</v>
      </c>
      <c r="AM88" s="263">
        <f>IF((ISERR(IRR($B$83:AM83))),0,IF(IRR($B$83:AM83)&lt;0,0,IRR($B$83:AM83)))</f>
        <v>0</v>
      </c>
      <c r="AN88" s="263">
        <f>IF((ISERR(IRR($B$83:AN83))),0,IF(IRR($B$83:AN83)&lt;0,0,IRR($B$83:AN83)))</f>
        <v>0</v>
      </c>
      <c r="AO88" s="263">
        <f>IF((ISERR(IRR($B$83:AO83))),0,IF(IRR($B$83:AO83)&lt;0,0,IRR($B$83:AO83)))</f>
        <v>0</v>
      </c>
      <c r="AP88" s="263">
        <f>IF((ISERR(IRR($B$83:AP83))),0,IF(IRR($B$83:AP83)&lt;0,0,IRR($B$83:AP83)))</f>
        <v>0</v>
      </c>
    </row>
    <row r="89" spans="1:45" ht="14.25" x14ac:dyDescent="0.2">
      <c r="A89" s="251" t="s">
        <v>286</v>
      </c>
      <c r="B89" s="264">
        <f>IF(AND(B84&gt;0,A84&lt;0),(B74-(B84/(B84-A84))),0)</f>
        <v>0</v>
      </c>
      <c r="C89" s="264">
        <f t="shared" ref="C89:AP89" si="31">IF(AND(C84&gt;0,B84&lt;0),(C74-(C84/(C84-B84))),0)</f>
        <v>0</v>
      </c>
      <c r="D89" s="264">
        <f t="shared" si="31"/>
        <v>0</v>
      </c>
      <c r="E89" s="264">
        <f t="shared" si="31"/>
        <v>0</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0</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285</v>
      </c>
      <c r="B90" s="266">
        <f t="shared" ref="B90:AP90" si="32">IF(AND(B87&gt;0,A87&lt;0),(B74-(B87/(B87-A87))),0)</f>
        <v>0</v>
      </c>
      <c r="C90" s="266">
        <f t="shared" si="32"/>
        <v>0</v>
      </c>
      <c r="D90" s="266">
        <f t="shared" si="32"/>
        <v>0</v>
      </c>
      <c r="E90" s="266">
        <f t="shared" si="32"/>
        <v>0</v>
      </c>
      <c r="F90" s="266">
        <f t="shared" si="32"/>
        <v>0</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2017</v>
      </c>
      <c r="C91" s="267">
        <f>B91+1</f>
        <v>2018</v>
      </c>
      <c r="D91" s="196">
        <f t="shared" ref="D91:AP91" si="33">C91+1</f>
        <v>2019</v>
      </c>
      <c r="E91" s="196">
        <f t="shared" si="33"/>
        <v>2020</v>
      </c>
      <c r="F91" s="196">
        <f t="shared" si="33"/>
        <v>2021</v>
      </c>
      <c r="G91" s="196">
        <f t="shared" si="33"/>
        <v>2022</v>
      </c>
      <c r="H91" s="196">
        <f t="shared" si="33"/>
        <v>2023</v>
      </c>
      <c r="I91" s="196">
        <f t="shared" si="33"/>
        <v>2024</v>
      </c>
      <c r="J91" s="196">
        <f t="shared" si="33"/>
        <v>2025</v>
      </c>
      <c r="K91" s="196">
        <f t="shared" si="33"/>
        <v>2026</v>
      </c>
      <c r="L91" s="196">
        <f t="shared" si="33"/>
        <v>2027</v>
      </c>
      <c r="M91" s="196">
        <f t="shared" si="33"/>
        <v>2028</v>
      </c>
      <c r="N91" s="196">
        <f t="shared" si="33"/>
        <v>2029</v>
      </c>
      <c r="O91" s="196">
        <f t="shared" si="33"/>
        <v>2030</v>
      </c>
      <c r="P91" s="196">
        <f t="shared" si="33"/>
        <v>2031</v>
      </c>
      <c r="Q91" s="196">
        <f t="shared" si="33"/>
        <v>2032</v>
      </c>
      <c r="R91" s="196">
        <f t="shared" si="33"/>
        <v>2033</v>
      </c>
      <c r="S91" s="196">
        <f t="shared" si="33"/>
        <v>2034</v>
      </c>
      <c r="T91" s="196">
        <f t="shared" si="33"/>
        <v>2035</v>
      </c>
      <c r="U91" s="196">
        <f t="shared" si="33"/>
        <v>2036</v>
      </c>
      <c r="V91" s="196">
        <f t="shared" si="33"/>
        <v>2037</v>
      </c>
      <c r="W91" s="196">
        <f t="shared" si="33"/>
        <v>2038</v>
      </c>
      <c r="X91" s="196">
        <f t="shared" si="33"/>
        <v>2039</v>
      </c>
      <c r="Y91" s="196">
        <f t="shared" si="33"/>
        <v>2040</v>
      </c>
      <c r="Z91" s="196">
        <f t="shared" si="33"/>
        <v>2041</v>
      </c>
      <c r="AA91" s="196">
        <f t="shared" si="33"/>
        <v>2042</v>
      </c>
      <c r="AB91" s="196">
        <f t="shared" si="33"/>
        <v>2043</v>
      </c>
      <c r="AC91" s="196">
        <f t="shared" si="33"/>
        <v>2044</v>
      </c>
      <c r="AD91" s="196">
        <f t="shared" si="33"/>
        <v>2045</v>
      </c>
      <c r="AE91" s="196">
        <f t="shared" si="33"/>
        <v>2046</v>
      </c>
      <c r="AF91" s="196">
        <f t="shared" si="33"/>
        <v>2047</v>
      </c>
      <c r="AG91" s="196">
        <f t="shared" si="33"/>
        <v>2048</v>
      </c>
      <c r="AH91" s="196">
        <f t="shared" si="33"/>
        <v>2049</v>
      </c>
      <c r="AI91" s="196">
        <f t="shared" si="33"/>
        <v>2050</v>
      </c>
      <c r="AJ91" s="196">
        <f t="shared" si="33"/>
        <v>2051</v>
      </c>
      <c r="AK91" s="196">
        <f t="shared" si="33"/>
        <v>2052</v>
      </c>
      <c r="AL91" s="196">
        <f t="shared" si="33"/>
        <v>2053</v>
      </c>
      <c r="AM91" s="196">
        <f t="shared" si="33"/>
        <v>2054</v>
      </c>
      <c r="AN91" s="196">
        <f t="shared" si="33"/>
        <v>2055</v>
      </c>
      <c r="AO91" s="196">
        <f t="shared" si="33"/>
        <v>2056</v>
      </c>
      <c r="AP91" s="196">
        <f t="shared" si="33"/>
        <v>2057</v>
      </c>
      <c r="AQ91" s="197"/>
      <c r="AR91" s="197"/>
      <c r="AS91" s="197"/>
    </row>
    <row r="92" spans="1:45" ht="15.6" customHeight="1" x14ac:dyDescent="0.2">
      <c r="A92" s="268" t="s">
        <v>284</v>
      </c>
      <c r="B92" s="125"/>
      <c r="C92" s="125"/>
      <c r="D92" s="125"/>
      <c r="E92" s="125"/>
      <c r="F92" s="125"/>
      <c r="G92" s="125"/>
      <c r="H92" s="125"/>
      <c r="I92" s="125"/>
      <c r="J92" s="125"/>
      <c r="K92" s="125"/>
      <c r="L92" s="269">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283</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282</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281</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280</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21" t="s">
        <v>513</v>
      </c>
      <c r="B97" s="421"/>
      <c r="C97" s="421"/>
      <c r="D97" s="421"/>
      <c r="E97" s="421"/>
      <c r="F97" s="421"/>
      <c r="G97" s="421"/>
      <c r="H97" s="421"/>
      <c r="I97" s="421"/>
      <c r="J97" s="421"/>
      <c r="K97" s="421"/>
      <c r="L97" s="421"/>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x14ac:dyDescent="0.2">
      <c r="C98" s="270"/>
    </row>
    <row r="99" spans="1:71" s="276" customFormat="1" ht="16.5" hidden="1" thickTop="1" x14ac:dyDescent="0.2">
      <c r="A99" s="271" t="s">
        <v>514</v>
      </c>
      <c r="B99" s="272">
        <f>B81*B85</f>
        <v>-7668669.5250003273</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-7668669.5250003273</v>
      </c>
      <c r="AR99" s="275"/>
      <c r="AS99" s="275"/>
    </row>
    <row r="100" spans="1:71" s="279" customFormat="1" hidden="1" x14ac:dyDescent="0.2">
      <c r="A100" s="277">
        <f>AQ99</f>
        <v>-7668669.5250003273</v>
      </c>
      <c r="B100" s="278"/>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79" customFormat="1" hidden="1" x14ac:dyDescent="0.2">
      <c r="A101" s="277">
        <f>AP87</f>
        <v>-9719089.8237708788</v>
      </c>
      <c r="B101" s="278"/>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79" customFormat="1" hidden="1" x14ac:dyDescent="0.2">
      <c r="A102" s="280" t="s">
        <v>515</v>
      </c>
      <c r="B102" s="281">
        <f>(A101+-A100)/-A100</f>
        <v>-0.2673762759088858</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79" customFormat="1" hidden="1" x14ac:dyDescent="0.2">
      <c r="A103" s="282"/>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hidden="1" x14ac:dyDescent="0.2">
      <c r="A104" s="283" t="s">
        <v>516</v>
      </c>
      <c r="B104" s="283" t="s">
        <v>517</v>
      </c>
      <c r="C104" s="283" t="s">
        <v>518</v>
      </c>
      <c r="D104" s="283" t="s">
        <v>519</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5"/>
      <c r="AR104" s="285"/>
      <c r="AS104" s="285"/>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hidden="1" x14ac:dyDescent="0.2">
      <c r="A105" s="286">
        <f>G30/1000/1000</f>
        <v>-9.5441944134295476</v>
      </c>
      <c r="B105" s="287">
        <f>L88</f>
        <v>0</v>
      </c>
      <c r="C105" s="288" t="str">
        <f>G28</f>
        <v>не окупается</v>
      </c>
      <c r="D105" s="288" t="str">
        <f>G29</f>
        <v>не окупается</v>
      </c>
      <c r="E105" s="289" t="s">
        <v>520</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hidden="1" x14ac:dyDescent="0.2">
      <c r="A106" s="290"/>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5"/>
      <c r="AR106" s="285"/>
      <c r="AS106" s="285"/>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hidden="1"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79"/>
      <c r="AU107" s="279"/>
      <c r="AV107" s="279"/>
      <c r="AW107" s="279"/>
      <c r="AX107" s="279"/>
      <c r="AY107" s="279"/>
      <c r="AZ107" s="279"/>
      <c r="BA107" s="279"/>
      <c r="BB107" s="279"/>
      <c r="BC107" s="279"/>
      <c r="BD107" s="279"/>
      <c r="BE107" s="279"/>
      <c r="BF107" s="279"/>
      <c r="BG107" s="279"/>
    </row>
    <row r="108" spans="1:71" ht="12.75" hidden="1" x14ac:dyDescent="0.2">
      <c r="A108" s="294" t="s">
        <v>521</v>
      </c>
      <c r="B108" s="295"/>
      <c r="C108" s="295">
        <f>C109*$B$111*$B$112*1000</f>
        <v>0</v>
      </c>
      <c r="D108" s="295">
        <f t="shared" ref="D108:AP108" si="36">D109*$B$111*$B$112*1000</f>
        <v>0</v>
      </c>
      <c r="E108" s="295">
        <f>E109*$B$111*$B$112*1000</f>
        <v>0</v>
      </c>
      <c r="F108" s="295">
        <f t="shared" si="36"/>
        <v>0</v>
      </c>
      <c r="G108" s="295">
        <f t="shared" si="36"/>
        <v>0</v>
      </c>
      <c r="H108" s="295">
        <f t="shared" si="36"/>
        <v>0</v>
      </c>
      <c r="I108" s="295">
        <f t="shared" si="36"/>
        <v>0</v>
      </c>
      <c r="J108" s="295">
        <f t="shared" si="36"/>
        <v>0</v>
      </c>
      <c r="K108" s="295">
        <f t="shared" si="36"/>
        <v>0</v>
      </c>
      <c r="L108" s="295">
        <f t="shared" si="36"/>
        <v>0</v>
      </c>
      <c r="M108" s="295">
        <f t="shared" si="36"/>
        <v>0</v>
      </c>
      <c r="N108" s="295">
        <f t="shared" si="36"/>
        <v>0</v>
      </c>
      <c r="O108" s="295">
        <f t="shared" si="36"/>
        <v>0</v>
      </c>
      <c r="P108" s="295">
        <f t="shared" si="36"/>
        <v>0</v>
      </c>
      <c r="Q108" s="295">
        <f t="shared" si="36"/>
        <v>0</v>
      </c>
      <c r="R108" s="295">
        <f t="shared" si="36"/>
        <v>0</v>
      </c>
      <c r="S108" s="295">
        <f t="shared" si="36"/>
        <v>0</v>
      </c>
      <c r="T108" s="295">
        <f t="shared" si="36"/>
        <v>0</v>
      </c>
      <c r="U108" s="295">
        <f t="shared" si="36"/>
        <v>0</v>
      </c>
      <c r="V108" s="295">
        <f t="shared" si="36"/>
        <v>0</v>
      </c>
      <c r="W108" s="295">
        <f t="shared" si="36"/>
        <v>0</v>
      </c>
      <c r="X108" s="295">
        <f t="shared" si="36"/>
        <v>0</v>
      </c>
      <c r="Y108" s="295">
        <f t="shared" si="36"/>
        <v>0</v>
      </c>
      <c r="Z108" s="295">
        <f t="shared" si="36"/>
        <v>0</v>
      </c>
      <c r="AA108" s="295">
        <f t="shared" si="36"/>
        <v>0</v>
      </c>
      <c r="AB108" s="295">
        <f t="shared" si="36"/>
        <v>0</v>
      </c>
      <c r="AC108" s="295">
        <f t="shared" si="36"/>
        <v>0</v>
      </c>
      <c r="AD108" s="295">
        <f t="shared" si="36"/>
        <v>0</v>
      </c>
      <c r="AE108" s="295">
        <f t="shared" si="36"/>
        <v>0</v>
      </c>
      <c r="AF108" s="295">
        <f t="shared" si="36"/>
        <v>0</v>
      </c>
      <c r="AG108" s="295">
        <f t="shared" si="36"/>
        <v>0</v>
      </c>
      <c r="AH108" s="295">
        <f t="shared" si="36"/>
        <v>0</v>
      </c>
      <c r="AI108" s="295">
        <f t="shared" si="36"/>
        <v>0</v>
      </c>
      <c r="AJ108" s="295">
        <f t="shared" si="36"/>
        <v>0</v>
      </c>
      <c r="AK108" s="295">
        <f t="shared" si="36"/>
        <v>0</v>
      </c>
      <c r="AL108" s="295">
        <f t="shared" si="36"/>
        <v>0</v>
      </c>
      <c r="AM108" s="295">
        <f t="shared" si="36"/>
        <v>0</v>
      </c>
      <c r="AN108" s="295">
        <f t="shared" si="36"/>
        <v>0</v>
      </c>
      <c r="AO108" s="295">
        <f t="shared" si="36"/>
        <v>0</v>
      </c>
      <c r="AP108" s="295">
        <f t="shared" si="36"/>
        <v>0</v>
      </c>
      <c r="AT108" s="279"/>
      <c r="AU108" s="279"/>
      <c r="AV108" s="279"/>
      <c r="AW108" s="279"/>
      <c r="AX108" s="279"/>
      <c r="AY108" s="279"/>
      <c r="AZ108" s="279"/>
      <c r="BA108" s="279"/>
      <c r="BB108" s="279"/>
      <c r="BC108" s="279"/>
      <c r="BD108" s="279"/>
      <c r="BE108" s="279"/>
      <c r="BF108" s="279"/>
      <c r="BG108" s="279"/>
    </row>
    <row r="109" spans="1:71" ht="12.75" hidden="1" x14ac:dyDescent="0.2">
      <c r="A109" s="294" t="s">
        <v>522</v>
      </c>
      <c r="B109" s="293"/>
      <c r="C109" s="293">
        <f>B109+$I$120*C113</f>
        <v>0</v>
      </c>
      <c r="D109" s="293">
        <f>C109+$I$120*D113</f>
        <v>0</v>
      </c>
      <c r="E109" s="293">
        <f t="shared" ref="E109:AP109" si="37">D109+$I$120*E113</f>
        <v>0</v>
      </c>
      <c r="F109" s="293">
        <f t="shared" si="37"/>
        <v>0</v>
      </c>
      <c r="G109" s="293">
        <f t="shared" si="37"/>
        <v>0</v>
      </c>
      <c r="H109" s="293">
        <f t="shared" si="37"/>
        <v>0</v>
      </c>
      <c r="I109" s="293">
        <f t="shared" si="37"/>
        <v>0</v>
      </c>
      <c r="J109" s="293">
        <f t="shared" si="37"/>
        <v>0</v>
      </c>
      <c r="K109" s="293">
        <f t="shared" si="37"/>
        <v>0</v>
      </c>
      <c r="L109" s="293">
        <f t="shared" si="37"/>
        <v>0</v>
      </c>
      <c r="M109" s="293">
        <f t="shared" si="37"/>
        <v>0</v>
      </c>
      <c r="N109" s="293">
        <f t="shared" si="37"/>
        <v>0</v>
      </c>
      <c r="O109" s="293">
        <f t="shared" si="37"/>
        <v>0</v>
      </c>
      <c r="P109" s="293">
        <f t="shared" si="37"/>
        <v>0</v>
      </c>
      <c r="Q109" s="293">
        <f t="shared" si="37"/>
        <v>0</v>
      </c>
      <c r="R109" s="293">
        <f t="shared" si="37"/>
        <v>0</v>
      </c>
      <c r="S109" s="293">
        <f t="shared" si="37"/>
        <v>0</v>
      </c>
      <c r="T109" s="293">
        <f t="shared" si="37"/>
        <v>0</v>
      </c>
      <c r="U109" s="293">
        <f t="shared" si="37"/>
        <v>0</v>
      </c>
      <c r="V109" s="293">
        <f t="shared" si="37"/>
        <v>0</v>
      </c>
      <c r="W109" s="293">
        <f t="shared" si="37"/>
        <v>0</v>
      </c>
      <c r="X109" s="293">
        <f t="shared" si="37"/>
        <v>0</v>
      </c>
      <c r="Y109" s="293">
        <f t="shared" si="37"/>
        <v>0</v>
      </c>
      <c r="Z109" s="293">
        <f t="shared" si="37"/>
        <v>0</v>
      </c>
      <c r="AA109" s="293">
        <f t="shared" si="37"/>
        <v>0</v>
      </c>
      <c r="AB109" s="293">
        <f t="shared" si="37"/>
        <v>0</v>
      </c>
      <c r="AC109" s="293">
        <f t="shared" si="37"/>
        <v>0</v>
      </c>
      <c r="AD109" s="293">
        <f t="shared" si="37"/>
        <v>0</v>
      </c>
      <c r="AE109" s="293">
        <f t="shared" si="37"/>
        <v>0</v>
      </c>
      <c r="AF109" s="293">
        <f t="shared" si="37"/>
        <v>0</v>
      </c>
      <c r="AG109" s="293">
        <f t="shared" si="37"/>
        <v>0</v>
      </c>
      <c r="AH109" s="293">
        <f t="shared" si="37"/>
        <v>0</v>
      </c>
      <c r="AI109" s="293">
        <f t="shared" si="37"/>
        <v>0</v>
      </c>
      <c r="AJ109" s="293">
        <f t="shared" si="37"/>
        <v>0</v>
      </c>
      <c r="AK109" s="293">
        <f t="shared" si="37"/>
        <v>0</v>
      </c>
      <c r="AL109" s="293">
        <f t="shared" si="37"/>
        <v>0</v>
      </c>
      <c r="AM109" s="293">
        <f t="shared" si="37"/>
        <v>0</v>
      </c>
      <c r="AN109" s="293">
        <f t="shared" si="37"/>
        <v>0</v>
      </c>
      <c r="AO109" s="293">
        <f t="shared" si="37"/>
        <v>0</v>
      </c>
      <c r="AP109" s="293">
        <f t="shared" si="37"/>
        <v>0</v>
      </c>
      <c r="AT109" s="279"/>
      <c r="AU109" s="279"/>
      <c r="AV109" s="279"/>
      <c r="AW109" s="279"/>
      <c r="AX109" s="279"/>
      <c r="AY109" s="279"/>
      <c r="AZ109" s="279"/>
      <c r="BA109" s="279"/>
      <c r="BB109" s="279"/>
      <c r="BC109" s="279"/>
      <c r="BD109" s="279"/>
      <c r="BE109" s="279"/>
      <c r="BF109" s="279"/>
      <c r="BG109" s="279"/>
    </row>
    <row r="110" spans="1:71" ht="12.75" hidden="1" x14ac:dyDescent="0.2">
      <c r="A110" s="294" t="s">
        <v>523</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79"/>
      <c r="AU110" s="279"/>
      <c r="AV110" s="279"/>
      <c r="AW110" s="279"/>
      <c r="AX110" s="279"/>
      <c r="AY110" s="279"/>
      <c r="AZ110" s="279"/>
      <c r="BA110" s="279"/>
      <c r="BB110" s="279"/>
      <c r="BC110" s="279"/>
      <c r="BD110" s="279"/>
      <c r="BE110" s="279"/>
      <c r="BF110" s="279"/>
      <c r="BG110" s="279"/>
    </row>
    <row r="111" spans="1:71" ht="12.75" hidden="1" x14ac:dyDescent="0.2">
      <c r="A111" s="294" t="s">
        <v>524</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79"/>
      <c r="AU111" s="279"/>
      <c r="AV111" s="279"/>
      <c r="AW111" s="279"/>
      <c r="AX111" s="279"/>
      <c r="AY111" s="279"/>
      <c r="AZ111" s="279"/>
      <c r="BA111" s="279"/>
      <c r="BB111" s="279"/>
      <c r="BC111" s="279"/>
      <c r="BD111" s="279"/>
      <c r="BE111" s="279"/>
      <c r="BF111" s="279"/>
      <c r="BG111" s="279"/>
    </row>
    <row r="112" spans="1:71" ht="12.75" hidden="1" x14ac:dyDescent="0.2">
      <c r="A112" s="294" t="s">
        <v>525</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79"/>
      <c r="AU112" s="279"/>
      <c r="AV112" s="279"/>
      <c r="AW112" s="279"/>
      <c r="AX112" s="279"/>
      <c r="AY112" s="279"/>
      <c r="AZ112" s="279"/>
      <c r="BA112" s="279"/>
      <c r="BB112" s="279"/>
      <c r="BC112" s="279"/>
      <c r="BD112" s="279"/>
      <c r="BE112" s="279"/>
      <c r="BF112" s="279"/>
      <c r="BG112" s="279"/>
    </row>
    <row r="113" spans="1:71" ht="15" hidden="1" x14ac:dyDescent="0.2">
      <c r="A113" s="297" t="s">
        <v>526</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79"/>
      <c r="AU113" s="279"/>
      <c r="AV113" s="279"/>
      <c r="AW113" s="279"/>
      <c r="AX113" s="279"/>
      <c r="AY113" s="279"/>
      <c r="AZ113" s="279"/>
      <c r="BA113" s="279"/>
      <c r="BB113" s="279"/>
      <c r="BC113" s="279"/>
      <c r="BD113" s="279"/>
      <c r="BE113" s="279"/>
      <c r="BF113" s="279"/>
      <c r="BG113" s="279"/>
    </row>
    <row r="114" spans="1:71" ht="12.75" hidden="1" x14ac:dyDescent="0.2">
      <c r="A114" s="290"/>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Q114" s="285"/>
      <c r="AR114" s="285"/>
      <c r="AS114" s="285"/>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hidden="1" x14ac:dyDescent="0.2">
      <c r="A115" s="290"/>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Q115" s="285"/>
      <c r="AR115" s="285"/>
      <c r="AS115" s="285"/>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hidden="1" x14ac:dyDescent="0.2">
      <c r="A116" s="291"/>
      <c r="B116" s="409" t="s">
        <v>527</v>
      </c>
      <c r="C116" s="410"/>
      <c r="D116" s="409" t="s">
        <v>528</v>
      </c>
      <c r="E116" s="410"/>
      <c r="F116" s="291"/>
      <c r="G116" s="291"/>
      <c r="H116" s="291"/>
      <c r="I116" s="291"/>
      <c r="J116" s="291"/>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Q116" s="285"/>
      <c r="AR116" s="285"/>
      <c r="AS116" s="285"/>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hidden="1" x14ac:dyDescent="0.2">
      <c r="A117" s="294" t="s">
        <v>529</v>
      </c>
      <c r="B117" s="300"/>
      <c r="C117" s="291" t="s">
        <v>530</v>
      </c>
      <c r="D117" s="300"/>
      <c r="E117" s="291" t="s">
        <v>530</v>
      </c>
      <c r="F117" s="291"/>
      <c r="G117" s="291"/>
      <c r="H117" s="291"/>
      <c r="I117" s="291"/>
      <c r="J117" s="291"/>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Q117" s="285"/>
      <c r="AR117" s="285"/>
      <c r="AS117" s="285"/>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hidden="1" x14ac:dyDescent="0.2">
      <c r="A118" s="294" t="s">
        <v>529</v>
      </c>
      <c r="B118" s="291">
        <f>$B$110*B117</f>
        <v>0</v>
      </c>
      <c r="C118" s="291" t="s">
        <v>132</v>
      </c>
      <c r="D118" s="291">
        <f>$B$110*D117</f>
        <v>0</v>
      </c>
      <c r="E118" s="291" t="s">
        <v>132</v>
      </c>
      <c r="F118" s="294" t="s">
        <v>531</v>
      </c>
      <c r="G118" s="291">
        <f>D117-B117</f>
        <v>0</v>
      </c>
      <c r="H118" s="291" t="s">
        <v>530</v>
      </c>
      <c r="I118" s="301">
        <f>$B$110*G118</f>
        <v>0</v>
      </c>
      <c r="J118" s="291" t="s">
        <v>132</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Q118" s="285"/>
      <c r="AR118" s="285"/>
      <c r="AS118" s="285"/>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hidden="1" x14ac:dyDescent="0.2">
      <c r="A119" s="291"/>
      <c r="B119" s="291"/>
      <c r="C119" s="291"/>
      <c r="D119" s="291"/>
      <c r="E119" s="291"/>
      <c r="F119" s="294" t="s">
        <v>532</v>
      </c>
      <c r="G119" s="291">
        <f>I119/$B$110</f>
        <v>0</v>
      </c>
      <c r="H119" s="291" t="s">
        <v>530</v>
      </c>
      <c r="I119" s="300"/>
      <c r="J119" s="291" t="s">
        <v>132</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Q119" s="285"/>
      <c r="AR119" s="285"/>
      <c r="AS119" s="285"/>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hidden="1" x14ac:dyDescent="0.2">
      <c r="A120" s="302"/>
      <c r="B120" s="303"/>
      <c r="C120" s="303"/>
      <c r="D120" s="303"/>
      <c r="E120" s="303"/>
      <c r="F120" s="304" t="s">
        <v>533</v>
      </c>
      <c r="G120" s="301">
        <f>G118</f>
        <v>0</v>
      </c>
      <c r="H120" s="291" t="s">
        <v>530</v>
      </c>
      <c r="I120" s="296">
        <f>I118</f>
        <v>0</v>
      </c>
      <c r="J120" s="291" t="s">
        <v>132</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Q120" s="285"/>
      <c r="AR120" s="285"/>
      <c r="AS120" s="285"/>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2.75" hidden="1" x14ac:dyDescent="0.2">
      <c r="A121" s="305"/>
      <c r="B121" s="289"/>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Q121" s="285"/>
      <c r="AR121" s="285"/>
      <c r="AS121" s="285"/>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t="12.75" hidden="1" x14ac:dyDescent="0.2">
      <c r="A122" s="306" t="s">
        <v>534</v>
      </c>
      <c r="B122" s="307">
        <v>10.143798017255367</v>
      </c>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ht="12.75" hidden="1" x14ac:dyDescent="0.2">
      <c r="A123" s="306" t="s">
        <v>330</v>
      </c>
      <c r="B123" s="308">
        <v>25</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ht="12.75" hidden="1" x14ac:dyDescent="0.2">
      <c r="A124" s="306" t="s">
        <v>535</v>
      </c>
      <c r="B124" s="308"/>
      <c r="C124" s="309" t="s">
        <v>536</v>
      </c>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37" customFormat="1" ht="12.75" hidden="1"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06" t="s">
        <v>537</v>
      </c>
      <c r="B126" s="314">
        <f>$B$122*1000*1000</f>
        <v>10143798.017255368</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hidden="1" x14ac:dyDescent="0.2">
      <c r="A127" s="306" t="s">
        <v>538</v>
      </c>
      <c r="B127" s="315">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hidden="1" x14ac:dyDescent="0.2">
      <c r="A128" s="305"/>
      <c r="B128" s="316"/>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hidden="1" x14ac:dyDescent="0.2">
      <c r="A129" s="306" t="s">
        <v>539</v>
      </c>
      <c r="B129" s="317">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hidden="1" x14ac:dyDescent="0.2">
      <c r="A130" s="318"/>
      <c r="B130" s="31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25.5" hidden="1" x14ac:dyDescent="0.2">
      <c r="A131" s="320" t="s">
        <v>540</v>
      </c>
      <c r="B131" s="321">
        <v>1.23072</v>
      </c>
      <c r="C131" s="289" t="s">
        <v>541</v>
      </c>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25.5" hidden="1" x14ac:dyDescent="0.2">
      <c r="A132" s="320" t="s">
        <v>542</v>
      </c>
      <c r="B132" s="321">
        <v>1.20268</v>
      </c>
      <c r="C132" s="289" t="s">
        <v>541</v>
      </c>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hidden="1" x14ac:dyDescent="0.2">
      <c r="A133" s="305"/>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37"/>
      <c r="AR133" s="237"/>
      <c r="AS133" s="237"/>
      <c r="BH133" s="289"/>
      <c r="BI133" s="289"/>
      <c r="BJ133" s="289"/>
      <c r="BK133" s="289"/>
      <c r="BL133" s="289"/>
      <c r="BM133" s="289"/>
      <c r="BN133" s="289"/>
      <c r="BO133" s="289"/>
      <c r="BP133" s="289"/>
      <c r="BQ133" s="289"/>
      <c r="BR133" s="289"/>
      <c r="BS133" s="289"/>
    </row>
    <row r="134" spans="1:71" hidden="1" x14ac:dyDescent="0.2">
      <c r="A134" s="306" t="s">
        <v>543</v>
      </c>
      <c r="C134" s="313" t="s">
        <v>544</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hidden="1"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hidden="1" x14ac:dyDescent="0.2">
      <c r="A136" s="306" t="s">
        <v>545</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hidden="1" x14ac:dyDescent="0.2">
      <c r="A137" s="306" t="s">
        <v>546</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hidden="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hidden="1" x14ac:dyDescent="0.2">
      <c r="A139" s="305"/>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hidden="1" x14ac:dyDescent="0.2">
      <c r="A140" s="305"/>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hidden="1" x14ac:dyDescent="0.2">
      <c r="A141" s="305"/>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x14ac:dyDescent="0.2">
      <c r="A142" s="305"/>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x14ac:dyDescent="0.2">
      <c r="A143" s="305"/>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x14ac:dyDescent="0.2">
      <c r="A144" s="305"/>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x14ac:dyDescent="0.2">
      <c r="A145" s="305"/>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x14ac:dyDescent="0.2">
      <c r="A146" s="305"/>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x14ac:dyDescent="0.2">
      <c r="A147" s="305"/>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x14ac:dyDescent="0.2">
      <c r="A148" s="305"/>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x14ac:dyDescent="0.2">
      <c r="A149" s="305"/>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x14ac:dyDescent="0.2">
      <c r="A150" s="305"/>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x14ac:dyDescent="0.2">
      <c r="A151" s="305"/>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x14ac:dyDescent="0.2">
      <c r="A152" s="305"/>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x14ac:dyDescent="0.2">
      <c r="A153" s="305"/>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x14ac:dyDescent="0.2">
      <c r="A154" s="305"/>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x14ac:dyDescent="0.2">
      <c r="A155" s="305"/>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x14ac:dyDescent="0.2">
      <c r="A156" s="290"/>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Q156" s="285"/>
      <c r="AR156" s="285"/>
      <c r="AS156" s="285"/>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x14ac:dyDescent="0.2">
      <c r="A157" s="290"/>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Q157" s="285"/>
      <c r="AR157" s="285"/>
      <c r="AS157" s="285"/>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x14ac:dyDescent="0.2">
      <c r="A158" s="290"/>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5"/>
      <c r="AR158" s="285"/>
      <c r="AS158" s="285"/>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x14ac:dyDescent="0.2">
      <c r="A159" s="290"/>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5"/>
      <c r="AR159" s="285"/>
      <c r="AS159" s="285"/>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x14ac:dyDescent="0.2">
      <c r="A160" s="290"/>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5"/>
      <c r="AR160" s="285"/>
      <c r="AS160" s="285"/>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x14ac:dyDescent="0.2">
      <c r="A161" s="290"/>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5"/>
      <c r="AR161" s="285"/>
      <c r="AS161" s="285"/>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x14ac:dyDescent="0.2">
      <c r="A162" s="290"/>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5"/>
      <c r="AR162" s="285"/>
      <c r="AS162" s="285"/>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x14ac:dyDescent="0.2">
      <c r="A163" s="290"/>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5"/>
      <c r="AR163" s="285"/>
      <c r="AS163" s="285"/>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x14ac:dyDescent="0.2">
      <c r="A164" s="290"/>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5"/>
      <c r="AR164" s="285"/>
      <c r="AS164" s="285"/>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x14ac:dyDescent="0.2">
      <c r="A165" s="290"/>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5"/>
      <c r="AR165" s="285"/>
      <c r="AS165" s="285"/>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x14ac:dyDescent="0.2">
      <c r="A166" s="290"/>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5"/>
      <c r="AR166" s="285"/>
      <c r="AS166" s="285"/>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x14ac:dyDescent="0.2">
      <c r="A167" s="290"/>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Q167" s="285"/>
      <c r="AR167" s="285"/>
      <c r="AS167" s="285"/>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x14ac:dyDescent="0.2">
      <c r="A168" s="290"/>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Q168" s="285"/>
      <c r="AR168" s="285"/>
      <c r="AS168" s="285"/>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x14ac:dyDescent="0.2">
      <c r="A169" s="290"/>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Q169" s="285"/>
      <c r="AR169" s="285"/>
      <c r="AS169" s="285"/>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x14ac:dyDescent="0.2">
      <c r="A170" s="290"/>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Q170" s="285"/>
      <c r="AR170" s="285"/>
      <c r="AS170" s="285"/>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x14ac:dyDescent="0.2">
      <c r="A171" s="290"/>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Q171" s="285"/>
      <c r="AR171" s="285"/>
      <c r="AS171" s="285"/>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x14ac:dyDescent="0.2">
      <c r="A172" s="290"/>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Q172" s="285"/>
      <c r="AR172" s="285"/>
      <c r="AS172" s="285"/>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x14ac:dyDescent="0.2">
      <c r="A173" s="290"/>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Q173" s="285"/>
      <c r="AR173" s="285"/>
      <c r="AS173" s="285"/>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x14ac:dyDescent="0.2">
      <c r="A174" s="290"/>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Q174" s="285"/>
      <c r="AR174" s="285"/>
      <c r="AS174" s="285"/>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x14ac:dyDescent="0.2">
      <c r="A175" s="290"/>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Q175" s="285"/>
      <c r="AR175" s="285"/>
      <c r="AS175" s="285"/>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x14ac:dyDescent="0.2">
      <c r="A176" s="290"/>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Q176" s="285"/>
      <c r="AR176" s="285"/>
      <c r="AS176" s="285"/>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x14ac:dyDescent="0.2">
      <c r="A177" s="290"/>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Q177" s="285"/>
      <c r="AR177" s="285"/>
      <c r="AS177" s="285"/>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x14ac:dyDescent="0.2">
      <c r="A178" s="290"/>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Q178" s="285"/>
      <c r="AR178" s="285"/>
      <c r="AS178" s="285"/>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x14ac:dyDescent="0.2">
      <c r="A179" s="290"/>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Q179" s="285"/>
      <c r="AR179" s="285"/>
      <c r="AS179" s="285"/>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x14ac:dyDescent="0.2">
      <c r="A180" s="290"/>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Q180" s="285"/>
      <c r="AR180" s="285"/>
      <c r="AS180" s="285"/>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x14ac:dyDescent="0.2">
      <c r="A181" s="290"/>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Q181" s="285"/>
      <c r="AR181" s="285"/>
      <c r="AS181" s="285"/>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x14ac:dyDescent="0.2">
      <c r="A182" s="290"/>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Q182" s="285"/>
      <c r="AR182" s="285"/>
      <c r="AS182" s="285"/>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x14ac:dyDescent="0.2">
      <c r="A183" s="290"/>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Q183" s="285"/>
      <c r="AR183" s="285"/>
      <c r="AS183" s="285"/>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x14ac:dyDescent="0.2">
      <c r="A184" s="290"/>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Q184" s="285"/>
      <c r="AR184" s="285"/>
      <c r="AS184" s="285"/>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x14ac:dyDescent="0.2">
      <c r="A185" s="290"/>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Q185" s="285"/>
      <c r="AR185" s="285"/>
      <c r="AS185" s="285"/>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90"/>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Q186" s="285"/>
      <c r="AR186" s="285"/>
      <c r="AS186" s="285"/>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90"/>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Q187" s="285"/>
      <c r="AR187" s="285"/>
      <c r="AS187" s="285"/>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90"/>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Q188" s="285"/>
      <c r="AR188" s="285"/>
      <c r="AS188" s="285"/>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90"/>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Q189" s="285"/>
      <c r="AR189" s="285"/>
      <c r="AS189" s="285"/>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90"/>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Q190" s="285"/>
      <c r="AR190" s="285"/>
      <c r="AS190" s="285"/>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90"/>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Q191" s="285"/>
      <c r="AR191" s="285"/>
      <c r="AS191" s="285"/>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90"/>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Q192" s="285"/>
      <c r="AR192" s="285"/>
      <c r="AS192" s="285"/>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90"/>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Q193" s="285"/>
      <c r="AR193" s="285"/>
      <c r="AS193" s="285"/>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90"/>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Q194" s="285"/>
      <c r="AR194" s="285"/>
      <c r="AS194" s="285"/>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90"/>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Q195" s="285"/>
      <c r="AR195" s="285"/>
      <c r="AS195" s="285"/>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90"/>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Q196" s="285"/>
      <c r="AR196" s="285"/>
      <c r="AS196" s="285"/>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90"/>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Q197" s="285"/>
      <c r="AR197" s="285"/>
      <c r="AS197" s="285"/>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90"/>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Q198" s="285"/>
      <c r="AR198" s="285"/>
      <c r="AS198" s="285"/>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90"/>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Q199" s="285"/>
      <c r="AR199" s="285"/>
      <c r="AS199" s="285"/>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90"/>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Q200" s="285"/>
      <c r="AR200" s="285"/>
      <c r="AS200" s="285"/>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90"/>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Q201" s="285"/>
      <c r="AR201" s="285"/>
      <c r="AS201" s="285"/>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90"/>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Q202" s="285"/>
      <c r="AR202" s="285"/>
      <c r="AS202" s="285"/>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90"/>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Q203" s="285"/>
      <c r="AR203" s="285"/>
      <c r="AS203" s="285"/>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90"/>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Q204" s="285"/>
      <c r="AR204" s="285"/>
      <c r="AS204" s="285"/>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90"/>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Q205" s="285"/>
      <c r="AR205" s="285"/>
      <c r="AS205" s="285"/>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90"/>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Q206" s="285"/>
      <c r="AR206" s="285"/>
      <c r="AS206" s="285"/>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90"/>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Q207" s="285"/>
      <c r="AR207" s="285"/>
      <c r="AS207" s="285"/>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90"/>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Q208" s="285"/>
      <c r="AR208" s="285"/>
      <c r="AS208" s="285"/>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90" zoomScaleSheetLayoutView="90" workbookViewId="0">
      <selection activeCell="I31" sqref="I31:J54"/>
    </sheetView>
  </sheetViews>
  <sheetFormatPr defaultRowHeight="15.75" x14ac:dyDescent="0.25"/>
  <cols>
    <col min="1" max="1" width="9.140625" style="71"/>
    <col min="2" max="2" width="37.7109375" style="71" customWidth="1"/>
    <col min="3" max="6" width="14.7109375" style="71" customWidth="1"/>
    <col min="7" max="8" width="14.710937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1" t="str">
        <f>'1. паспорт местоположение'!A5:C5</f>
        <v>Год раскрытия информации: 2017 год</v>
      </c>
      <c r="B5" s="361"/>
      <c r="C5" s="361"/>
      <c r="D5" s="361"/>
      <c r="E5" s="361"/>
      <c r="F5" s="361"/>
      <c r="G5" s="361"/>
      <c r="H5" s="361"/>
      <c r="I5" s="361"/>
      <c r="J5" s="361"/>
      <c r="K5" s="361"/>
      <c r="L5" s="361"/>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65" t="s">
        <v>9</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2" t="s">
        <v>8</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8" t="str">
        <f>'1. паспорт местоположение'!A12:C12</f>
        <v>F_prj_111001_48649</v>
      </c>
      <c r="B12" s="368"/>
      <c r="C12" s="368"/>
      <c r="D12" s="368"/>
      <c r="E12" s="368"/>
      <c r="F12" s="368"/>
      <c r="G12" s="368"/>
      <c r="H12" s="368"/>
      <c r="I12" s="368"/>
      <c r="J12" s="368"/>
      <c r="K12" s="368"/>
      <c r="L12" s="368"/>
    </row>
    <row r="13" spans="1:44" x14ac:dyDescent="0.25">
      <c r="A13" s="362" t="s">
        <v>7</v>
      </c>
      <c r="B13" s="362"/>
      <c r="C13" s="362"/>
      <c r="D13" s="362"/>
      <c r="E13" s="362"/>
      <c r="F13" s="362"/>
      <c r="G13" s="362"/>
      <c r="H13" s="362"/>
      <c r="I13" s="362"/>
      <c r="J13" s="362"/>
      <c r="K13" s="362"/>
      <c r="L13" s="362"/>
    </row>
    <row r="14" spans="1:44" ht="18.75" x14ac:dyDescent="0.25">
      <c r="A14" s="372"/>
      <c r="B14" s="372"/>
      <c r="C14" s="372"/>
      <c r="D14" s="372"/>
      <c r="E14" s="372"/>
      <c r="F14" s="372"/>
      <c r="G14" s="372"/>
      <c r="H14" s="372"/>
      <c r="I14" s="372"/>
      <c r="J14" s="372"/>
      <c r="K14" s="372"/>
      <c r="L14" s="372"/>
    </row>
    <row r="15" spans="1:44" x14ac:dyDescent="0.25">
      <c r="A15"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3"/>
      <c r="C15" s="373"/>
      <c r="D15" s="373"/>
      <c r="E15" s="373"/>
      <c r="F15" s="373"/>
      <c r="G15" s="373"/>
      <c r="H15" s="373"/>
      <c r="I15" s="373"/>
      <c r="J15" s="373"/>
      <c r="K15" s="373"/>
      <c r="L15" s="373"/>
    </row>
    <row r="16" spans="1:44" x14ac:dyDescent="0.25">
      <c r="A16" s="362" t="s">
        <v>6</v>
      </c>
      <c r="B16" s="362"/>
      <c r="C16" s="362"/>
      <c r="D16" s="362"/>
      <c r="E16" s="362"/>
      <c r="F16" s="362"/>
      <c r="G16" s="362"/>
      <c r="H16" s="362"/>
      <c r="I16" s="362"/>
      <c r="J16" s="362"/>
      <c r="K16" s="362"/>
      <c r="L16" s="362"/>
    </row>
    <row r="17" spans="1:12" ht="15.75" customHeight="1" x14ac:dyDescent="0.25">
      <c r="L17" s="99"/>
    </row>
    <row r="18" spans="1:12" x14ac:dyDescent="0.25">
      <c r="K18" s="98"/>
    </row>
    <row r="19" spans="1:12" ht="15.75" customHeight="1" x14ac:dyDescent="0.25">
      <c r="A19" s="433" t="s">
        <v>461</v>
      </c>
      <c r="B19" s="433"/>
      <c r="C19" s="433"/>
      <c r="D19" s="433"/>
      <c r="E19" s="433"/>
      <c r="F19" s="433"/>
      <c r="G19" s="433"/>
      <c r="H19" s="433"/>
      <c r="I19" s="433"/>
      <c r="J19" s="433"/>
      <c r="K19" s="433"/>
      <c r="L19" s="433"/>
    </row>
    <row r="20" spans="1:12" x14ac:dyDescent="0.25">
      <c r="A20" s="73"/>
      <c r="B20" s="73"/>
      <c r="C20" s="97"/>
      <c r="D20" s="97"/>
      <c r="E20" s="97"/>
      <c r="F20" s="97"/>
      <c r="G20" s="97"/>
      <c r="H20" s="97"/>
      <c r="I20" s="97"/>
      <c r="J20" s="97"/>
      <c r="K20" s="97"/>
      <c r="L20" s="97"/>
    </row>
    <row r="21" spans="1:12" ht="28.5" customHeight="1" x14ac:dyDescent="0.25">
      <c r="A21" s="423" t="s">
        <v>207</v>
      </c>
      <c r="B21" s="423" t="s">
        <v>206</v>
      </c>
      <c r="C21" s="429" t="s">
        <v>419</v>
      </c>
      <c r="D21" s="429"/>
      <c r="E21" s="429"/>
      <c r="F21" s="429"/>
      <c r="G21" s="429"/>
      <c r="H21" s="429"/>
      <c r="I21" s="424" t="s">
        <v>205</v>
      </c>
      <c r="J21" s="426" t="s">
        <v>421</v>
      </c>
      <c r="K21" s="423" t="s">
        <v>204</v>
      </c>
      <c r="L21" s="425" t="s">
        <v>420</v>
      </c>
    </row>
    <row r="22" spans="1:12" ht="58.5" customHeight="1" x14ac:dyDescent="0.25">
      <c r="A22" s="423"/>
      <c r="B22" s="423"/>
      <c r="C22" s="430" t="s">
        <v>2</v>
      </c>
      <c r="D22" s="430"/>
      <c r="E22" s="431" t="s">
        <v>569</v>
      </c>
      <c r="F22" s="432"/>
      <c r="G22" s="431" t="s">
        <v>619</v>
      </c>
      <c r="H22" s="432"/>
      <c r="I22" s="424"/>
      <c r="J22" s="427"/>
      <c r="K22" s="423"/>
      <c r="L22" s="425"/>
    </row>
    <row r="23" spans="1:12" ht="31.5" x14ac:dyDescent="0.25">
      <c r="A23" s="423"/>
      <c r="B23" s="423"/>
      <c r="C23" s="96" t="s">
        <v>203</v>
      </c>
      <c r="D23" s="96" t="s">
        <v>202</v>
      </c>
      <c r="E23" s="96" t="s">
        <v>203</v>
      </c>
      <c r="F23" s="96" t="s">
        <v>202</v>
      </c>
      <c r="G23" s="96" t="s">
        <v>203</v>
      </c>
      <c r="H23" s="96" t="s">
        <v>202</v>
      </c>
      <c r="I23" s="424"/>
      <c r="J23" s="428"/>
      <c r="K23" s="423"/>
      <c r="L23" s="425"/>
    </row>
    <row r="24" spans="1:12" x14ac:dyDescent="0.25">
      <c r="A24" s="79">
        <v>1</v>
      </c>
      <c r="B24" s="79">
        <v>2</v>
      </c>
      <c r="C24" s="96">
        <v>3</v>
      </c>
      <c r="D24" s="96">
        <v>4</v>
      </c>
      <c r="E24" s="96">
        <v>5</v>
      </c>
      <c r="F24" s="96">
        <v>6</v>
      </c>
      <c r="G24" s="96">
        <v>7</v>
      </c>
      <c r="H24" s="96">
        <v>8</v>
      </c>
      <c r="I24" s="96">
        <v>9</v>
      </c>
      <c r="J24" s="96">
        <v>10</v>
      </c>
      <c r="K24" s="96">
        <v>11</v>
      </c>
      <c r="L24" s="96">
        <v>12</v>
      </c>
    </row>
    <row r="25" spans="1:12" x14ac:dyDescent="0.25">
      <c r="A25" s="354">
        <v>1</v>
      </c>
      <c r="B25" s="355" t="s">
        <v>201</v>
      </c>
      <c r="C25" s="93"/>
      <c r="D25" s="95"/>
      <c r="E25" s="95"/>
      <c r="F25" s="95"/>
      <c r="G25" s="95"/>
      <c r="H25" s="95"/>
      <c r="I25" s="95"/>
      <c r="J25" s="95"/>
      <c r="K25" s="91"/>
      <c r="L25" s="108"/>
    </row>
    <row r="26" spans="1:12" x14ac:dyDescent="0.25">
      <c r="A26" s="354" t="s">
        <v>574</v>
      </c>
      <c r="B26" s="356" t="s">
        <v>575</v>
      </c>
      <c r="C26" s="92" t="s">
        <v>620</v>
      </c>
      <c r="D26" s="92" t="s">
        <v>620</v>
      </c>
      <c r="E26" s="92" t="s">
        <v>620</v>
      </c>
      <c r="F26" s="92" t="s">
        <v>620</v>
      </c>
      <c r="G26" s="92" t="s">
        <v>620</v>
      </c>
      <c r="H26" s="92" t="s">
        <v>620</v>
      </c>
      <c r="I26" s="92" t="s">
        <v>620</v>
      </c>
      <c r="J26" s="92" t="s">
        <v>620</v>
      </c>
      <c r="K26" s="91"/>
      <c r="L26" s="91"/>
    </row>
    <row r="27" spans="1:12" s="75" customFormat="1" ht="31.5" x14ac:dyDescent="0.25">
      <c r="A27" s="354" t="s">
        <v>576</v>
      </c>
      <c r="B27" s="356" t="s">
        <v>577</v>
      </c>
      <c r="C27" s="92" t="s">
        <v>620</v>
      </c>
      <c r="D27" s="92" t="s">
        <v>620</v>
      </c>
      <c r="E27" s="92" t="s">
        <v>620</v>
      </c>
      <c r="F27" s="92" t="s">
        <v>620</v>
      </c>
      <c r="G27" s="92" t="s">
        <v>620</v>
      </c>
      <c r="H27" s="92" t="s">
        <v>620</v>
      </c>
      <c r="I27" s="92" t="s">
        <v>620</v>
      </c>
      <c r="J27" s="92" t="s">
        <v>620</v>
      </c>
      <c r="K27" s="91"/>
      <c r="L27" s="91"/>
    </row>
    <row r="28" spans="1:12" s="75" customFormat="1" ht="63" x14ac:dyDescent="0.25">
      <c r="A28" s="354" t="s">
        <v>578</v>
      </c>
      <c r="B28" s="356" t="s">
        <v>579</v>
      </c>
      <c r="C28" s="349">
        <v>42552</v>
      </c>
      <c r="D28" s="349">
        <v>42583</v>
      </c>
      <c r="E28" s="487">
        <v>0</v>
      </c>
      <c r="F28" s="487">
        <v>0</v>
      </c>
      <c r="G28" s="95"/>
      <c r="H28" s="95"/>
      <c r="I28" s="95"/>
      <c r="J28" s="95"/>
      <c r="K28" s="91"/>
      <c r="L28" s="91"/>
    </row>
    <row r="29" spans="1:12" s="75" customFormat="1" ht="31.5" x14ac:dyDescent="0.25">
      <c r="A29" s="354" t="s">
        <v>580</v>
      </c>
      <c r="B29" s="356" t="s">
        <v>581</v>
      </c>
      <c r="C29" s="92" t="s">
        <v>620</v>
      </c>
      <c r="D29" s="92" t="s">
        <v>620</v>
      </c>
      <c r="E29" s="92" t="s">
        <v>620</v>
      </c>
      <c r="F29" s="92" t="s">
        <v>620</v>
      </c>
      <c r="G29" s="92" t="s">
        <v>620</v>
      </c>
      <c r="H29" s="92" t="s">
        <v>620</v>
      </c>
      <c r="I29" s="92" t="s">
        <v>620</v>
      </c>
      <c r="J29" s="92" t="s">
        <v>620</v>
      </c>
      <c r="K29" s="91"/>
      <c r="L29" s="91"/>
    </row>
    <row r="30" spans="1:12" s="75" customFormat="1" ht="31.5" x14ac:dyDescent="0.25">
      <c r="A30" s="354" t="s">
        <v>582</v>
      </c>
      <c r="B30" s="356" t="s">
        <v>583</v>
      </c>
      <c r="C30" s="92" t="s">
        <v>620</v>
      </c>
      <c r="D30" s="92" t="s">
        <v>620</v>
      </c>
      <c r="E30" s="92" t="s">
        <v>620</v>
      </c>
      <c r="F30" s="92" t="s">
        <v>620</v>
      </c>
      <c r="G30" s="92" t="s">
        <v>620</v>
      </c>
      <c r="H30" s="92" t="s">
        <v>620</v>
      </c>
      <c r="I30" s="92" t="s">
        <v>620</v>
      </c>
      <c r="J30" s="92" t="s">
        <v>620</v>
      </c>
      <c r="K30" s="91"/>
      <c r="L30" s="91"/>
    </row>
    <row r="31" spans="1:12" s="75" customFormat="1" ht="31.5" x14ac:dyDescent="0.25">
      <c r="A31" s="354" t="s">
        <v>584</v>
      </c>
      <c r="B31" s="356" t="s">
        <v>585</v>
      </c>
      <c r="C31" s="487">
        <v>0</v>
      </c>
      <c r="D31" s="487">
        <v>0</v>
      </c>
      <c r="E31" s="487">
        <v>0</v>
      </c>
      <c r="F31" s="487">
        <v>0</v>
      </c>
      <c r="G31" s="487">
        <v>0</v>
      </c>
      <c r="H31" s="487">
        <v>0</v>
      </c>
      <c r="I31" s="487"/>
      <c r="J31" s="487"/>
      <c r="K31" s="91"/>
      <c r="L31" s="91"/>
    </row>
    <row r="32" spans="1:12" s="75" customFormat="1" ht="31.5" x14ac:dyDescent="0.25">
      <c r="A32" s="354" t="s">
        <v>586</v>
      </c>
      <c r="B32" s="356" t="s">
        <v>587</v>
      </c>
      <c r="C32" s="487">
        <v>0</v>
      </c>
      <c r="D32" s="487">
        <v>0</v>
      </c>
      <c r="E32" s="487">
        <v>0</v>
      </c>
      <c r="F32" s="487">
        <v>0</v>
      </c>
      <c r="G32" s="487">
        <v>0</v>
      </c>
      <c r="H32" s="487">
        <v>0</v>
      </c>
      <c r="I32" s="487"/>
      <c r="J32" s="487"/>
      <c r="K32" s="91"/>
      <c r="L32" s="91"/>
    </row>
    <row r="33" spans="1:12" s="75" customFormat="1" ht="47.25" x14ac:dyDescent="0.25">
      <c r="A33" s="354" t="s">
        <v>588</v>
      </c>
      <c r="B33" s="356" t="s">
        <v>589</v>
      </c>
      <c r="C33" s="487">
        <v>0</v>
      </c>
      <c r="D33" s="487">
        <v>0</v>
      </c>
      <c r="E33" s="487">
        <v>0</v>
      </c>
      <c r="F33" s="487">
        <v>0</v>
      </c>
      <c r="G33" s="487">
        <v>0</v>
      </c>
      <c r="H33" s="487">
        <v>0</v>
      </c>
      <c r="I33" s="487"/>
      <c r="J33" s="487"/>
      <c r="K33" s="91"/>
      <c r="L33" s="91"/>
    </row>
    <row r="34" spans="1:12" s="75" customFormat="1" ht="63" x14ac:dyDescent="0.25">
      <c r="A34" s="354" t="s">
        <v>590</v>
      </c>
      <c r="B34" s="356" t="s">
        <v>591</v>
      </c>
      <c r="C34" s="487">
        <v>0</v>
      </c>
      <c r="D34" s="487">
        <v>0</v>
      </c>
      <c r="E34" s="487">
        <v>0</v>
      </c>
      <c r="F34" s="487">
        <v>0</v>
      </c>
      <c r="G34" s="487">
        <v>0</v>
      </c>
      <c r="H34" s="487">
        <v>0</v>
      </c>
      <c r="I34" s="487"/>
      <c r="J34" s="487"/>
      <c r="K34" s="94"/>
      <c r="L34" s="91"/>
    </row>
    <row r="35" spans="1:12" s="75" customFormat="1" ht="31.5" x14ac:dyDescent="0.25">
      <c r="A35" s="354" t="s">
        <v>592</v>
      </c>
      <c r="B35" s="356" t="s">
        <v>200</v>
      </c>
      <c r="C35" s="487">
        <v>0</v>
      </c>
      <c r="D35" s="487">
        <v>0</v>
      </c>
      <c r="E35" s="487">
        <v>0</v>
      </c>
      <c r="F35" s="487">
        <v>0</v>
      </c>
      <c r="G35" s="487">
        <v>0</v>
      </c>
      <c r="H35" s="487">
        <v>0</v>
      </c>
      <c r="I35" s="487"/>
      <c r="J35" s="487"/>
      <c r="K35" s="94"/>
      <c r="L35" s="91"/>
    </row>
    <row r="36" spans="1:12" ht="31.5" x14ac:dyDescent="0.25">
      <c r="A36" s="354" t="s">
        <v>593</v>
      </c>
      <c r="B36" s="356" t="s">
        <v>594</v>
      </c>
      <c r="C36" s="487">
        <v>0</v>
      </c>
      <c r="D36" s="487">
        <v>0</v>
      </c>
      <c r="E36" s="487">
        <v>0</v>
      </c>
      <c r="F36" s="487">
        <v>0</v>
      </c>
      <c r="G36" s="487">
        <v>0</v>
      </c>
      <c r="H36" s="487">
        <v>0</v>
      </c>
      <c r="I36" s="487"/>
      <c r="J36" s="487"/>
      <c r="K36" s="91"/>
      <c r="L36" s="91"/>
    </row>
    <row r="37" spans="1:12" x14ac:dyDescent="0.25">
      <c r="A37" s="354" t="s">
        <v>595</v>
      </c>
      <c r="B37" s="356" t="s">
        <v>199</v>
      </c>
      <c r="C37" s="487">
        <v>0</v>
      </c>
      <c r="D37" s="487">
        <v>0</v>
      </c>
      <c r="E37" s="487">
        <v>0</v>
      </c>
      <c r="F37" s="487">
        <v>0</v>
      </c>
      <c r="G37" s="487">
        <v>0</v>
      </c>
      <c r="H37" s="487">
        <v>0</v>
      </c>
      <c r="I37" s="487"/>
      <c r="J37" s="487"/>
      <c r="K37" s="91"/>
      <c r="L37" s="91"/>
    </row>
    <row r="38" spans="1:12" x14ac:dyDescent="0.25">
      <c r="A38" s="354" t="s">
        <v>596</v>
      </c>
      <c r="B38" s="355" t="s">
        <v>198</v>
      </c>
      <c r="C38" s="487">
        <v>0</v>
      </c>
      <c r="D38" s="487">
        <v>0</v>
      </c>
      <c r="E38" s="487">
        <v>0</v>
      </c>
      <c r="F38" s="487">
        <v>0</v>
      </c>
      <c r="G38" s="487">
        <v>0</v>
      </c>
      <c r="H38" s="487">
        <v>0</v>
      </c>
      <c r="I38" s="487"/>
      <c r="J38" s="487"/>
      <c r="K38" s="91"/>
      <c r="L38" s="91"/>
    </row>
    <row r="39" spans="1:12" ht="63" x14ac:dyDescent="0.25">
      <c r="A39" s="354">
        <v>2</v>
      </c>
      <c r="B39" s="356" t="s">
        <v>597</v>
      </c>
      <c r="C39" s="487">
        <v>0</v>
      </c>
      <c r="D39" s="487">
        <v>0</v>
      </c>
      <c r="E39" s="487">
        <v>0</v>
      </c>
      <c r="F39" s="487">
        <v>0</v>
      </c>
      <c r="G39" s="487">
        <v>0</v>
      </c>
      <c r="H39" s="487">
        <v>0</v>
      </c>
      <c r="I39" s="487"/>
      <c r="J39" s="487"/>
      <c r="K39" s="91"/>
      <c r="L39" s="91"/>
    </row>
    <row r="40" spans="1:12" x14ac:dyDescent="0.25">
      <c r="A40" s="354" t="s">
        <v>598</v>
      </c>
      <c r="B40" s="356" t="s">
        <v>599</v>
      </c>
      <c r="C40" s="487">
        <v>0</v>
      </c>
      <c r="D40" s="487">
        <v>0</v>
      </c>
      <c r="E40" s="487">
        <v>0</v>
      </c>
      <c r="F40" s="487">
        <v>0</v>
      </c>
      <c r="G40" s="487">
        <v>0</v>
      </c>
      <c r="H40" s="487">
        <v>0</v>
      </c>
      <c r="I40" s="487"/>
      <c r="J40" s="487"/>
      <c r="K40" s="91"/>
      <c r="L40" s="91"/>
    </row>
    <row r="41" spans="1:12" ht="47.25" x14ac:dyDescent="0.25">
      <c r="A41" s="354" t="s">
        <v>600</v>
      </c>
      <c r="B41" s="355" t="s">
        <v>601</v>
      </c>
      <c r="C41" s="487">
        <v>0</v>
      </c>
      <c r="D41" s="487">
        <v>0</v>
      </c>
      <c r="E41" s="487">
        <v>0</v>
      </c>
      <c r="F41" s="487">
        <v>0</v>
      </c>
      <c r="G41" s="487">
        <v>0</v>
      </c>
      <c r="H41" s="487">
        <v>0</v>
      </c>
      <c r="I41" s="487"/>
      <c r="J41" s="487"/>
      <c r="K41" s="91"/>
      <c r="L41" s="91"/>
    </row>
    <row r="42" spans="1:12" ht="31.5" x14ac:dyDescent="0.25">
      <c r="A42" s="354">
        <v>3</v>
      </c>
      <c r="B42" s="356" t="s">
        <v>602</v>
      </c>
      <c r="C42" s="487">
        <v>0</v>
      </c>
      <c r="D42" s="487">
        <v>0</v>
      </c>
      <c r="E42" s="487">
        <v>0</v>
      </c>
      <c r="F42" s="487">
        <v>0</v>
      </c>
      <c r="G42" s="487">
        <v>0</v>
      </c>
      <c r="H42" s="487">
        <v>0</v>
      </c>
      <c r="I42" s="487"/>
      <c r="J42" s="487"/>
      <c r="K42" s="91"/>
      <c r="L42" s="91"/>
    </row>
    <row r="43" spans="1:12" x14ac:dyDescent="0.25">
      <c r="A43" s="354" t="s">
        <v>603</v>
      </c>
      <c r="B43" s="356" t="s">
        <v>197</v>
      </c>
      <c r="C43" s="487">
        <v>0</v>
      </c>
      <c r="D43" s="487">
        <v>0</v>
      </c>
      <c r="E43" s="487">
        <v>0</v>
      </c>
      <c r="F43" s="487">
        <v>0</v>
      </c>
      <c r="G43" s="487">
        <v>0</v>
      </c>
      <c r="H43" s="487">
        <v>0</v>
      </c>
      <c r="I43" s="487"/>
      <c r="J43" s="487"/>
      <c r="K43" s="91"/>
      <c r="L43" s="91"/>
    </row>
    <row r="44" spans="1:12" x14ac:dyDescent="0.25">
      <c r="A44" s="354" t="s">
        <v>604</v>
      </c>
      <c r="B44" s="356" t="s">
        <v>196</v>
      </c>
      <c r="C44" s="487">
        <v>0</v>
      </c>
      <c r="D44" s="487">
        <v>0</v>
      </c>
      <c r="E44" s="487">
        <v>0</v>
      </c>
      <c r="F44" s="487">
        <v>0</v>
      </c>
      <c r="G44" s="487">
        <v>0</v>
      </c>
      <c r="H44" s="487">
        <v>0</v>
      </c>
      <c r="I44" s="487"/>
      <c r="J44" s="487"/>
      <c r="K44" s="91"/>
      <c r="L44" s="91"/>
    </row>
    <row r="45" spans="1:12" ht="78.75" x14ac:dyDescent="0.25">
      <c r="A45" s="354" t="s">
        <v>605</v>
      </c>
      <c r="B45" s="356" t="s">
        <v>606</v>
      </c>
      <c r="C45" s="487">
        <v>0</v>
      </c>
      <c r="D45" s="487">
        <v>0</v>
      </c>
      <c r="E45" s="487">
        <v>0</v>
      </c>
      <c r="F45" s="487">
        <v>0</v>
      </c>
      <c r="G45" s="487">
        <v>0</v>
      </c>
      <c r="H45" s="487">
        <v>0</v>
      </c>
      <c r="I45" s="487"/>
      <c r="J45" s="487"/>
      <c r="K45" s="91"/>
      <c r="L45" s="91"/>
    </row>
    <row r="46" spans="1:12" ht="157.5" x14ac:dyDescent="0.25">
      <c r="A46" s="354" t="s">
        <v>607</v>
      </c>
      <c r="B46" s="356" t="s">
        <v>608</v>
      </c>
      <c r="C46" s="487">
        <v>0</v>
      </c>
      <c r="D46" s="487">
        <v>0</v>
      </c>
      <c r="E46" s="487">
        <v>0</v>
      </c>
      <c r="F46" s="487">
        <v>0</v>
      </c>
      <c r="G46" s="487">
        <v>0</v>
      </c>
      <c r="H46" s="487">
        <v>0</v>
      </c>
      <c r="I46" s="487"/>
      <c r="J46" s="487"/>
      <c r="K46" s="91"/>
      <c r="L46" s="91"/>
    </row>
    <row r="47" spans="1:12" x14ac:dyDescent="0.25">
      <c r="A47" s="354" t="s">
        <v>609</v>
      </c>
      <c r="B47" s="356" t="s">
        <v>195</v>
      </c>
      <c r="C47" s="487">
        <v>0</v>
      </c>
      <c r="D47" s="487">
        <v>0</v>
      </c>
      <c r="E47" s="487">
        <v>0</v>
      </c>
      <c r="F47" s="487">
        <v>0</v>
      </c>
      <c r="G47" s="487">
        <v>0</v>
      </c>
      <c r="H47" s="487">
        <v>0</v>
      </c>
      <c r="I47" s="487"/>
      <c r="J47" s="487"/>
      <c r="K47" s="91"/>
      <c r="L47" s="91"/>
    </row>
    <row r="48" spans="1:12" ht="31.5" x14ac:dyDescent="0.25">
      <c r="A48" s="354" t="s">
        <v>610</v>
      </c>
      <c r="B48" s="355" t="s">
        <v>194</v>
      </c>
      <c r="C48" s="487">
        <v>0</v>
      </c>
      <c r="D48" s="487">
        <v>0</v>
      </c>
      <c r="E48" s="487">
        <v>0</v>
      </c>
      <c r="F48" s="487">
        <v>0</v>
      </c>
      <c r="G48" s="487">
        <v>0</v>
      </c>
      <c r="H48" s="487">
        <v>0</v>
      </c>
      <c r="I48" s="487"/>
      <c r="J48" s="487"/>
      <c r="K48" s="91"/>
      <c r="L48" s="91"/>
    </row>
    <row r="49" spans="1:12" ht="31.5" x14ac:dyDescent="0.25">
      <c r="A49" s="354">
        <v>4</v>
      </c>
      <c r="B49" s="356" t="s">
        <v>193</v>
      </c>
      <c r="C49" s="487">
        <v>0</v>
      </c>
      <c r="D49" s="487">
        <v>0</v>
      </c>
      <c r="E49" s="487">
        <v>0</v>
      </c>
      <c r="F49" s="487">
        <v>0</v>
      </c>
      <c r="G49" s="487">
        <v>0</v>
      </c>
      <c r="H49" s="487">
        <v>0</v>
      </c>
      <c r="I49" s="487"/>
      <c r="J49" s="487"/>
      <c r="K49" s="91"/>
      <c r="L49" s="91"/>
    </row>
    <row r="50" spans="1:12" ht="78.75" x14ac:dyDescent="0.25">
      <c r="A50" s="354" t="s">
        <v>611</v>
      </c>
      <c r="B50" s="356" t="s">
        <v>612</v>
      </c>
      <c r="C50" s="487">
        <v>0</v>
      </c>
      <c r="D50" s="487">
        <v>0</v>
      </c>
      <c r="E50" s="487">
        <v>0</v>
      </c>
      <c r="F50" s="487">
        <v>0</v>
      </c>
      <c r="G50" s="487">
        <v>0</v>
      </c>
      <c r="H50" s="487">
        <v>0</v>
      </c>
      <c r="I50" s="487"/>
      <c r="J50" s="487"/>
      <c r="K50" s="91"/>
      <c r="L50" s="91"/>
    </row>
    <row r="51" spans="1:12" ht="63" x14ac:dyDescent="0.25">
      <c r="A51" s="354" t="s">
        <v>613</v>
      </c>
      <c r="B51" s="356" t="s">
        <v>614</v>
      </c>
      <c r="C51" s="487">
        <v>0</v>
      </c>
      <c r="D51" s="487">
        <v>0</v>
      </c>
      <c r="E51" s="487">
        <v>0</v>
      </c>
      <c r="F51" s="487">
        <v>0</v>
      </c>
      <c r="G51" s="487">
        <v>0</v>
      </c>
      <c r="H51" s="487">
        <v>0</v>
      </c>
      <c r="I51" s="487"/>
      <c r="J51" s="487"/>
      <c r="K51" s="91"/>
      <c r="L51" s="91"/>
    </row>
    <row r="52" spans="1:12" ht="63" x14ac:dyDescent="0.25">
      <c r="A52" s="354" t="s">
        <v>615</v>
      </c>
      <c r="B52" s="356" t="s">
        <v>192</v>
      </c>
      <c r="C52" s="487">
        <v>0</v>
      </c>
      <c r="D52" s="487">
        <v>0</v>
      </c>
      <c r="E52" s="487">
        <v>0</v>
      </c>
      <c r="F52" s="487">
        <v>0</v>
      </c>
      <c r="G52" s="487">
        <v>0</v>
      </c>
      <c r="H52" s="487">
        <v>0</v>
      </c>
      <c r="I52" s="487"/>
      <c r="J52" s="487"/>
      <c r="K52" s="91"/>
      <c r="L52" s="91"/>
    </row>
    <row r="53" spans="1:12" ht="31.5" x14ac:dyDescent="0.25">
      <c r="A53" s="354" t="s">
        <v>616</v>
      </c>
      <c r="B53" s="357" t="s">
        <v>617</v>
      </c>
      <c r="C53" s="487">
        <v>0</v>
      </c>
      <c r="D53" s="487">
        <v>0</v>
      </c>
      <c r="E53" s="487">
        <v>0</v>
      </c>
      <c r="F53" s="487">
        <v>0</v>
      </c>
      <c r="G53" s="487">
        <v>0</v>
      </c>
      <c r="H53" s="487">
        <v>0</v>
      </c>
      <c r="I53" s="487"/>
      <c r="J53" s="487"/>
      <c r="K53" s="91"/>
      <c r="L53" s="91"/>
    </row>
    <row r="54" spans="1:12" ht="31.5" x14ac:dyDescent="0.25">
      <c r="A54" s="354" t="s">
        <v>618</v>
      </c>
      <c r="B54" s="356" t="s">
        <v>191</v>
      </c>
      <c r="C54" s="487">
        <v>0</v>
      </c>
      <c r="D54" s="487">
        <v>0</v>
      </c>
      <c r="E54" s="487">
        <v>0</v>
      </c>
      <c r="F54" s="487">
        <v>0</v>
      </c>
      <c r="G54" s="487">
        <v>0</v>
      </c>
      <c r="H54" s="487">
        <v>0</v>
      </c>
      <c r="I54" s="487"/>
      <c r="J54" s="487"/>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2017-05-04T08:05:01Z</dcterms:modified>
</cp:coreProperties>
</file>