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D24" i="15"/>
  <c r="E24" i="15"/>
  <c r="F24" i="15"/>
  <c r="G24" i="15"/>
  <c r="H24" i="15"/>
  <c r="I24" i="15"/>
  <c r="J24" i="15"/>
  <c r="K24" i="15"/>
  <c r="L24" i="15"/>
  <c r="M24" i="15"/>
  <c r="N24" i="15"/>
  <c r="O24" i="15"/>
  <c r="P24" i="15"/>
  <c r="Q24" i="15"/>
  <c r="R24" i="15"/>
  <c r="S24" i="15"/>
  <c r="T24" i="15"/>
  <c r="U24" i="15"/>
  <c r="V24" i="15"/>
  <c r="W24" i="15"/>
  <c r="X24" i="15"/>
  <c r="Y24" i="15"/>
  <c r="Z24" i="15"/>
  <c r="AA24" i="15"/>
  <c r="C24" i="15"/>
  <c r="Q31" i="14" l="1"/>
  <c r="R31" i="14"/>
  <c r="E29" i="14"/>
  <c r="E28" i="14"/>
  <c r="D27" i="14"/>
  <c r="E27" i="14"/>
  <c r="E26" i="14"/>
  <c r="E25" i="14"/>
  <c r="S31" i="14" l="1"/>
  <c r="S24" i="12"/>
  <c r="J24" i="12"/>
  <c r="H24" i="12"/>
  <c r="A5" i="53" l="1"/>
  <c r="A9" i="52"/>
  <c r="A5" i="52"/>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66" i="52" s="1"/>
  <c r="J68" i="52" s="1"/>
  <c r="D78" i="52"/>
  <c r="D83" i="52" s="1"/>
  <c r="D86" i="52" s="1"/>
  <c r="K140" i="52"/>
  <c r="L76" i="52"/>
  <c r="M67" i="52"/>
  <c r="E71" i="52"/>
  <c r="N136" i="52"/>
  <c r="L48" i="52"/>
  <c r="I80" i="52"/>
  <c r="I66" i="52"/>
  <c r="I68" i="52" s="1"/>
  <c r="I79" i="52"/>
  <c r="H75" i="52"/>
  <c r="F82" i="52"/>
  <c r="F56" i="52"/>
  <c r="F69" i="52" s="1"/>
  <c r="M137" i="52"/>
  <c r="K49" i="52"/>
  <c r="K61" i="52" s="1"/>
  <c r="K60" i="52" s="1"/>
  <c r="G53" i="52"/>
  <c r="J80" i="52"/>
  <c r="L74" i="52"/>
  <c r="M58" i="52"/>
  <c r="L52" i="52"/>
  <c r="L47" i="52"/>
  <c r="L109" i="52"/>
  <c r="K108" i="52"/>
  <c r="C86" i="52"/>
  <c r="C88" i="52"/>
  <c r="C84" i="52"/>
  <c r="C89" i="52" s="1"/>
  <c r="J141" i="52"/>
  <c r="I73" i="52" s="1"/>
  <c r="I85" i="52" s="1"/>
  <c r="I99" i="52" s="1"/>
  <c r="J79" i="52" l="1"/>
  <c r="D84" i="52"/>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s="1"/>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66" i="52" s="1"/>
  <c r="AD68"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9" i="52"/>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B23" i="15" s="1"/>
  <c r="AC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<sst xmlns="http://schemas.openxmlformats.org/spreadsheetml/2006/main" count="1154" uniqueCount="721">
  <si>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</si>
  <si>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</si>
  <si>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</si>
  <si>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</si>
  <si>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</si>
  <si>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</si>
  <si>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</si>
  <si>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</si>
  <si>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</si>
  <si>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</si>
  <si>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</si>
  <si>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</si>
  <si>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</si>
  <si>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</si>
  <si>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</si>
  <si>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</si>
  <si>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</si>
  <si>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</si>
  <si>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</si>
  <si>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</si>
  <si>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</si>
  <si>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</si>
  <si>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</si>
  <si>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</si>
  <si>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</si>
  <si>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</si>
  <si>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</si>
  <si>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</si>
  <si>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</si>
  <si>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</si>
  <si>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</si>
  <si>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</si>
  <si>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</si>
  <si>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</si>
  <si>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</si>
  <si>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</si>
  <si>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</si>
  <si>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</si>
  <si>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</si>
  <si>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</si>
  <si>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</si>
  <si>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</si>
  <si>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</si>
  <si>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</si>
  <si>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</si>
  <si>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</si>
  <si>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</si>
  <si>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</si>
  <si>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</si>
  <si>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</si>
  <si>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</si>
  <si>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</si>
  <si>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</si>
  <si>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</si>
  <si>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</si>
  <si>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</si>
  <si>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</si>
  <si>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</si>
  <si>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</si>
  <si>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</si>
  <si>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</si>
  <si>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</si>
  <si>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</si>
  <si>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</si>
  <si>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</si>
  <si>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</si>
  <si>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</si>
  <si>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</si>
  <si>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</si>
  <si>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</si>
  <si>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</si>
  <si>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</si>
  <si>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</si>
  <si>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</si>
  <si>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</si>
  <si>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</si>
  <si>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</si>
  <si>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</si>
  <si>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</si>
  <si>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</si>
  <si>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</si>
  <si>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</si>
  <si>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</si>
  <si>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</si>
  <si>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</si>
  <si>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</si>
  <si>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</si>
  <si>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</si>
  <si>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</si>
  <si>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</si>
  <si>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</si>
  <si>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</si>
  <si>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</si>
  <si>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</si>
  <si>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</si>
  <si>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</si>
  <si>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</si>
  <si>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</si>
  <si>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</si>
  <si>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</si>
  <si>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</si>
  <si>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</si>
  <si>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</si>
  <si>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</si>
  <si>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</si>
  <si>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</si>
  <si>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</si>
  <si>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</si>
  <si>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</si>
  <si>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</si>
  <si>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</si>
  <si>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</si>
  <si>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</si>
  <si>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</si>
  <si>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</si>
  <si>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</si>
  <si>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</si>
  <si>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</si>
  <si>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</si>
  <si>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</si>
  <si>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</si>
  <si>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</si>
  <si>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</si>
  <si>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</si>
  <si>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</si>
  <si>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</si>
  <si>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</si>
  <si>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</si>
  <si>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</si>
  <si>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</si>
  <si>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</si>
  <si>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</si>
  <si>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</si>
  <si>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</si>
  <si>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</si>
  <si>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</si>
  <si>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</si>
  <si>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</si>
  <si>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</si>
  <si>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</si>
  <si>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</si>
  <si>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</si>
  <si>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</si>
  <si>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</si>
  <si>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</si>
  <si>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</si>
  <si>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</si>
  <si>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</si>
  <si>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</si>
  <si>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</si>
  <si>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</si>
  <si>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</si>
  <si>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</si>
  <si>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</si>
  <si>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</si>
  <si>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</si>
  <si>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</si>
  <si>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</si>
  <si>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</si>
  <si>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</si>
  <si>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</si>
  <si>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</si>
  <si>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</si>
  <si>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</si>
  <si>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</si>
  <si>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</si>
  <si>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</si>
  <si>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</si>
  <si>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</si>
  <si>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</si>
  <si>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</si>
  <si>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</si>
  <si>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</si>
  <si>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</si>
  <si>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</si>
  <si>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</si>
  <si>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</si>
  <si>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</si>
  <si>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</si>
  <si>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</si>
  <si>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</si>
  <si>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</si>
  <si>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</si>
  <si>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</si>
  <si>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</si>
  <si>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</si>
  <si>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</si>
  <si>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</si>
  <si>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</si>
  <si>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</si>
  <si>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</si>
  <si>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</si>
  <si>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</si>
  <si>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</si>
  <si>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</si>
  <si>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</si>
  <si>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</si>
  <si>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</si>
  <si>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</si>
  <si>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</si>
  <si>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</si>
  <si>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</si>
  <si>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</si>
  <si>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</si>
  <si>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</si>
  <si>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</si>
  <si>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</si>
  <si>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</si>
  <si>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</si>
  <si>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</si>
  <si>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</si>
  <si>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</si>
  <si>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</si>
  <si>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</si>
  <si>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</si>
  <si>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</si>
  <si>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</si>
  <si>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</si>
  <si>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</si>
  <si>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</si>
  <si>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</si>
  <si>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</si>
  <si>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</si>
  <si>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</si>
  <si>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</si>
  <si>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</si>
  <si>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</si>
  <si>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</si>
  <si>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</si>
  <si>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</si>
  <si>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</si>
  <si>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</si>
  <si>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</si>
  <si>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</si>
  <si>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</si>
  <si>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</si>
  <si>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</si>
  <si>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</si>
  <si>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</si>
  <si>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</si>
  <si>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</si>
  <si>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</si>
  <si>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</si>
  <si>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</si>
  <si>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</si>
  <si>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</si>
  <si>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</si>
  <si>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</si>
  <si>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</si>
  <si>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</si>
  <si>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</si>
  <si>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</si>
  <si>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</si>
  <si>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</si>
  <si>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</si>
  <si>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</si>
  <si>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</si>
  <si>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</si>
  <si>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</si>
  <si>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</si>
  <si>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</si>
  <si>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</si>
  <si>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</si>
  <si>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</si>
  <si>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</si>
  <si>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</si>
  <si>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</si>
  <si>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</si>
  <si>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</si>
  <si>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</si>
  <si>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</si>
  <si>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</si>
  <si>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</si>
  <si>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</si>
  <si>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</si>
  <si>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</si>
  <si>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</si>
  <si>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</si>
  <si>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</si>
  <si>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</si>
  <si>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</si>
  <si>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</si>
  <si>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</si>
  <si>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</si>
  <si>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</si>
  <si>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</si>
  <si>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</si>
  <si>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</si>
  <si>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</si>
  <si>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</si>
  <si>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</si>
  <si>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</si>
  <si>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</si>
  <si>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</si>
  <si>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</si>
  <si>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</si>
  <si>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</si>
  <si>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</si>
  <si>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</si>
  <si>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</si>
  <si>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</si>
  <si>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</si>
  <si>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</si>
  <si>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</si>
  <si>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</si>
  <si>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</si>
  <si>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</si>
  <si>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</si>
  <si>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</si>
  <si>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</si>
  <si>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</si>
  <si>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</si>
  <si>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</si>
  <si>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</si>
  <si>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</si>
  <si>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</si>
  <si>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</si>
  <si>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</si>
  <si>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</si>
  <si>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</si>
  <si>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</si>
  <si>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</si>
  <si>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</si>
  <si>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</si>
  <si>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</si>
  <si>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</si>
  <si>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</si>
  <si>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</si>
  <si>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</si>
  <si>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</si>
  <si>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</si>
  <si>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</si>
  <si>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</si>
  <si>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</si>
  <si>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</si>
  <si>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</si>
  <si>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</si>
  <si>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</si>
  <si>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</si>
  <si>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</si>
  <si>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</si>
  <si>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</si>
  <si>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</si>
  <si>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</si>
  <si>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</si>
  <si>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</si>
  <si>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</si>
  <si>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</si>
  <si>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</si>
  <si>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</si>
  <si>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</si>
  <si>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</si>
  <si>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</si>
  <si>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</si>
  <si>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</si>
  <si>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</si>
  <si>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</si>
  <si>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</si>
  <si>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</si>
  <si>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</si>
  <si>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</si>
  <si>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</si>
  <si>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</si>
  <si>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</si>
  <si>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</si>
  <si>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</si>
  <si>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</si>
  <si>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</si>
  <si>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</si>
  <si>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</si>
  <si>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</si>
  <si>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</si>
  <si>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</si>
  <si>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</si>
  <si>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</si>
  <si>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</si>
  <si>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</si>
  <si>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</si>
  <si>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</si>
  <si>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</si>
  <si>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</si>
  <si>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</si>
  <si>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</si>
  <si>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</si>
  <si>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</si>
  <si>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</si>
  <si>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</si>
  <si>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</si>
  <si>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</si>
  <si>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</si>
  <si>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</si>
  <si>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</si>
  <si>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</si>
  <si>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</si>
  <si>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</si>
  <si>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</si>
  <si>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</si>
  <si>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</si>
  <si>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</si>
  <si>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</si>
  <si>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</si>
  <si>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</si>
  <si>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</si>
  <si>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</si>
  <si>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</si>
  <si>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</si>
  <si>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</si>
  <si>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</si>
  <si>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</si>
  <si>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</si>
  <si>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</si>
  <si>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</si>
  <si>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</si>
  <si>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</si>
  <si>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</si>
  <si>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</si>
  <si>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</si>
  <si>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</si>
  <si>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</si>
  <si>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</si>
  <si>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</si>
  <si>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</si>
  <si>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</si>
  <si>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</si>
  <si>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</si>
  <si>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</si>
  <si>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</si>
  <si>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</si>
  <si>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</si>
  <si>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</si>
  <si>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</si>
  <si>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</si>
  <si>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</si>
  <si>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</si>
  <si>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</si>
  <si>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</si>
  <si>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</si>
  <si>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</si>
  <si>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</si>
  <si>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</si>
  <si>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</si>
  <si>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</si>
  <si>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</si>
  <si>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</si>
  <si>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</si>
  <si>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</si>
  <si>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</si>
  <si>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</si>
  <si>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</si>
  <si>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</si>
  <si>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</si>
  <si>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</si>
  <si>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</si>
  <si>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</si>
  <si>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</si>
  <si>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</si>
  <si>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</si>
  <si>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</si>
  <si>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</si>
  <si>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</si>
  <si>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</si>
  <si>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</si>
  <si>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</si>
  <si>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</si>
  <si>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</si>
  <si>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</si>
  <si>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</si>
  <si>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</si>
  <si>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</si>
  <si>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</si>
  <si>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</si>
  <si>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</si>
  <si>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</si>
  <si>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</si>
  <si>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</si>
  <si>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</si>
  <si>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</si>
  <si>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</si>
  <si>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</si>
  <si>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</si>
  <si>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</si>
  <si>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</si>
  <si>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</si>
  <si>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</si>
  <si>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</si>
  <si>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</si>
  <si>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</si>
  <si>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</si>
  <si>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</si>
  <si>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</si>
  <si>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</si>
  <si>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</si>
  <si>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</si>
  <si>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</si>
  <si>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</si>
  <si>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</si>
  <si>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</si>
  <si>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</si>
  <si>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</si>
  <si>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</si>
  <si>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</si>
  <si>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</si>
  <si>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</si>
  <si>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</si>
  <si>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</si>
  <si>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</si>
  <si>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</si>
  <si>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</si>
  <si>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</si>
  <si>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</si>
  <si>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</si>
  <si>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</si>
  <si>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</si>
  <si>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</si>
  <si>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</si>
  <si>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</si>
  <si>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</si>
  <si>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</si>
  <si>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</si>
  <si>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</si>
  <si>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</si>
  <si>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</si>
  <si>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</si>
  <si>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</si>
  <si>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</si>
  <si>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</si>
  <si>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</si>
  <si>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</si>
  <si>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</si>
  <si>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</si>
  <si>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</si>
  <si>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</si>
  <si>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</si>
  <si>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</si>
  <si>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</si>
  <si>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</si>
  <si>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</si>
  <si>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</si>
  <si>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</si>
  <si>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</si>
  <si>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</si>
  <si>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</si>
  <si>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</si>
  <si>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</si>
  <si>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</si>
  <si>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</si>
  <si>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</si>
  <si>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</si>
  <si>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</si>
  <si>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</si>
  <si>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</si>
  <si>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</si>
  <si>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</si>
  <si>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</si>
  <si>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</si>
  <si>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</si>
  <si>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</si>
  <si>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</si>
  <si>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</si>
  <si>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</si>
  <si>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</si>
  <si>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</si>
  <si>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</si>
  <si>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</si>
  <si>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</si>
  <si>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</si>
  <si>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</si>
  <si>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</si>
  <si>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</si>
  <si>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</si>
  <si>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</si>
  <si>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</si>
  <si>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</si>
  <si>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</si>
  <si>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</si>
  <si>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</si>
  <si>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</si>
  <si>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</si>
  <si>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</si>
  <si>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</si>
  <si>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</si>
  <si>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</si>
  <si>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</si>
  <si>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</si>
  <si>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</si>
  <si>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</si>
  <si>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</si>
  <si>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</si>
  <si>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</si>
  <si>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</si>
  <si>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</si>
  <si>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</si>
  <si>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</si>
  <si>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</si>
  <si>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</si>
  <si>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</si>
  <si>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</si>
  <si>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</si>
  <si>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</si>
  <si>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</si>
  <si>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</si>
  <si>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</si>
  <si>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</si>
  <si>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</si>
  <si>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</si>
  <si>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</si>
  <si>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</si>
  <si>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</si>
  <si>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</si>
  <si>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</si>
  <si>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</si>
  <si>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</si>
  <si>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</si>
  <si>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</si>
  <si>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</si>
  <si>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</si>
  <si>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</si>
  <si>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</si>
  <si>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</si>
  <si>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</si>
  <si>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</si>
  <si>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</si>
  <si>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</si>
  <si>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</si>
  <si>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</si>
  <si>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</si>
  <si>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</si>
  <si>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</si>
  <si>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</si>
  <si>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</si>
  <si>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</si>
  <si>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</si>
  <si>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</si>
  <si>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</si>
  <si>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</si>
  <si>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</si>
  <si>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</si>
  <si>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</si>
  <si>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</si>
  <si>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</si>
  <si>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</si>
  <si>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</si>
  <si>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</si>
  <si>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</si>
  <si>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</si>
  <si>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</si>
  <si>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</si>
  <si>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</si>
  <si>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</si>
  <si>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</si>
  <si>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</si>
  <si>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</si>
  <si>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</si>
  <si>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</si>
  <si>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</si>
  <si>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</si>
  <si>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</si>
  <si>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</si>
  <si>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</si>
  <si>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</si>
  <si>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</si>
  <si>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</si>
  <si>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</si>
  <si>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</si>
  <si>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</si>
  <si>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</si>
  <si>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</si>
  <si>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</si>
  <si>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</si>
  <si>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</si>
  <si>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</si>
  <si>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</si>
  <si>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</si>
  <si>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</si>
  <si>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</si>
  <si>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</si>
  <si>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</si>
  <si>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</si>
  <si>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</si>
  <si>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</si>
  <si>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договоры технологического присоединения</t>
  </si>
  <si>
    <t>Гурьевский муниципальный район, Зеленоградский район</t>
  </si>
  <si>
    <t>Год раскрытия информации: 2017 год</t>
  </si>
  <si>
    <t>0.4 кВ</t>
  </si>
  <si>
    <t>ТП новая</t>
  </si>
  <si>
    <t>Т-1, Т-2</t>
  </si>
  <si>
    <t>н.д.</t>
  </si>
  <si>
    <t>отсутствует</t>
  </si>
  <si>
    <t>новое строительство</t>
  </si>
  <si>
    <t>Н_3500</t>
  </si>
  <si>
    <t>Строительство КТПн 10/0.4 кВ , КЛ 10 кВ и КЛ 1 кВ от КТПн по ул.Косм.Леонова в г.Калининграде</t>
  </si>
  <si>
    <t>1244/09/14/В от 28.05.2015</t>
  </si>
  <si>
    <t>Закрыт договор</t>
  </si>
  <si>
    <t>236023, Калининградская обл, Калининград г, Космонавта Леонова ул, дом № 55</t>
  </si>
  <si>
    <t>Стройплощадка многоквартирных жилых домов 5-12 этажей со встроенными нежилыми помещениями и подземно</t>
  </si>
  <si>
    <t>- нижние контактные стойки ПН в РУ-0,4 кВ ТП-83</t>
  </si>
  <si>
    <t>условий нет.</t>
  </si>
  <si>
    <t>1244/09/14 от 08.10.2014</t>
  </si>
  <si>
    <t>г. Калининград, ул. Леонова, 55. к.н. 39:15:121316:472</t>
  </si>
  <si>
    <t>многоквартирные жилые дома со встроинными нежилыми помещениями и подземной автостоянкой</t>
  </si>
  <si>
    <t>-КАБЕЛЬНЫЕ НАКОНЕЧНИКИ НА 2-Х КЛ-1 кВ (ТПНОВАЯ - РЩновый (п.11.1)) В РЩновом (п.11.1)</t>
  </si>
  <si>
    <t xml:space="preserve">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КЛ-10кВ сечением 120мм2 (ориентировочно 2х30 м) от I секции ТПновой (п.10.1) до места врезки в КЛ-10кВ  (ТП83-ТП97), смонтировать соединительные и концевые муфты,  выполнить расчет емкостных токов.
10.3. Произвести проектирование, монтаж двух участков КЛ-10кВ сечением 120мм2 (ориентировочно 2х60 м) от II секции ТПновой (п.10.1 до места врезки в КЛ-10кВ  (ТП83-ТП155 ), смонтировать соединительные и концевые муфты, выполнить  расчет емкостных токов.
10.4. Произвести проектирование, монтаж эл. сети 0,4 кВ от ТПновой (п.10.1)  до РЩ (п.11.1) по взаиморезервируемым (с 2-х секций) КЛ-1 кВ расчетного сечения  (ориентировочно 2х30 м), смонтировать концевые муфты.
10.5. Существующие ввода 0,4 кВ на объект отключить в РУ-0,4 кВ ТП-83 и РУ 0,4 кВ  ТП-112 вывести в разряд недействующих.
10.6. Выполнить строительство участков КЛ 0,4 кВ для перезаводки существующих сетей  0,4 кВ от ТП-83 на жилые дома по ул.к-та Леонова,48-52,ул.к-та Леонова,51-51 а,  Яналова,26-28 в ТПновую (п.10.1). Объем работ определить техническим заданием.
10.7. С целью снятия части нагрузки с ПС О-11 "Ленинградская" в районе ул. Янтарной  построить распределительный пункт (РПXLIII-10 кВ) с двумя секциями шин 10 кВ с  АВР на секционном выключателе (схему комплектации, тип оборудования РП определить  в процессе проектирования, проектом предусмотреть монтаж РЗА и телемеханизацию).
10.8. От двух секций шин ЗРУ-10 кВ ПС О-42 до разных секций РУ-10 кВ РП (п.10.4)  проложить 2КЛ-10кВ сечением 500мм2 с изоляцией из сшитого полиэтилена (в проекте  предусмотреть проверку на термическую стойкость и расчет емкостных токов).
10.9. Для присоединения КЛ-10 кВ (п.10.5) в ЗРУ-10 кВ ПС О-42 выполнить установку и  наладку линейных ячеек КРУ-10 кВ (номер ячеек и объем комплектации определить при  проектировании).
10.10.Предусмотреть телеизмерения по току по двум новым КЛ с ПС О-42, типы датчиков  согласовать с филиалом ОАО "Янтарьэнерго" "Западные электрические сети".  Предусмотреть монтаж платы расширения для КП "Гранит" на ПС О-42 для выдачи  телеизмерений на диспетчерский пункт ЗЭС по новым КЛ-10 кВ.
10.11.Произвести перезаводку КВЛ-10 кВ (ТП803-ТП923) из ТП-803 в РПновый (п.10.4).
10.12.Проложить КЛ-10 кВ сечением не менее 120мм2 (ориентировочно 50 м) от РПнового  (п.10.4) до ТП-803, смонтировать концевые муфты.
10.13.При необходимости (после выполнения расчетов) предусмотреть замену или  установку дополнительно дугогасящих реакторов с трансформаторами необходимой  мощности для их присоединения на ПС-110/10кВ О-42 "Северная", место установки  реакторов и их тип согласовать с филиалом ОАО "Янтарьэнерго" "Западные  электрические сети". </t>
  </si>
  <si>
    <t>ТМГ 10/0,4 кВ 630 кВА</t>
  </si>
  <si>
    <t>2017-2018</t>
  </si>
  <si>
    <t>КЛ</t>
  </si>
  <si>
    <t>КЛ 10 ТП-97-ТП новая</t>
  </si>
  <si>
    <t>в траншее</t>
  </si>
  <si>
    <t>КЛ 10 ТП-155-ТП новая</t>
  </si>
  <si>
    <t>КЛ 0,4 кВ ТП-83-ж/д</t>
  </si>
  <si>
    <t>КЛ 0,4 кВ от ТП новой</t>
  </si>
  <si>
    <t>Строительство ТП 10/0,4 кВ с трансформаторами мощностью 2х630 кВА, КЛ 10 кВ 0,13 км, КЛ 0,4 кВ 0,18 км, вынос КЛ 0,4 из зоны строительства ТП 0,075 км.</t>
  </si>
  <si>
    <t>КЛ 0,4 кВ 2,111 млн.руб./км
КЛ 10 кВ 1,4 млн.руб./км
ТП 10/0,4 кВ 5,597 млн.руб./км</t>
  </si>
  <si>
    <t>С</t>
  </si>
  <si>
    <t>0,385 км (0,385 км), 1,26 МВА (1,26 МВА)</t>
  </si>
  <si>
    <t>строительство</t>
  </si>
  <si>
    <t>Сметная стоимость проекта в ценах 2 кв. 2015 года с НДС, млн. руб.</t>
  </si>
  <si>
    <t>ПСД</t>
  </si>
  <si>
    <t>предложения по корректировке плана</t>
  </si>
  <si>
    <t>факт</t>
  </si>
  <si>
    <t>ВН-Строй  ПСД+СМР договор № 516  от  03/07/15- в ценах 2015 года с НДС, млн. руб.</t>
  </si>
  <si>
    <t xml:space="preserve"> по состоянию на 01.01.2017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</si>
</sst>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4" xfId="2" applyFont="1" applyFill="1" applyBorder="1" applyAlignment="1">
      <alignment horizontal="justify" vertical="top" wrapText="1"/>
    </xf>
    <xf numFmtId="0" fontId="7" fillId="0" borderId="55" xfId="1" applyFont="1" applyBorder="1" applyAlignment="1">
      <alignment vertical="center" wrapText="1"/>
    </xf>
    <xf numFmtId="0" fontId="11" fillId="0" borderId="1" xfId="1" applyFont="1" applyBorder="1" applyAlignment="1">
      <alignment vertical="center" wrapText="1"/>
    </xf>
    <xf numFmtId="0" fontId="7" fillId="0" borderId="55" xfId="1" applyFont="1" applyBorder="1" applyAlignment="1">
      <alignment vertical="center" wrapText="1"/>
    </xf>
    <xf numFmtId="0" fontId="42" fillId="0" borderId="1" xfId="2" applyFont="1" applyFill="1" applyBorder="1" applyAlignment="1">
      <alignment horizontal="center" vertical="center" wrapText="1"/>
    </xf>
    <xf numFmtId="178" fontId="42" fillId="0" borderId="56" xfId="2" applyNumberFormat="1" applyFont="1" applyFill="1" applyBorder="1" applyAlignment="1">
      <alignment horizontal="center" vertical="center" wrapText="1"/>
    </xf>
    <xf numFmtId="0" fontId="7" fillId="0" borderId="56" xfId="1" applyFont="1" applyBorder="1" applyAlignment="1">
      <alignment vertical="center" wrapText="1"/>
    </xf>
    <xf numFmtId="0" fontId="12" fillId="0" borderId="0" xfId="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Font="1" applyFill="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44" fillId="26" borderId="51" xfId="62" applyFont="1" applyFill="1" applyBorder="1" applyAlignment="1">
      <alignment horizontal="center" vertical="center" wrapText="1"/>
    </xf>
    <xf numFmtId="4" fontId="44" fillId="28" borderId="51" xfId="62" applyNumberFormat="1" applyFont="1" applyFill="1" applyBorder="1" applyAlignment="1">
      <alignment horizontal="center"/>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0" fontId="39" fillId="0" borderId="57" xfId="1" applyFont="1" applyBorder="1" applyAlignment="1">
      <alignment horizontal="center" vertical="center" wrapText="1"/>
    </xf>
    <xf numFmtId="0" fontId="7" fillId="0" borderId="58" xfId="1" applyFont="1" applyBorder="1" applyAlignment="1">
      <alignment horizontal="center" vertical="center" wrapText="1"/>
    </xf>
    <xf numFmtId="0" fontId="7" fillId="0" borderId="57" xfId="1" applyFont="1" applyBorder="1" applyAlignment="1">
      <alignment horizontal="center" vertical="center" wrapText="1"/>
    </xf>
    <xf numFmtId="0" fontId="4" fillId="0" borderId="57" xfId="1" applyFont="1" applyBorder="1" applyAlignment="1">
      <alignment horizontal="center" vertical="center" wrapText="1"/>
    </xf>
    <xf numFmtId="169" fontId="4" fillId="0" borderId="57" xfId="1" applyNumberFormat="1" applyFont="1" applyBorder="1" applyAlignment="1">
      <alignment horizontal="center" vertical="center"/>
    </xf>
    <xf numFmtId="0" fontId="72" fillId="0" borderId="58" xfId="1" applyFont="1" applyBorder="1" applyAlignment="1">
      <alignment horizontal="left" vertical="top" wrapText="1"/>
    </xf>
    <xf numFmtId="0" fontId="11" fillId="0" borderId="57" xfId="62" applyFont="1" applyBorder="1" applyAlignment="1">
      <alignment horizontal="center" vertical="center"/>
    </xf>
    <xf numFmtId="0" fontId="11" fillId="0" borderId="57" xfId="6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left" vertical="center"/>
    </xf>
    <xf numFmtId="170" fontId="42" fillId="0" borderId="1" xfId="2" applyNumberFormat="1" applyFont="1" applyFill="1" applyBorder="1" applyAlignment="1">
      <alignment horizontal="right" vertical="center" wrapText="1"/>
    </xf>
    <xf numFmtId="0" fontId="11" fillId="0" borderId="1" xfId="2" applyFont="1" applyFill="1" applyBorder="1" applyAlignment="1">
      <alignment vertical="center"/>
    </xf>
    <xf numFmtId="179"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84" fillId="0" borderId="0" xfId="1" applyFont="1" applyFill="1" applyAlignment="1">
      <alignment horizontal="center" vertical="center"/>
    </xf>
    <xf numFmtId="0" fontId="11" fillId="0" borderId="0" xfId="1" applyFont="1" applyFill="1" applyAlignment="1">
      <alignment horizontal="center" vertical="center"/>
    </xf>
    <xf numFmtId="164" fontId="85" fillId="0" borderId="0" xfId="1" applyNumberFormat="1" applyFont="1" applyFill="1" applyAlignment="1">
      <alignment horizontal="center" vertical="center" wrapText="1"/>
    </xf>
    <xf numFmtId="0" fontId="85"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3"/>
    <cellStyle name="Финансовый 2 2 2 2 2" xfId="59"/>
    <cellStyle name="Финансовый 2 3" xfId="71"/>
    <cellStyle name="Финансовый 2 4" xfId="72"/>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5342208"/>
        <c:axId val="482367536"/>
      </c:lineChart>
      <c:catAx>
        <c:axId val="515342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2367536"/>
        <c:crosses val="autoZero"/>
        <c:auto val="1"/>
        <c:lblAlgn val="ctr"/>
        <c:lblOffset val="100"/>
        <c:noMultiLvlLbl val="0"/>
      </c:catAx>
      <c:valAx>
        <c:axId val="48236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53422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38" sqref="C38"/>
    </sheetView>
  </sheetViews>
  <sheetFormatPr defaultColWidth="9.140625" defaultRowHeight="15" x14ac:dyDescent="0.25"/>
  <cols>
    <col min="1" max="1" width="6.140625" style="372" customWidth="1"/>
    <col min="2" max="2" width="53.5703125" style="372" customWidth="1"/>
    <col min="3" max="3" width="91.42578125" style="372" customWidth="1"/>
    <col min="4" max="4" width="12" style="372" hidden="1" customWidth="1"/>
    <col min="5" max="5" width="14.42578125" style="372" customWidth="1"/>
    <col min="6" max="6" width="36.5703125" style="372" customWidth="1"/>
    <col min="7" max="7" width="20" style="372" customWidth="1"/>
    <col min="8" max="8" width="25.5703125" style="372" customWidth="1"/>
    <col min="9" max="9" width="16.42578125" style="372" customWidth="1"/>
    <col min="10" max="16384" width="9.140625" style="372"/>
  </cols>
  <sheetData>
    <row r="1" spans="1:22" s="16" customFormat="1" ht="18.75" customHeight="1" x14ac:dyDescent="0.2">
      <c r="A1" s="353"/>
      <c r="C1" s="354" t="s">
        <v>68</v>
      </c>
    </row>
    <row r="2" spans="1:22" s="16" customFormat="1" ht="18.75" customHeight="1" x14ac:dyDescent="0.3">
      <c r="A2" s="353"/>
      <c r="C2" s="355" t="s">
        <v>10</v>
      </c>
    </row>
    <row r="3" spans="1:22" s="16" customFormat="1" ht="18.75" x14ac:dyDescent="0.3">
      <c r="A3" s="356"/>
      <c r="C3" s="355" t="s">
        <v>67</v>
      </c>
    </row>
    <row r="4" spans="1:22" s="16" customFormat="1" ht="18.75" x14ac:dyDescent="0.3">
      <c r="A4" s="356"/>
      <c r="H4" s="355"/>
    </row>
    <row r="5" spans="1:22" s="16" customFormat="1" ht="15.75" x14ac:dyDescent="0.25">
      <c r="A5" s="414" t="s">
        <v>682</v>
      </c>
      <c r="B5" s="414"/>
      <c r="C5" s="414"/>
      <c r="D5" s="170"/>
      <c r="E5" s="170"/>
      <c r="F5" s="170"/>
      <c r="G5" s="170"/>
      <c r="H5" s="170"/>
      <c r="I5" s="170"/>
      <c r="J5" s="170"/>
    </row>
    <row r="6" spans="1:22" s="16" customFormat="1" ht="18.75" x14ac:dyDescent="0.3">
      <c r="A6" s="356"/>
      <c r="H6" s="355"/>
    </row>
    <row r="7" spans="1:22" s="16" customFormat="1" ht="18.75" x14ac:dyDescent="0.2">
      <c r="A7" s="418" t="s">
        <v>9</v>
      </c>
      <c r="B7" s="418"/>
      <c r="C7" s="418"/>
      <c r="D7" s="357"/>
      <c r="E7" s="357"/>
      <c r="F7" s="357"/>
      <c r="G7" s="357"/>
      <c r="H7" s="357"/>
      <c r="I7" s="357"/>
      <c r="J7" s="357"/>
      <c r="K7" s="357"/>
      <c r="L7" s="357"/>
      <c r="M7" s="357"/>
      <c r="N7" s="357"/>
      <c r="O7" s="357"/>
      <c r="P7" s="357"/>
      <c r="Q7" s="357"/>
      <c r="R7" s="357"/>
      <c r="S7" s="357"/>
      <c r="T7" s="357"/>
      <c r="U7" s="357"/>
      <c r="V7" s="357"/>
    </row>
    <row r="8" spans="1:22" s="16" customFormat="1" ht="18.75" x14ac:dyDescent="0.2">
      <c r="A8" s="358"/>
      <c r="B8" s="358"/>
      <c r="C8" s="358"/>
      <c r="D8" s="358"/>
      <c r="E8" s="358"/>
      <c r="F8" s="358"/>
      <c r="G8" s="358"/>
      <c r="H8" s="358"/>
      <c r="I8" s="357"/>
      <c r="J8" s="357"/>
      <c r="K8" s="357"/>
      <c r="L8" s="357"/>
      <c r="M8" s="357"/>
      <c r="N8" s="357"/>
      <c r="O8" s="357"/>
      <c r="P8" s="357"/>
      <c r="Q8" s="357"/>
      <c r="R8" s="357"/>
      <c r="S8" s="357"/>
      <c r="T8" s="357"/>
      <c r="U8" s="357"/>
      <c r="V8" s="357"/>
    </row>
    <row r="9" spans="1:22" s="16" customFormat="1" ht="18.75" x14ac:dyDescent="0.2">
      <c r="A9" s="419" t="s">
        <v>586</v>
      </c>
      <c r="B9" s="419"/>
      <c r="C9" s="419"/>
      <c r="D9" s="359"/>
      <c r="E9" s="359"/>
      <c r="F9" s="359"/>
      <c r="G9" s="359"/>
      <c r="H9" s="359"/>
      <c r="I9" s="357"/>
      <c r="J9" s="357"/>
      <c r="K9" s="357"/>
      <c r="L9" s="357"/>
      <c r="M9" s="357"/>
      <c r="N9" s="357"/>
      <c r="O9" s="357"/>
      <c r="P9" s="357"/>
      <c r="Q9" s="357"/>
      <c r="R9" s="357"/>
      <c r="S9" s="357"/>
      <c r="T9" s="357"/>
      <c r="U9" s="357"/>
      <c r="V9" s="357"/>
    </row>
    <row r="10" spans="1:22" s="16" customFormat="1" ht="18.75" x14ac:dyDescent="0.2">
      <c r="A10" s="415" t="s">
        <v>8</v>
      </c>
      <c r="B10" s="415"/>
      <c r="C10" s="415"/>
      <c r="D10" s="360"/>
      <c r="E10" s="360"/>
      <c r="F10" s="360"/>
      <c r="G10" s="360"/>
      <c r="H10" s="360"/>
      <c r="I10" s="357"/>
      <c r="J10" s="357"/>
      <c r="K10" s="357"/>
      <c r="L10" s="357"/>
      <c r="M10" s="357"/>
      <c r="N10" s="357"/>
      <c r="O10" s="357"/>
      <c r="P10" s="357"/>
      <c r="Q10" s="357"/>
      <c r="R10" s="357"/>
      <c r="S10" s="357"/>
      <c r="T10" s="357"/>
      <c r="U10" s="357"/>
      <c r="V10" s="357"/>
    </row>
    <row r="11" spans="1:22" s="16" customFormat="1" ht="18.75" x14ac:dyDescent="0.2">
      <c r="A11" s="358"/>
      <c r="B11" s="358"/>
      <c r="C11" s="358"/>
      <c r="D11" s="358"/>
      <c r="E11" s="358"/>
      <c r="F11" s="358"/>
      <c r="G11" s="358"/>
      <c r="H11" s="358"/>
      <c r="I11" s="357"/>
      <c r="J11" s="357"/>
      <c r="K11" s="357"/>
      <c r="L11" s="357"/>
      <c r="M11" s="357"/>
      <c r="N11" s="357"/>
      <c r="O11" s="357"/>
      <c r="P11" s="357"/>
      <c r="Q11" s="357"/>
      <c r="R11" s="357"/>
      <c r="S11" s="357"/>
      <c r="T11" s="357"/>
      <c r="U11" s="357"/>
      <c r="V11" s="357"/>
    </row>
    <row r="12" spans="1:22" s="16" customFormat="1" ht="18.75" x14ac:dyDescent="0.2">
      <c r="A12" s="420" t="s">
        <v>689</v>
      </c>
      <c r="B12" s="420"/>
      <c r="C12" s="420"/>
      <c r="D12" s="359"/>
      <c r="E12" s="359"/>
      <c r="F12" s="359"/>
      <c r="G12" s="359"/>
      <c r="H12" s="359"/>
      <c r="I12" s="357"/>
      <c r="J12" s="357"/>
      <c r="K12" s="357"/>
      <c r="L12" s="357"/>
      <c r="M12" s="357"/>
      <c r="N12" s="357"/>
      <c r="O12" s="357"/>
      <c r="P12" s="357"/>
      <c r="Q12" s="357"/>
      <c r="R12" s="357"/>
      <c r="S12" s="357"/>
      <c r="T12" s="357"/>
      <c r="U12" s="357"/>
      <c r="V12" s="357"/>
    </row>
    <row r="13" spans="1:22" s="16" customFormat="1" ht="18.75" x14ac:dyDescent="0.2">
      <c r="A13" s="421" t="s">
        <v>7</v>
      </c>
      <c r="B13" s="421"/>
      <c r="C13" s="421"/>
      <c r="D13" s="360"/>
      <c r="E13" s="360"/>
      <c r="F13" s="360"/>
      <c r="G13" s="360"/>
      <c r="H13" s="360"/>
      <c r="I13" s="357"/>
      <c r="J13" s="357"/>
      <c r="K13" s="357"/>
      <c r="L13" s="357"/>
      <c r="M13" s="357"/>
      <c r="N13" s="357"/>
      <c r="O13" s="357"/>
      <c r="P13" s="357"/>
      <c r="Q13" s="357"/>
      <c r="R13" s="357"/>
      <c r="S13" s="357"/>
      <c r="T13" s="357"/>
      <c r="U13" s="357"/>
      <c r="V13" s="357"/>
    </row>
    <row r="14" spans="1:22" s="361" customFormat="1" ht="15.75" customHeight="1" x14ac:dyDescent="0.2">
      <c r="A14" s="386"/>
      <c r="B14" s="386"/>
      <c r="C14" s="386"/>
      <c r="D14" s="349"/>
      <c r="E14" s="349"/>
      <c r="F14" s="349"/>
      <c r="G14" s="349"/>
      <c r="H14" s="349"/>
      <c r="I14" s="349"/>
      <c r="J14" s="349"/>
      <c r="K14" s="349"/>
      <c r="L14" s="349"/>
      <c r="M14" s="349"/>
      <c r="N14" s="349"/>
      <c r="O14" s="349"/>
      <c r="P14" s="349"/>
      <c r="Q14" s="349"/>
      <c r="R14" s="349"/>
      <c r="S14" s="349"/>
      <c r="T14" s="349"/>
      <c r="U14" s="349"/>
      <c r="V14" s="349"/>
    </row>
    <row r="15" spans="1:22" s="362" customFormat="1" ht="31.5" customHeight="1" x14ac:dyDescent="0.2">
      <c r="A15" s="422" t="s">
        <v>690</v>
      </c>
      <c r="B15" s="423"/>
      <c r="C15" s="423"/>
      <c r="D15" s="359"/>
      <c r="E15" s="359"/>
      <c r="F15" s="359"/>
      <c r="G15" s="359"/>
      <c r="H15" s="359"/>
      <c r="I15" s="359"/>
      <c r="J15" s="359"/>
      <c r="K15" s="359"/>
      <c r="L15" s="359"/>
      <c r="M15" s="359"/>
      <c r="N15" s="359"/>
      <c r="O15" s="359"/>
      <c r="P15" s="359"/>
      <c r="Q15" s="359"/>
      <c r="R15" s="359"/>
      <c r="S15" s="359"/>
      <c r="T15" s="359"/>
      <c r="U15" s="359"/>
      <c r="V15" s="359"/>
    </row>
    <row r="16" spans="1:22" s="362" customFormat="1" ht="15" customHeight="1" x14ac:dyDescent="0.2">
      <c r="A16" s="415" t="s">
        <v>6</v>
      </c>
      <c r="B16" s="415"/>
      <c r="C16" s="415"/>
      <c r="D16" s="360"/>
      <c r="E16" s="360"/>
      <c r="F16" s="360"/>
      <c r="G16" s="360"/>
      <c r="H16" s="360"/>
      <c r="I16" s="360"/>
      <c r="J16" s="360"/>
      <c r="K16" s="360"/>
      <c r="L16" s="360"/>
      <c r="M16" s="360"/>
      <c r="N16" s="360"/>
      <c r="O16" s="360"/>
      <c r="P16" s="360"/>
      <c r="Q16" s="360"/>
      <c r="R16" s="360"/>
      <c r="S16" s="360"/>
      <c r="T16" s="360"/>
      <c r="U16" s="360"/>
      <c r="V16" s="360"/>
    </row>
    <row r="17" spans="1:22" s="362" customFormat="1" ht="15" customHeight="1" x14ac:dyDescent="0.2">
      <c r="A17" s="363"/>
      <c r="B17" s="363"/>
      <c r="C17" s="363"/>
      <c r="D17" s="363"/>
      <c r="E17" s="363"/>
      <c r="F17" s="363"/>
      <c r="G17" s="363"/>
      <c r="H17" s="363"/>
      <c r="I17" s="363"/>
      <c r="J17" s="363"/>
      <c r="K17" s="363"/>
      <c r="L17" s="363"/>
      <c r="M17" s="363"/>
      <c r="N17" s="363"/>
      <c r="O17" s="363"/>
      <c r="P17" s="363"/>
      <c r="Q17" s="363"/>
      <c r="R17" s="363"/>
      <c r="S17" s="363"/>
    </row>
    <row r="18" spans="1:22" s="362" customFormat="1" ht="15" customHeight="1" x14ac:dyDescent="0.2">
      <c r="A18" s="416" t="s">
        <v>521</v>
      </c>
      <c r="B18" s="417"/>
      <c r="C18" s="417"/>
      <c r="D18" s="364"/>
      <c r="E18" s="364"/>
      <c r="F18" s="364"/>
      <c r="G18" s="364"/>
      <c r="H18" s="364"/>
      <c r="I18" s="364"/>
      <c r="J18" s="364"/>
      <c r="K18" s="364"/>
      <c r="L18" s="364"/>
      <c r="M18" s="364"/>
      <c r="N18" s="364"/>
      <c r="O18" s="364"/>
      <c r="P18" s="364"/>
      <c r="Q18" s="364"/>
      <c r="R18" s="364"/>
      <c r="S18" s="364"/>
      <c r="T18" s="364"/>
      <c r="U18" s="364"/>
      <c r="V18" s="364"/>
    </row>
    <row r="19" spans="1:22" s="362" customFormat="1" ht="15" customHeight="1" x14ac:dyDescent="0.2">
      <c r="A19" s="360"/>
      <c r="B19" s="360"/>
      <c r="C19" s="360"/>
      <c r="D19" s="360"/>
      <c r="E19" s="360"/>
      <c r="F19" s="360"/>
      <c r="G19" s="360"/>
      <c r="H19" s="360"/>
      <c r="I19" s="363"/>
      <c r="J19" s="363"/>
      <c r="K19" s="363"/>
      <c r="L19" s="363"/>
      <c r="M19" s="363"/>
      <c r="N19" s="363"/>
      <c r="O19" s="363"/>
      <c r="P19" s="363"/>
      <c r="Q19" s="363"/>
      <c r="R19" s="363"/>
      <c r="S19" s="363"/>
    </row>
    <row r="20" spans="1:22" s="362" customFormat="1" ht="39.75" customHeight="1" x14ac:dyDescent="0.2">
      <c r="A20" s="35" t="s">
        <v>5</v>
      </c>
      <c r="B20" s="365" t="s">
        <v>66</v>
      </c>
      <c r="C20" s="366" t="s">
        <v>65</v>
      </c>
      <c r="D20" s="367"/>
      <c r="E20" s="367"/>
      <c r="F20" s="367"/>
      <c r="G20" s="367"/>
      <c r="H20" s="367"/>
      <c r="I20" s="349"/>
      <c r="J20" s="349"/>
      <c r="K20" s="349"/>
      <c r="L20" s="349"/>
      <c r="M20" s="349"/>
      <c r="N20" s="349"/>
      <c r="O20" s="349"/>
      <c r="P20" s="349"/>
      <c r="Q20" s="349"/>
      <c r="R20" s="349"/>
      <c r="S20" s="349"/>
      <c r="T20" s="368"/>
      <c r="U20" s="368"/>
      <c r="V20" s="368"/>
    </row>
    <row r="21" spans="1:22" s="362" customFormat="1" ht="16.5" customHeight="1" x14ac:dyDescent="0.2">
      <c r="A21" s="366">
        <v>1</v>
      </c>
      <c r="B21" s="365">
        <v>2</v>
      </c>
      <c r="C21" s="366">
        <v>3</v>
      </c>
      <c r="D21" s="367"/>
      <c r="E21" s="367"/>
      <c r="F21" s="367"/>
      <c r="G21" s="367"/>
      <c r="H21" s="367"/>
      <c r="I21" s="349"/>
      <c r="J21" s="349"/>
      <c r="K21" s="349"/>
      <c r="L21" s="349"/>
      <c r="M21" s="349"/>
      <c r="N21" s="349"/>
      <c r="O21" s="349"/>
      <c r="P21" s="349"/>
      <c r="Q21" s="349"/>
      <c r="R21" s="349"/>
      <c r="S21" s="349"/>
      <c r="T21" s="368"/>
      <c r="U21" s="368"/>
      <c r="V21" s="368"/>
    </row>
    <row r="22" spans="1:22" s="362" customFormat="1" ht="39" customHeight="1" x14ac:dyDescent="0.2">
      <c r="A22" s="28" t="s">
        <v>64</v>
      </c>
      <c r="B22" s="369" t="s">
        <v>354</v>
      </c>
      <c r="C22" s="366" t="s">
        <v>601</v>
      </c>
      <c r="D22" s="367" t="s">
        <v>597</v>
      </c>
      <c r="E22" s="367"/>
      <c r="F22" s="367"/>
      <c r="G22" s="367"/>
      <c r="H22" s="367"/>
      <c r="I22" s="349"/>
      <c r="J22" s="349"/>
      <c r="K22" s="349"/>
      <c r="L22" s="349"/>
      <c r="M22" s="349"/>
      <c r="N22" s="349"/>
      <c r="O22" s="349"/>
      <c r="P22" s="349"/>
      <c r="Q22" s="349"/>
      <c r="R22" s="349"/>
      <c r="S22" s="349"/>
      <c r="T22" s="368"/>
      <c r="U22" s="368"/>
      <c r="V22" s="368"/>
    </row>
    <row r="23" spans="1:22" s="362" customFormat="1" ht="41.25" customHeight="1" x14ac:dyDescent="0.2">
      <c r="A23" s="28" t="s">
        <v>63</v>
      </c>
      <c r="B23" s="36" t="s">
        <v>638</v>
      </c>
      <c r="C23" s="366" t="s">
        <v>590</v>
      </c>
      <c r="D23" s="367" t="s">
        <v>587</v>
      </c>
      <c r="E23" s="367"/>
      <c r="F23" s="367"/>
      <c r="G23" s="367"/>
      <c r="H23" s="367"/>
      <c r="I23" s="349"/>
      <c r="J23" s="349"/>
      <c r="K23" s="349"/>
      <c r="L23" s="349"/>
      <c r="M23" s="349"/>
      <c r="N23" s="349"/>
      <c r="O23" s="349"/>
      <c r="P23" s="349"/>
      <c r="Q23" s="349"/>
      <c r="R23" s="349"/>
      <c r="S23" s="349"/>
      <c r="T23" s="368"/>
      <c r="U23" s="368"/>
      <c r="V23" s="368"/>
    </row>
    <row r="24" spans="1:22" s="362" customFormat="1" ht="22.5" customHeight="1" x14ac:dyDescent="0.2">
      <c r="A24" s="411"/>
      <c r="B24" s="412"/>
      <c r="C24" s="413"/>
      <c r="D24" s="367"/>
      <c r="E24" s="367"/>
      <c r="F24" s="367"/>
      <c r="G24" s="367"/>
      <c r="H24" s="367"/>
      <c r="I24" s="349"/>
      <c r="J24" s="349"/>
      <c r="K24" s="349"/>
      <c r="L24" s="349"/>
      <c r="M24" s="349"/>
      <c r="N24" s="349"/>
      <c r="O24" s="349"/>
      <c r="P24" s="349"/>
      <c r="Q24" s="349"/>
      <c r="R24" s="349"/>
      <c r="S24" s="349"/>
      <c r="T24" s="368"/>
      <c r="U24" s="368"/>
      <c r="V24" s="368"/>
    </row>
    <row r="25" spans="1:22" s="362" customFormat="1" ht="58.5" customHeight="1" x14ac:dyDescent="0.2">
      <c r="A25" s="28" t="s">
        <v>62</v>
      </c>
      <c r="B25" s="167" t="s">
        <v>470</v>
      </c>
      <c r="C25" s="35" t="s">
        <v>540</v>
      </c>
      <c r="D25" s="367"/>
      <c r="E25" s="367"/>
      <c r="F25" s="367"/>
      <c r="G25" s="367"/>
      <c r="H25" s="349"/>
      <c r="I25" s="349"/>
      <c r="J25" s="349"/>
      <c r="K25" s="349"/>
      <c r="L25" s="349"/>
      <c r="M25" s="349"/>
      <c r="N25" s="349"/>
      <c r="O25" s="349"/>
      <c r="P25" s="349"/>
      <c r="Q25" s="349"/>
      <c r="R25" s="349"/>
      <c r="S25" s="368"/>
      <c r="T25" s="368"/>
      <c r="U25" s="368"/>
      <c r="V25" s="368"/>
    </row>
    <row r="26" spans="1:22" s="362" customFormat="1" ht="42.75" customHeight="1" x14ac:dyDescent="0.2">
      <c r="A26" s="28" t="s">
        <v>61</v>
      </c>
      <c r="B26" s="167" t="s">
        <v>74</v>
      </c>
      <c r="C26" s="35" t="s">
        <v>539</v>
      </c>
      <c r="D26" s="367"/>
      <c r="E26" s="367"/>
      <c r="F26" s="367"/>
      <c r="G26" s="367"/>
      <c r="H26" s="349"/>
      <c r="I26" s="349"/>
      <c r="J26" s="349"/>
      <c r="K26" s="349"/>
      <c r="L26" s="349"/>
      <c r="M26" s="349"/>
      <c r="N26" s="349"/>
      <c r="O26" s="349"/>
      <c r="P26" s="349"/>
      <c r="Q26" s="349"/>
      <c r="R26" s="349"/>
      <c r="S26" s="368"/>
      <c r="T26" s="368"/>
      <c r="U26" s="368"/>
      <c r="V26" s="368"/>
    </row>
    <row r="27" spans="1:22" s="362" customFormat="1" ht="51.75" customHeight="1" x14ac:dyDescent="0.2">
      <c r="A27" s="28" t="s">
        <v>59</v>
      </c>
      <c r="B27" s="167" t="s">
        <v>73</v>
      </c>
      <c r="C27" s="370" t="s">
        <v>639</v>
      </c>
      <c r="D27" s="367"/>
      <c r="E27" s="367"/>
      <c r="F27" s="367"/>
      <c r="G27" s="367"/>
      <c r="H27" s="349"/>
      <c r="I27" s="349"/>
      <c r="J27" s="349"/>
      <c r="K27" s="349"/>
      <c r="L27" s="349"/>
      <c r="M27" s="349"/>
      <c r="N27" s="349"/>
      <c r="O27" s="349"/>
      <c r="P27" s="349"/>
      <c r="Q27" s="349"/>
      <c r="R27" s="349"/>
      <c r="S27" s="368"/>
      <c r="T27" s="368"/>
      <c r="U27" s="368"/>
      <c r="V27" s="368"/>
    </row>
    <row r="28" spans="1:22" s="362" customFormat="1" ht="42.75" customHeight="1" x14ac:dyDescent="0.2">
      <c r="A28" s="28" t="s">
        <v>58</v>
      </c>
      <c r="B28" s="167" t="s">
        <v>471</v>
      </c>
      <c r="C28" s="35" t="s">
        <v>541</v>
      </c>
      <c r="D28" s="367"/>
      <c r="E28" s="367"/>
      <c r="F28" s="367"/>
      <c r="G28" s="367"/>
      <c r="H28" s="349"/>
      <c r="I28" s="349"/>
      <c r="J28" s="349"/>
      <c r="K28" s="349"/>
      <c r="L28" s="349"/>
      <c r="M28" s="349"/>
      <c r="N28" s="349"/>
      <c r="O28" s="349"/>
      <c r="P28" s="349"/>
      <c r="Q28" s="349"/>
      <c r="R28" s="349"/>
      <c r="S28" s="368"/>
      <c r="T28" s="368"/>
      <c r="U28" s="368"/>
      <c r="V28" s="368"/>
    </row>
    <row r="29" spans="1:22" s="362" customFormat="1" ht="51.75" customHeight="1" x14ac:dyDescent="0.2">
      <c r="A29" s="28" t="s">
        <v>56</v>
      </c>
      <c r="B29" s="167" t="s">
        <v>472</v>
      </c>
      <c r="C29" s="35" t="s">
        <v>541</v>
      </c>
      <c r="D29" s="367"/>
      <c r="E29" s="367"/>
      <c r="F29" s="367"/>
      <c r="G29" s="367"/>
      <c r="H29" s="349"/>
      <c r="I29" s="349"/>
      <c r="J29" s="349"/>
      <c r="K29" s="349"/>
      <c r="L29" s="349"/>
      <c r="M29" s="349"/>
      <c r="N29" s="349"/>
      <c r="O29" s="349"/>
      <c r="P29" s="349"/>
      <c r="Q29" s="349"/>
      <c r="R29" s="349"/>
      <c r="S29" s="368"/>
      <c r="T29" s="368"/>
      <c r="U29" s="368"/>
      <c r="V29" s="368"/>
    </row>
    <row r="30" spans="1:22" s="362" customFormat="1" ht="51.75" customHeight="1" x14ac:dyDescent="0.2">
      <c r="A30" s="28" t="s">
        <v>54</v>
      </c>
      <c r="B30" s="167" t="s">
        <v>473</v>
      </c>
      <c r="C30" s="35" t="s">
        <v>541</v>
      </c>
      <c r="D30" s="367"/>
      <c r="E30" s="367"/>
      <c r="F30" s="367"/>
      <c r="G30" s="367"/>
      <c r="H30" s="349"/>
      <c r="I30" s="349"/>
      <c r="J30" s="349"/>
      <c r="K30" s="349"/>
      <c r="L30" s="349"/>
      <c r="M30" s="349"/>
      <c r="N30" s="349"/>
      <c r="O30" s="349"/>
      <c r="P30" s="349"/>
      <c r="Q30" s="349"/>
      <c r="R30" s="349"/>
      <c r="S30" s="368"/>
      <c r="T30" s="368"/>
      <c r="U30" s="368"/>
      <c r="V30" s="368"/>
    </row>
    <row r="31" spans="1:22" s="362" customFormat="1" ht="51.75" customHeight="1" x14ac:dyDescent="0.2">
      <c r="A31" s="28" t="s">
        <v>72</v>
      </c>
      <c r="B31" s="167" t="s">
        <v>474</v>
      </c>
      <c r="C31" s="35" t="s">
        <v>662</v>
      </c>
      <c r="D31" s="367"/>
      <c r="E31" s="367"/>
      <c r="F31" s="367"/>
      <c r="G31" s="367"/>
      <c r="H31" s="349"/>
      <c r="I31" s="349"/>
      <c r="J31" s="349"/>
      <c r="K31" s="349"/>
      <c r="L31" s="349"/>
      <c r="M31" s="349"/>
      <c r="N31" s="349"/>
      <c r="O31" s="349"/>
      <c r="P31" s="349"/>
      <c r="Q31" s="349"/>
      <c r="R31" s="349"/>
      <c r="S31" s="368"/>
      <c r="T31" s="368"/>
      <c r="U31" s="368"/>
      <c r="V31" s="368"/>
    </row>
    <row r="32" spans="1:22" s="362" customFormat="1" ht="51.75" customHeight="1" x14ac:dyDescent="0.2">
      <c r="A32" s="28" t="s">
        <v>70</v>
      </c>
      <c r="B32" s="167" t="s">
        <v>475</v>
      </c>
      <c r="C32" s="35" t="s">
        <v>662</v>
      </c>
      <c r="D32" s="367"/>
      <c r="E32" s="367"/>
      <c r="F32" s="367"/>
      <c r="G32" s="367"/>
      <c r="H32" s="349"/>
      <c r="I32" s="349"/>
      <c r="J32" s="349"/>
      <c r="K32" s="349"/>
      <c r="L32" s="349"/>
      <c r="M32" s="349"/>
      <c r="N32" s="349"/>
      <c r="O32" s="349"/>
      <c r="P32" s="349"/>
      <c r="Q32" s="349"/>
      <c r="R32" s="349"/>
      <c r="S32" s="368"/>
      <c r="T32" s="368"/>
      <c r="U32" s="368"/>
      <c r="V32" s="368"/>
    </row>
    <row r="33" spans="1:22" s="362" customFormat="1" ht="101.25" customHeight="1" x14ac:dyDescent="0.2">
      <c r="A33" s="28" t="s">
        <v>69</v>
      </c>
      <c r="B33" s="167" t="s">
        <v>476</v>
      </c>
      <c r="C33" s="167" t="s">
        <v>664</v>
      </c>
      <c r="D33" s="367"/>
      <c r="E33" s="367"/>
      <c r="F33" s="367"/>
      <c r="G33" s="367"/>
      <c r="H33" s="349"/>
      <c r="I33" s="349"/>
      <c r="J33" s="349"/>
      <c r="K33" s="349"/>
      <c r="L33" s="349"/>
      <c r="M33" s="349"/>
      <c r="N33" s="349"/>
      <c r="O33" s="349"/>
      <c r="P33" s="349"/>
      <c r="Q33" s="349"/>
      <c r="R33" s="349"/>
      <c r="S33" s="368"/>
      <c r="T33" s="368"/>
      <c r="U33" s="368"/>
      <c r="V33" s="368"/>
    </row>
    <row r="34" spans="1:22" ht="111" customHeight="1" x14ac:dyDescent="0.25">
      <c r="A34" s="28" t="s">
        <v>490</v>
      </c>
      <c r="B34" s="167" t="s">
        <v>477</v>
      </c>
      <c r="C34" s="35" t="s">
        <v>664</v>
      </c>
      <c r="D34" s="371"/>
      <c r="E34" s="371"/>
      <c r="F34" s="371"/>
      <c r="G34" s="371"/>
      <c r="H34" s="371"/>
      <c r="I34" s="371"/>
      <c r="J34" s="371"/>
      <c r="K34" s="371"/>
      <c r="L34" s="371"/>
      <c r="M34" s="371"/>
      <c r="N34" s="371"/>
      <c r="O34" s="371"/>
      <c r="P34" s="371"/>
      <c r="Q34" s="371"/>
      <c r="R34" s="371"/>
      <c r="S34" s="371"/>
      <c r="T34" s="371"/>
      <c r="U34" s="371"/>
      <c r="V34" s="371"/>
    </row>
    <row r="35" spans="1:22" ht="58.5" customHeight="1" x14ac:dyDescent="0.25">
      <c r="A35" s="28" t="s">
        <v>480</v>
      </c>
      <c r="B35" s="167" t="s">
        <v>71</v>
      </c>
      <c r="C35" s="35" t="s">
        <v>661</v>
      </c>
      <c r="D35" s="371"/>
      <c r="E35" s="371"/>
      <c r="F35" s="371"/>
      <c r="G35" s="371"/>
      <c r="H35" s="371"/>
      <c r="I35" s="371"/>
      <c r="J35" s="371"/>
      <c r="K35" s="371"/>
      <c r="L35" s="371"/>
      <c r="M35" s="371"/>
      <c r="N35" s="371"/>
      <c r="O35" s="371"/>
      <c r="P35" s="371"/>
      <c r="Q35" s="371"/>
      <c r="R35" s="371"/>
      <c r="S35" s="371"/>
      <c r="T35" s="371"/>
      <c r="U35" s="371"/>
      <c r="V35" s="371"/>
    </row>
    <row r="36" spans="1:22" ht="51.75" customHeight="1" x14ac:dyDescent="0.25">
      <c r="A36" s="28" t="s">
        <v>491</v>
      </c>
      <c r="B36" s="167" t="s">
        <v>478</v>
      </c>
      <c r="C36" s="35" t="s">
        <v>541</v>
      </c>
      <c r="D36" s="371"/>
      <c r="E36" s="371"/>
      <c r="F36" s="371"/>
      <c r="G36" s="371"/>
      <c r="H36" s="371"/>
      <c r="I36" s="371"/>
      <c r="J36" s="371"/>
      <c r="K36" s="371"/>
      <c r="L36" s="371"/>
      <c r="M36" s="371"/>
      <c r="N36" s="371"/>
      <c r="O36" s="371"/>
      <c r="P36" s="371"/>
      <c r="Q36" s="371"/>
      <c r="R36" s="371"/>
      <c r="S36" s="371"/>
      <c r="T36" s="371"/>
      <c r="U36" s="371"/>
      <c r="V36" s="371"/>
    </row>
    <row r="37" spans="1:22" ht="43.5" customHeight="1" x14ac:dyDescent="0.25">
      <c r="A37" s="28" t="s">
        <v>481</v>
      </c>
      <c r="B37" s="167" t="s">
        <v>479</v>
      </c>
      <c r="C37" s="35" t="s">
        <v>542</v>
      </c>
      <c r="D37" s="371"/>
      <c r="E37" s="371"/>
      <c r="F37" s="371"/>
      <c r="G37" s="371"/>
      <c r="H37" s="371"/>
      <c r="I37" s="371"/>
      <c r="J37" s="371"/>
      <c r="K37" s="371"/>
      <c r="L37" s="371"/>
      <c r="M37" s="371"/>
      <c r="N37" s="371"/>
      <c r="O37" s="371"/>
      <c r="P37" s="371"/>
      <c r="Q37" s="371"/>
      <c r="R37" s="371"/>
      <c r="S37" s="371"/>
      <c r="T37" s="371"/>
      <c r="U37" s="371"/>
      <c r="V37" s="371"/>
    </row>
    <row r="38" spans="1:22" ht="43.5" customHeight="1" x14ac:dyDescent="0.25">
      <c r="A38" s="28" t="s">
        <v>492</v>
      </c>
      <c r="B38" s="167" t="s">
        <v>235</v>
      </c>
      <c r="C38" s="35" t="s">
        <v>662</v>
      </c>
      <c r="D38" s="371"/>
      <c r="E38" s="371"/>
      <c r="F38" s="371"/>
      <c r="G38" s="371"/>
      <c r="H38" s="371"/>
      <c r="I38" s="371"/>
      <c r="J38" s="371"/>
      <c r="K38" s="371"/>
      <c r="L38" s="371"/>
      <c r="M38" s="371"/>
      <c r="N38" s="371"/>
      <c r="O38" s="371"/>
      <c r="P38" s="371"/>
      <c r="Q38" s="371"/>
      <c r="R38" s="371"/>
      <c r="S38" s="371"/>
      <c r="T38" s="371"/>
      <c r="U38" s="371"/>
      <c r="V38" s="371"/>
    </row>
    <row r="39" spans="1:22" ht="23.25" customHeight="1" x14ac:dyDescent="0.25">
      <c r="A39" s="411"/>
      <c r="B39" s="412"/>
      <c r="C39" s="413"/>
      <c r="D39" s="371"/>
      <c r="E39" s="371"/>
      <c r="F39" s="371"/>
      <c r="G39" s="371"/>
      <c r="H39" s="371"/>
      <c r="I39" s="371"/>
      <c r="J39" s="371"/>
      <c r="K39" s="371"/>
      <c r="L39" s="371"/>
      <c r="M39" s="371"/>
      <c r="N39" s="371"/>
      <c r="O39" s="371"/>
      <c r="P39" s="371"/>
      <c r="Q39" s="371"/>
      <c r="R39" s="371"/>
      <c r="S39" s="371"/>
      <c r="T39" s="371"/>
      <c r="U39" s="371"/>
      <c r="V39" s="371"/>
    </row>
    <row r="40" spans="1:22" ht="63" x14ac:dyDescent="0.25">
      <c r="A40" s="28" t="s">
        <v>482</v>
      </c>
      <c r="B40" s="167" t="s">
        <v>534</v>
      </c>
      <c r="C40" s="373" t="s">
        <v>677</v>
      </c>
      <c r="D40" s="371"/>
      <c r="E40" s="371"/>
      <c r="F40" s="371"/>
      <c r="G40" s="371"/>
      <c r="H40" s="371"/>
      <c r="I40" s="371"/>
      <c r="J40" s="371"/>
      <c r="K40" s="371"/>
      <c r="L40" s="371"/>
      <c r="M40" s="371"/>
      <c r="N40" s="371"/>
      <c r="O40" s="371"/>
      <c r="P40" s="371"/>
      <c r="Q40" s="371"/>
      <c r="R40" s="371"/>
      <c r="S40" s="371"/>
      <c r="T40" s="371"/>
      <c r="U40" s="371"/>
      <c r="V40" s="371"/>
    </row>
    <row r="41" spans="1:22" ht="105.75" customHeight="1" x14ac:dyDescent="0.25">
      <c r="A41" s="28" t="s">
        <v>493</v>
      </c>
      <c r="B41" s="167" t="s">
        <v>516</v>
      </c>
      <c r="C41" s="373" t="s">
        <v>677</v>
      </c>
      <c r="D41" s="371" t="s">
        <v>669</v>
      </c>
      <c r="E41" s="371"/>
      <c r="F41" s="371"/>
      <c r="G41" s="371"/>
      <c r="H41" s="371"/>
      <c r="I41" s="371"/>
      <c r="J41" s="371"/>
      <c r="K41" s="371"/>
      <c r="L41" s="371"/>
      <c r="M41" s="371"/>
      <c r="N41" s="371"/>
      <c r="O41" s="371"/>
      <c r="P41" s="371"/>
      <c r="Q41" s="371"/>
      <c r="R41" s="371"/>
      <c r="S41" s="371"/>
      <c r="T41" s="371"/>
      <c r="U41" s="371"/>
      <c r="V41" s="371"/>
    </row>
    <row r="42" spans="1:22" ht="83.25" customHeight="1" x14ac:dyDescent="0.25">
      <c r="A42" s="28" t="s">
        <v>483</v>
      </c>
      <c r="B42" s="167" t="s">
        <v>531</v>
      </c>
      <c r="C42" s="373" t="s">
        <v>677</v>
      </c>
      <c r="D42" s="371" t="s">
        <v>669</v>
      </c>
      <c r="E42" s="371"/>
      <c r="F42" s="371"/>
      <c r="G42" s="371"/>
      <c r="H42" s="371"/>
      <c r="I42" s="371"/>
      <c r="J42" s="371"/>
      <c r="K42" s="371"/>
      <c r="L42" s="371"/>
      <c r="M42" s="371"/>
      <c r="N42" s="371"/>
      <c r="O42" s="371"/>
      <c r="P42" s="371"/>
      <c r="Q42" s="371"/>
      <c r="R42" s="371"/>
      <c r="S42" s="371"/>
      <c r="T42" s="371"/>
      <c r="U42" s="371"/>
      <c r="V42" s="371"/>
    </row>
    <row r="43" spans="1:22" ht="186" customHeight="1" x14ac:dyDescent="0.25">
      <c r="A43" s="28" t="s">
        <v>496</v>
      </c>
      <c r="B43" s="167" t="s">
        <v>497</v>
      </c>
      <c r="C43" s="373" t="s">
        <v>677</v>
      </c>
      <c r="D43" s="371"/>
      <c r="E43" s="371"/>
      <c r="F43" s="371"/>
      <c r="G43" s="371"/>
      <c r="H43" s="371"/>
      <c r="I43" s="371"/>
      <c r="J43" s="371"/>
      <c r="K43" s="371"/>
      <c r="L43" s="371"/>
      <c r="M43" s="371"/>
      <c r="N43" s="371"/>
      <c r="O43" s="371"/>
      <c r="P43" s="371"/>
      <c r="Q43" s="371"/>
      <c r="R43" s="371"/>
      <c r="S43" s="371"/>
      <c r="T43" s="371"/>
      <c r="U43" s="371"/>
      <c r="V43" s="371"/>
    </row>
    <row r="44" spans="1:22" ht="111" customHeight="1" x14ac:dyDescent="0.25">
      <c r="A44" s="28" t="s">
        <v>484</v>
      </c>
      <c r="B44" s="167" t="s">
        <v>522</v>
      </c>
      <c r="C44" s="373" t="s">
        <v>677</v>
      </c>
      <c r="D44" s="371"/>
      <c r="E44" s="371"/>
      <c r="F44" s="371"/>
      <c r="G44" s="371"/>
      <c r="H44" s="371"/>
      <c r="I44" s="371"/>
      <c r="J44" s="371"/>
      <c r="K44" s="371"/>
      <c r="L44" s="371"/>
      <c r="M44" s="371"/>
      <c r="N44" s="371"/>
      <c r="O44" s="371"/>
      <c r="P44" s="371"/>
      <c r="Q44" s="371"/>
      <c r="R44" s="371"/>
      <c r="S44" s="371"/>
      <c r="T44" s="371"/>
      <c r="U44" s="371"/>
      <c r="V44" s="371"/>
    </row>
    <row r="45" spans="1:22" ht="89.25" customHeight="1" x14ac:dyDescent="0.25">
      <c r="A45" s="28" t="s">
        <v>517</v>
      </c>
      <c r="B45" s="167" t="s">
        <v>523</v>
      </c>
      <c r="C45" s="373" t="s">
        <v>677</v>
      </c>
      <c r="D45" s="371"/>
      <c r="E45" s="371"/>
      <c r="F45" s="371"/>
      <c r="G45" s="371"/>
      <c r="H45" s="371"/>
      <c r="I45" s="371"/>
      <c r="J45" s="371"/>
      <c r="K45" s="371"/>
      <c r="L45" s="371"/>
      <c r="M45" s="371"/>
      <c r="N45" s="371"/>
      <c r="O45" s="371"/>
      <c r="P45" s="371"/>
      <c r="Q45" s="371"/>
      <c r="R45" s="371"/>
      <c r="S45" s="371"/>
      <c r="T45" s="371"/>
      <c r="U45" s="371"/>
      <c r="V45" s="371"/>
    </row>
    <row r="46" spans="1:22" ht="101.25" customHeight="1" x14ac:dyDescent="0.25">
      <c r="A46" s="28" t="s">
        <v>485</v>
      </c>
      <c r="B46" s="167" t="s">
        <v>524</v>
      </c>
      <c r="C46" s="373" t="s">
        <v>677</v>
      </c>
      <c r="D46" s="371"/>
      <c r="E46" s="371"/>
      <c r="F46" s="371"/>
      <c r="G46" s="371"/>
      <c r="H46" s="371"/>
      <c r="I46" s="371"/>
      <c r="J46" s="371"/>
      <c r="K46" s="371"/>
      <c r="L46" s="371"/>
      <c r="M46" s="371"/>
      <c r="N46" s="371"/>
      <c r="O46" s="371"/>
      <c r="P46" s="371"/>
      <c r="Q46" s="371"/>
      <c r="R46" s="371"/>
      <c r="S46" s="371"/>
      <c r="T46" s="371"/>
      <c r="U46" s="371"/>
      <c r="V46" s="371"/>
    </row>
    <row r="47" spans="1:22" ht="18.75" customHeight="1" x14ac:dyDescent="0.25">
      <c r="A47" s="411"/>
      <c r="B47" s="412"/>
      <c r="C47" s="413"/>
      <c r="D47" s="371"/>
      <c r="E47" s="371"/>
      <c r="F47" s="371"/>
      <c r="G47" s="371"/>
      <c r="H47" s="371"/>
      <c r="I47" s="371"/>
      <c r="J47" s="371"/>
      <c r="K47" s="371"/>
      <c r="L47" s="371"/>
      <c r="M47" s="371"/>
      <c r="N47" s="371"/>
      <c r="O47" s="371"/>
      <c r="P47" s="371"/>
      <c r="Q47" s="371"/>
      <c r="R47" s="371"/>
      <c r="S47" s="371"/>
      <c r="T47" s="371"/>
      <c r="U47" s="371"/>
      <c r="V47" s="371"/>
    </row>
    <row r="48" spans="1:22" ht="75.75" customHeight="1" x14ac:dyDescent="0.25">
      <c r="A48" s="28" t="s">
        <v>518</v>
      </c>
      <c r="B48" s="167" t="s">
        <v>532</v>
      </c>
      <c r="C48" s="374" t="str">
        <f>CONCATENATE('6.2. Паспорт фин осв ввод'!AB24," млн.руб.")</f>
        <v>0 млн.руб.</v>
      </c>
      <c r="D48" s="371"/>
      <c r="E48" s="371"/>
      <c r="F48" s="371"/>
      <c r="G48" s="371"/>
      <c r="H48" s="371"/>
      <c r="I48" s="371"/>
      <c r="J48" s="371"/>
      <c r="K48" s="371"/>
      <c r="L48" s="371"/>
      <c r="M48" s="371"/>
      <c r="N48" s="371"/>
      <c r="O48" s="371"/>
      <c r="P48" s="371"/>
      <c r="Q48" s="371"/>
      <c r="R48" s="371"/>
      <c r="S48" s="371"/>
      <c r="T48" s="371"/>
      <c r="U48" s="371"/>
      <c r="V48" s="371"/>
    </row>
    <row r="49" spans="1:22" ht="71.25" customHeight="1" x14ac:dyDescent="0.25">
      <c r="A49" s="28" t="s">
        <v>486</v>
      </c>
      <c r="B49" s="167" t="s">
        <v>533</v>
      </c>
      <c r="C49" s="374" t="str">
        <f>CONCATENATE('6.2. Паспорт фин осв ввод'!AB30," млн.руб.")</f>
        <v>0 млн.руб.</v>
      </c>
      <c r="D49" s="371"/>
      <c r="E49" s="371"/>
      <c r="F49" s="371"/>
      <c r="G49" s="371"/>
      <c r="H49" s="371"/>
      <c r="I49" s="371"/>
      <c r="J49" s="371"/>
      <c r="K49" s="371"/>
      <c r="L49" s="371"/>
      <c r="M49" s="371"/>
      <c r="N49" s="371"/>
      <c r="O49" s="371"/>
      <c r="P49" s="371"/>
      <c r="Q49" s="371"/>
      <c r="R49" s="371"/>
      <c r="S49" s="371"/>
      <c r="T49" s="371"/>
      <c r="U49" s="371"/>
      <c r="V49" s="371"/>
    </row>
    <row r="50" spans="1:22" x14ac:dyDescent="0.25">
      <c r="A50" s="371"/>
      <c r="B50" s="371"/>
      <c r="C50" s="371"/>
      <c r="D50" s="371"/>
      <c r="E50" s="371"/>
      <c r="F50" s="371"/>
      <c r="G50" s="371"/>
      <c r="H50" s="371"/>
      <c r="I50" s="371"/>
      <c r="J50" s="371"/>
      <c r="K50" s="371"/>
      <c r="L50" s="371"/>
      <c r="M50" s="371"/>
      <c r="N50" s="371"/>
      <c r="O50" s="371"/>
      <c r="P50" s="371"/>
      <c r="Q50" s="371"/>
      <c r="R50" s="371"/>
      <c r="S50" s="371"/>
      <c r="T50" s="371"/>
      <c r="U50" s="371"/>
      <c r="V50" s="371"/>
    </row>
    <row r="51" spans="1:22" x14ac:dyDescent="0.25">
      <c r="A51" s="371"/>
      <c r="B51" s="371"/>
      <c r="C51" s="371"/>
      <c r="D51" s="371"/>
      <c r="E51" s="371"/>
      <c r="F51" s="371"/>
      <c r="G51" s="371"/>
      <c r="H51" s="371"/>
      <c r="I51" s="371"/>
      <c r="J51" s="371"/>
      <c r="K51" s="371"/>
      <c r="L51" s="371"/>
      <c r="M51" s="371"/>
      <c r="N51" s="371"/>
      <c r="O51" s="371"/>
      <c r="P51" s="371"/>
      <c r="Q51" s="371"/>
      <c r="R51" s="371"/>
      <c r="S51" s="371"/>
      <c r="T51" s="371"/>
      <c r="U51" s="371"/>
      <c r="V51" s="371"/>
    </row>
    <row r="52" spans="1:22" x14ac:dyDescent="0.25">
      <c r="A52" s="371"/>
      <c r="B52" s="371"/>
      <c r="C52" s="371"/>
      <c r="D52" s="371"/>
      <c r="E52" s="371"/>
      <c r="F52" s="371"/>
      <c r="G52" s="371"/>
      <c r="H52" s="371"/>
      <c r="I52" s="371"/>
      <c r="J52" s="371"/>
      <c r="K52" s="371"/>
      <c r="L52" s="371"/>
      <c r="M52" s="371"/>
      <c r="N52" s="371"/>
      <c r="O52" s="371"/>
      <c r="P52" s="371"/>
      <c r="Q52" s="371"/>
      <c r="R52" s="371"/>
      <c r="S52" s="371"/>
      <c r="T52" s="371"/>
      <c r="U52" s="371"/>
      <c r="V52" s="371"/>
    </row>
    <row r="53" spans="1:22" x14ac:dyDescent="0.25">
      <c r="A53" s="371"/>
      <c r="B53" s="371"/>
      <c r="C53" s="371"/>
      <c r="D53" s="371"/>
      <c r="E53" s="371"/>
      <c r="F53" s="371"/>
      <c r="G53" s="371"/>
      <c r="H53" s="371"/>
      <c r="I53" s="371"/>
      <c r="J53" s="371"/>
      <c r="K53" s="371"/>
      <c r="L53" s="371"/>
      <c r="M53" s="371"/>
      <c r="N53" s="371"/>
      <c r="O53" s="371"/>
      <c r="P53" s="371"/>
      <c r="Q53" s="371"/>
      <c r="R53" s="371"/>
      <c r="S53" s="371"/>
      <c r="T53" s="371"/>
      <c r="U53" s="371"/>
      <c r="V53" s="371"/>
    </row>
    <row r="54" spans="1:22" x14ac:dyDescent="0.25">
      <c r="A54" s="371"/>
      <c r="B54" s="371"/>
      <c r="C54" s="371"/>
      <c r="D54" s="371"/>
      <c r="E54" s="371"/>
      <c r="F54" s="371"/>
      <c r="G54" s="371"/>
      <c r="H54" s="371"/>
      <c r="I54" s="371"/>
      <c r="J54" s="371"/>
      <c r="K54" s="371"/>
      <c r="L54" s="371"/>
      <c r="M54" s="371"/>
      <c r="N54" s="371"/>
      <c r="O54" s="371"/>
      <c r="P54" s="371"/>
      <c r="Q54" s="371"/>
      <c r="R54" s="371"/>
      <c r="S54" s="371"/>
      <c r="T54" s="371"/>
      <c r="U54" s="371"/>
      <c r="V54" s="371"/>
    </row>
    <row r="55" spans="1:22" x14ac:dyDescent="0.25">
      <c r="A55" s="371"/>
      <c r="B55" s="371"/>
      <c r="C55" s="371"/>
      <c r="D55" s="371"/>
      <c r="E55" s="371"/>
      <c r="F55" s="371"/>
      <c r="G55" s="371"/>
      <c r="H55" s="371"/>
      <c r="I55" s="371"/>
      <c r="J55" s="371"/>
      <c r="K55" s="371"/>
      <c r="L55" s="371"/>
      <c r="M55" s="371"/>
      <c r="N55" s="371"/>
      <c r="O55" s="371"/>
      <c r="P55" s="371"/>
      <c r="Q55" s="371"/>
      <c r="R55" s="371"/>
      <c r="S55" s="371"/>
      <c r="T55" s="371"/>
      <c r="U55" s="371"/>
      <c r="V55" s="371"/>
    </row>
    <row r="56" spans="1:22" x14ac:dyDescent="0.25">
      <c r="A56" s="371"/>
      <c r="B56" s="371"/>
      <c r="C56" s="371"/>
      <c r="D56" s="371"/>
      <c r="E56" s="371"/>
      <c r="F56" s="371"/>
      <c r="G56" s="371"/>
      <c r="H56" s="371"/>
      <c r="I56" s="371"/>
      <c r="J56" s="371"/>
      <c r="K56" s="371"/>
      <c r="L56" s="371"/>
      <c r="M56" s="371"/>
      <c r="N56" s="371"/>
      <c r="O56" s="371"/>
      <c r="P56" s="371"/>
      <c r="Q56" s="371"/>
      <c r="R56" s="371"/>
      <c r="S56" s="371"/>
      <c r="T56" s="371"/>
      <c r="U56" s="371"/>
      <c r="V56" s="371"/>
    </row>
    <row r="57" spans="1:22" x14ac:dyDescent="0.25">
      <c r="A57" s="371"/>
      <c r="B57" s="371"/>
      <c r="C57" s="371"/>
      <c r="D57" s="371"/>
      <c r="E57" s="371"/>
      <c r="F57" s="371"/>
      <c r="G57" s="371"/>
      <c r="H57" s="371"/>
      <c r="I57" s="371"/>
      <c r="J57" s="371"/>
      <c r="K57" s="371"/>
      <c r="L57" s="371"/>
      <c r="M57" s="371"/>
      <c r="N57" s="371"/>
      <c r="O57" s="371"/>
      <c r="P57" s="371"/>
      <c r="Q57" s="371"/>
      <c r="R57" s="371"/>
      <c r="S57" s="371"/>
      <c r="T57" s="371"/>
      <c r="U57" s="371"/>
      <c r="V57" s="371"/>
    </row>
    <row r="58" spans="1:22" x14ac:dyDescent="0.25">
      <c r="A58" s="371"/>
      <c r="B58" s="371"/>
      <c r="C58" s="371"/>
      <c r="D58" s="371"/>
      <c r="E58" s="371"/>
      <c r="F58" s="371"/>
      <c r="G58" s="371"/>
      <c r="H58" s="371"/>
      <c r="I58" s="371"/>
      <c r="J58" s="371"/>
      <c r="K58" s="371"/>
      <c r="L58" s="371"/>
      <c r="M58" s="371"/>
      <c r="N58" s="371"/>
      <c r="O58" s="371"/>
      <c r="P58" s="371"/>
      <c r="Q58" s="371"/>
      <c r="R58" s="371"/>
      <c r="S58" s="371"/>
      <c r="T58" s="371"/>
      <c r="U58" s="371"/>
      <c r="V58" s="371"/>
    </row>
    <row r="59" spans="1:22" x14ac:dyDescent="0.25">
      <c r="A59" s="371"/>
      <c r="B59" s="371"/>
      <c r="C59" s="371"/>
      <c r="D59" s="371"/>
      <c r="E59" s="371"/>
      <c r="F59" s="371"/>
      <c r="G59" s="371"/>
      <c r="H59" s="371"/>
      <c r="I59" s="371"/>
      <c r="J59" s="371"/>
      <c r="K59" s="371"/>
      <c r="L59" s="371"/>
      <c r="M59" s="371"/>
      <c r="N59" s="371"/>
      <c r="O59" s="371"/>
      <c r="P59" s="371"/>
      <c r="Q59" s="371"/>
      <c r="R59" s="371"/>
      <c r="S59" s="371"/>
      <c r="T59" s="371"/>
      <c r="U59" s="371"/>
      <c r="V59" s="371"/>
    </row>
    <row r="60" spans="1:22" x14ac:dyDescent="0.25">
      <c r="A60" s="371"/>
      <c r="B60" s="371"/>
      <c r="C60" s="371"/>
      <c r="D60" s="371"/>
      <c r="E60" s="371"/>
      <c r="F60" s="371"/>
      <c r="G60" s="371"/>
      <c r="H60" s="371"/>
      <c r="I60" s="371"/>
      <c r="J60" s="371"/>
      <c r="K60" s="371"/>
      <c r="L60" s="371"/>
      <c r="M60" s="371"/>
      <c r="N60" s="371"/>
      <c r="O60" s="371"/>
      <c r="P60" s="371"/>
      <c r="Q60" s="371"/>
      <c r="R60" s="371"/>
      <c r="S60" s="371"/>
      <c r="T60" s="371"/>
      <c r="U60" s="371"/>
      <c r="V60" s="371"/>
    </row>
    <row r="61" spans="1:22" x14ac:dyDescent="0.25">
      <c r="A61" s="371"/>
      <c r="B61" s="371"/>
      <c r="C61" s="371"/>
      <c r="D61" s="371"/>
      <c r="E61" s="371"/>
      <c r="F61" s="371"/>
      <c r="G61" s="371"/>
      <c r="H61" s="371"/>
      <c r="I61" s="371"/>
      <c r="J61" s="371"/>
      <c r="K61" s="371"/>
      <c r="L61" s="371"/>
      <c r="M61" s="371"/>
      <c r="N61" s="371"/>
      <c r="O61" s="371"/>
      <c r="P61" s="371"/>
      <c r="Q61" s="371"/>
      <c r="R61" s="371"/>
      <c r="S61" s="371"/>
      <c r="T61" s="371"/>
      <c r="U61" s="371"/>
      <c r="V61" s="371"/>
    </row>
    <row r="62" spans="1:22" x14ac:dyDescent="0.25">
      <c r="A62" s="371"/>
      <c r="B62" s="371"/>
      <c r="C62" s="371"/>
      <c r="D62" s="371"/>
      <c r="E62" s="371"/>
      <c r="F62" s="371"/>
      <c r="G62" s="371"/>
      <c r="H62" s="371"/>
      <c r="I62" s="371"/>
      <c r="J62" s="371"/>
      <c r="K62" s="371"/>
      <c r="L62" s="371"/>
      <c r="M62" s="371"/>
      <c r="N62" s="371"/>
      <c r="O62" s="371"/>
      <c r="P62" s="371"/>
      <c r="Q62" s="371"/>
      <c r="R62" s="371"/>
      <c r="S62" s="371"/>
      <c r="T62" s="371"/>
      <c r="U62" s="371"/>
      <c r="V62" s="371"/>
    </row>
    <row r="63" spans="1:22" x14ac:dyDescent="0.25">
      <c r="A63" s="371"/>
      <c r="B63" s="371"/>
      <c r="C63" s="371"/>
      <c r="D63" s="371"/>
      <c r="E63" s="371"/>
      <c r="F63" s="371"/>
      <c r="G63" s="371"/>
      <c r="H63" s="371"/>
      <c r="I63" s="371"/>
      <c r="J63" s="371"/>
      <c r="K63" s="371"/>
      <c r="L63" s="371"/>
      <c r="M63" s="371"/>
      <c r="N63" s="371"/>
      <c r="O63" s="371"/>
      <c r="P63" s="371"/>
      <c r="Q63" s="371"/>
      <c r="R63" s="371"/>
      <c r="S63" s="371"/>
      <c r="T63" s="371"/>
      <c r="U63" s="371"/>
      <c r="V63" s="371"/>
    </row>
    <row r="64" spans="1:22" x14ac:dyDescent="0.25">
      <c r="A64" s="371"/>
      <c r="B64" s="371"/>
      <c r="C64" s="371"/>
      <c r="D64" s="371"/>
      <c r="E64" s="371"/>
      <c r="F64" s="371"/>
      <c r="G64" s="371"/>
      <c r="H64" s="371"/>
      <c r="I64" s="371"/>
      <c r="J64" s="371"/>
      <c r="K64" s="371"/>
      <c r="L64" s="371"/>
      <c r="M64" s="371"/>
      <c r="N64" s="371"/>
      <c r="O64" s="371"/>
      <c r="P64" s="371"/>
      <c r="Q64" s="371"/>
      <c r="R64" s="371"/>
      <c r="S64" s="371"/>
      <c r="T64" s="371"/>
      <c r="U64" s="371"/>
      <c r="V64" s="371"/>
    </row>
    <row r="65" spans="1:22" x14ac:dyDescent="0.25">
      <c r="A65" s="371"/>
      <c r="B65" s="371"/>
      <c r="C65" s="371"/>
      <c r="D65" s="371"/>
      <c r="E65" s="371"/>
      <c r="F65" s="371"/>
      <c r="G65" s="371"/>
      <c r="H65" s="371"/>
      <c r="I65" s="371"/>
      <c r="J65" s="371"/>
      <c r="K65" s="371"/>
      <c r="L65" s="371"/>
      <c r="M65" s="371"/>
      <c r="N65" s="371"/>
      <c r="O65" s="371"/>
      <c r="P65" s="371"/>
      <c r="Q65" s="371"/>
      <c r="R65" s="371"/>
      <c r="S65" s="371"/>
      <c r="T65" s="371"/>
      <c r="U65" s="371"/>
      <c r="V65" s="371"/>
    </row>
    <row r="66" spans="1:22" x14ac:dyDescent="0.25">
      <c r="A66" s="371"/>
      <c r="B66" s="371"/>
      <c r="C66" s="371"/>
      <c r="D66" s="371"/>
      <c r="E66" s="371"/>
      <c r="F66" s="371"/>
      <c r="G66" s="371"/>
      <c r="H66" s="371"/>
      <c r="I66" s="371"/>
      <c r="J66" s="371"/>
      <c r="K66" s="371"/>
      <c r="L66" s="371"/>
      <c r="M66" s="371"/>
      <c r="N66" s="371"/>
      <c r="O66" s="371"/>
      <c r="P66" s="371"/>
      <c r="Q66" s="371"/>
      <c r="R66" s="371"/>
      <c r="S66" s="371"/>
      <c r="T66" s="371"/>
      <c r="U66" s="371"/>
      <c r="V66" s="371"/>
    </row>
    <row r="67" spans="1:22" x14ac:dyDescent="0.25">
      <c r="A67" s="371"/>
      <c r="B67" s="371"/>
      <c r="C67" s="371"/>
      <c r="D67" s="371"/>
      <c r="E67" s="371"/>
      <c r="F67" s="371"/>
      <c r="G67" s="371"/>
      <c r="H67" s="371"/>
      <c r="I67" s="371"/>
      <c r="J67" s="371"/>
      <c r="K67" s="371"/>
      <c r="L67" s="371"/>
      <c r="M67" s="371"/>
      <c r="N67" s="371"/>
      <c r="O67" s="371"/>
      <c r="P67" s="371"/>
      <c r="Q67" s="371"/>
      <c r="R67" s="371"/>
      <c r="S67" s="371"/>
      <c r="T67" s="371"/>
      <c r="U67" s="371"/>
      <c r="V67" s="371"/>
    </row>
    <row r="68" spans="1:22" x14ac:dyDescent="0.25">
      <c r="A68" s="371"/>
      <c r="B68" s="371"/>
      <c r="C68" s="371"/>
      <c r="D68" s="371"/>
      <c r="E68" s="371"/>
      <c r="F68" s="371"/>
      <c r="G68" s="371"/>
      <c r="H68" s="371"/>
      <c r="I68" s="371"/>
      <c r="J68" s="371"/>
      <c r="K68" s="371"/>
      <c r="L68" s="371"/>
      <c r="M68" s="371"/>
      <c r="N68" s="371"/>
      <c r="O68" s="371"/>
      <c r="P68" s="371"/>
      <c r="Q68" s="371"/>
      <c r="R68" s="371"/>
      <c r="S68" s="371"/>
      <c r="T68" s="371"/>
      <c r="U68" s="371"/>
      <c r="V68" s="371"/>
    </row>
    <row r="69" spans="1:22" x14ac:dyDescent="0.25">
      <c r="A69" s="371"/>
      <c r="B69" s="371"/>
      <c r="C69" s="371"/>
      <c r="D69" s="371"/>
      <c r="E69" s="371"/>
      <c r="F69" s="371"/>
      <c r="G69" s="371"/>
      <c r="H69" s="371"/>
      <c r="I69" s="371"/>
      <c r="J69" s="371"/>
      <c r="K69" s="371"/>
      <c r="L69" s="371"/>
      <c r="M69" s="371"/>
      <c r="N69" s="371"/>
      <c r="O69" s="371"/>
      <c r="P69" s="371"/>
      <c r="Q69" s="371"/>
      <c r="R69" s="371"/>
      <c r="S69" s="371"/>
      <c r="T69" s="371"/>
      <c r="U69" s="371"/>
      <c r="V69" s="371"/>
    </row>
    <row r="70" spans="1:22" x14ac:dyDescent="0.25">
      <c r="A70" s="371"/>
      <c r="B70" s="371"/>
      <c r="C70" s="371"/>
      <c r="D70" s="371"/>
      <c r="E70" s="371"/>
      <c r="F70" s="371"/>
      <c r="G70" s="371"/>
      <c r="H70" s="371"/>
      <c r="I70" s="371"/>
      <c r="J70" s="371"/>
      <c r="K70" s="371"/>
      <c r="L70" s="371"/>
      <c r="M70" s="371"/>
      <c r="N70" s="371"/>
      <c r="O70" s="371"/>
      <c r="P70" s="371"/>
      <c r="Q70" s="371"/>
      <c r="R70" s="371"/>
      <c r="S70" s="371"/>
      <c r="T70" s="371"/>
      <c r="U70" s="371"/>
      <c r="V70" s="371"/>
    </row>
    <row r="71" spans="1:22" x14ac:dyDescent="0.25">
      <c r="A71" s="371"/>
      <c r="B71" s="371"/>
      <c r="C71" s="371"/>
      <c r="D71" s="371"/>
      <c r="E71" s="371"/>
      <c r="F71" s="371"/>
      <c r="G71" s="371"/>
      <c r="H71" s="371"/>
      <c r="I71" s="371"/>
      <c r="J71" s="371"/>
      <c r="K71" s="371"/>
      <c r="L71" s="371"/>
      <c r="M71" s="371"/>
      <c r="N71" s="371"/>
      <c r="O71" s="371"/>
      <c r="P71" s="371"/>
      <c r="Q71" s="371"/>
      <c r="R71" s="371"/>
      <c r="S71" s="371"/>
      <c r="T71" s="371"/>
      <c r="U71" s="371"/>
      <c r="V71" s="371"/>
    </row>
    <row r="72" spans="1:22" x14ac:dyDescent="0.25">
      <c r="A72" s="371"/>
      <c r="B72" s="371"/>
      <c r="C72" s="371"/>
      <c r="D72" s="371"/>
      <c r="E72" s="371"/>
      <c r="F72" s="371"/>
      <c r="G72" s="371"/>
      <c r="H72" s="371"/>
      <c r="I72" s="371"/>
      <c r="J72" s="371"/>
      <c r="K72" s="371"/>
      <c r="L72" s="371"/>
      <c r="M72" s="371"/>
      <c r="N72" s="371"/>
      <c r="O72" s="371"/>
      <c r="P72" s="371"/>
      <c r="Q72" s="371"/>
      <c r="R72" s="371"/>
      <c r="S72" s="371"/>
      <c r="T72" s="371"/>
      <c r="U72" s="371"/>
      <c r="V72" s="371"/>
    </row>
    <row r="73" spans="1:22" x14ac:dyDescent="0.25">
      <c r="A73" s="371"/>
      <c r="B73" s="371"/>
      <c r="C73" s="371"/>
      <c r="D73" s="371"/>
      <c r="E73" s="371"/>
      <c r="F73" s="371"/>
      <c r="G73" s="371"/>
      <c r="H73" s="371"/>
      <c r="I73" s="371"/>
      <c r="J73" s="371"/>
      <c r="K73" s="371"/>
      <c r="L73" s="371"/>
      <c r="M73" s="371"/>
      <c r="N73" s="371"/>
      <c r="O73" s="371"/>
      <c r="P73" s="371"/>
      <c r="Q73" s="371"/>
      <c r="R73" s="371"/>
      <c r="S73" s="371"/>
      <c r="T73" s="371"/>
      <c r="U73" s="371"/>
      <c r="V73" s="371"/>
    </row>
    <row r="74" spans="1:22" x14ac:dyDescent="0.25">
      <c r="A74" s="371"/>
      <c r="B74" s="371"/>
      <c r="C74" s="371"/>
      <c r="D74" s="371"/>
      <c r="E74" s="371"/>
      <c r="F74" s="371"/>
      <c r="G74" s="371"/>
      <c r="H74" s="371"/>
      <c r="I74" s="371"/>
      <c r="J74" s="371"/>
      <c r="K74" s="371"/>
      <c r="L74" s="371"/>
      <c r="M74" s="371"/>
      <c r="N74" s="371"/>
      <c r="O74" s="371"/>
      <c r="P74" s="371"/>
      <c r="Q74" s="371"/>
      <c r="R74" s="371"/>
      <c r="S74" s="371"/>
      <c r="T74" s="371"/>
      <c r="U74" s="371"/>
      <c r="V74" s="371"/>
    </row>
    <row r="75" spans="1:22" x14ac:dyDescent="0.25">
      <c r="A75" s="371"/>
      <c r="B75" s="371"/>
      <c r="C75" s="371"/>
      <c r="D75" s="371"/>
      <c r="E75" s="371"/>
      <c r="F75" s="371"/>
      <c r="G75" s="371"/>
      <c r="H75" s="371"/>
      <c r="I75" s="371"/>
      <c r="J75" s="371"/>
      <c r="K75" s="371"/>
      <c r="L75" s="371"/>
      <c r="M75" s="371"/>
      <c r="N75" s="371"/>
      <c r="O75" s="371"/>
      <c r="P75" s="371"/>
      <c r="Q75" s="371"/>
      <c r="R75" s="371"/>
      <c r="S75" s="371"/>
      <c r="T75" s="371"/>
      <c r="U75" s="371"/>
      <c r="V75" s="371"/>
    </row>
    <row r="76" spans="1:22" x14ac:dyDescent="0.25">
      <c r="A76" s="371"/>
      <c r="B76" s="371"/>
      <c r="C76" s="371"/>
      <c r="D76" s="371"/>
      <c r="E76" s="371"/>
      <c r="F76" s="371"/>
      <c r="G76" s="371"/>
      <c r="H76" s="371"/>
      <c r="I76" s="371"/>
      <c r="J76" s="371"/>
      <c r="K76" s="371"/>
      <c r="L76" s="371"/>
      <c r="M76" s="371"/>
      <c r="N76" s="371"/>
      <c r="O76" s="371"/>
      <c r="P76" s="371"/>
      <c r="Q76" s="371"/>
      <c r="R76" s="371"/>
      <c r="S76" s="371"/>
      <c r="T76" s="371"/>
      <c r="U76" s="371"/>
      <c r="V76" s="371"/>
    </row>
    <row r="77" spans="1:22" x14ac:dyDescent="0.25">
      <c r="A77" s="371"/>
      <c r="B77" s="371"/>
      <c r="C77" s="371"/>
      <c r="D77" s="371"/>
      <c r="E77" s="371"/>
      <c r="F77" s="371"/>
      <c r="G77" s="371"/>
      <c r="H77" s="371"/>
      <c r="I77" s="371"/>
      <c r="J77" s="371"/>
      <c r="K77" s="371"/>
      <c r="L77" s="371"/>
      <c r="M77" s="371"/>
      <c r="N77" s="371"/>
      <c r="O77" s="371"/>
      <c r="P77" s="371"/>
      <c r="Q77" s="371"/>
      <c r="R77" s="371"/>
      <c r="S77" s="371"/>
      <c r="T77" s="371"/>
      <c r="U77" s="371"/>
      <c r="V77" s="371"/>
    </row>
    <row r="78" spans="1:22" x14ac:dyDescent="0.25">
      <c r="A78" s="371"/>
      <c r="B78" s="371"/>
      <c r="C78" s="371"/>
      <c r="D78" s="371"/>
      <c r="E78" s="371"/>
      <c r="F78" s="371"/>
      <c r="G78" s="371"/>
      <c r="H78" s="371"/>
      <c r="I78" s="371"/>
      <c r="J78" s="371"/>
      <c r="K78" s="371"/>
      <c r="L78" s="371"/>
      <c r="M78" s="371"/>
      <c r="N78" s="371"/>
      <c r="O78" s="371"/>
      <c r="P78" s="371"/>
      <c r="Q78" s="371"/>
      <c r="R78" s="371"/>
      <c r="S78" s="371"/>
      <c r="T78" s="371"/>
      <c r="U78" s="371"/>
      <c r="V78" s="371"/>
    </row>
    <row r="79" spans="1:22" x14ac:dyDescent="0.25">
      <c r="A79" s="371"/>
      <c r="B79" s="371"/>
      <c r="C79" s="371"/>
      <c r="D79" s="371"/>
      <c r="E79" s="371"/>
      <c r="F79" s="371"/>
      <c r="G79" s="371"/>
      <c r="H79" s="371"/>
      <c r="I79" s="371"/>
      <c r="J79" s="371"/>
      <c r="K79" s="371"/>
      <c r="L79" s="371"/>
      <c r="M79" s="371"/>
      <c r="N79" s="371"/>
      <c r="O79" s="371"/>
      <c r="P79" s="371"/>
      <c r="Q79" s="371"/>
      <c r="R79" s="371"/>
      <c r="S79" s="371"/>
      <c r="T79" s="371"/>
      <c r="U79" s="371"/>
      <c r="V79" s="371"/>
    </row>
    <row r="80" spans="1:22" x14ac:dyDescent="0.25">
      <c r="A80" s="371"/>
      <c r="B80" s="371"/>
      <c r="C80" s="371"/>
      <c r="D80" s="371"/>
      <c r="E80" s="371"/>
      <c r="F80" s="371"/>
      <c r="G80" s="371"/>
      <c r="H80" s="371"/>
      <c r="I80" s="371"/>
      <c r="J80" s="371"/>
      <c r="K80" s="371"/>
      <c r="L80" s="371"/>
      <c r="M80" s="371"/>
      <c r="N80" s="371"/>
      <c r="O80" s="371"/>
      <c r="P80" s="371"/>
      <c r="Q80" s="371"/>
      <c r="R80" s="371"/>
      <c r="S80" s="371"/>
      <c r="T80" s="371"/>
      <c r="U80" s="371"/>
      <c r="V80" s="371"/>
    </row>
    <row r="81" spans="1:22" x14ac:dyDescent="0.25">
      <c r="A81" s="371"/>
      <c r="B81" s="371"/>
      <c r="C81" s="371"/>
      <c r="D81" s="371"/>
      <c r="E81" s="371"/>
      <c r="F81" s="371"/>
      <c r="G81" s="371"/>
      <c r="H81" s="371"/>
      <c r="I81" s="371"/>
      <c r="J81" s="371"/>
      <c r="K81" s="371"/>
      <c r="L81" s="371"/>
      <c r="M81" s="371"/>
      <c r="N81" s="371"/>
      <c r="O81" s="371"/>
      <c r="P81" s="371"/>
      <c r="Q81" s="371"/>
      <c r="R81" s="371"/>
      <c r="S81" s="371"/>
      <c r="T81" s="371"/>
      <c r="U81" s="371"/>
      <c r="V81" s="371"/>
    </row>
    <row r="82" spans="1:22" x14ac:dyDescent="0.25">
      <c r="A82" s="371"/>
      <c r="B82" s="371"/>
      <c r="C82" s="371"/>
      <c r="D82" s="371"/>
      <c r="E82" s="371"/>
      <c r="F82" s="371"/>
      <c r="G82" s="371"/>
      <c r="H82" s="371"/>
      <c r="I82" s="371"/>
      <c r="J82" s="371"/>
      <c r="K82" s="371"/>
      <c r="L82" s="371"/>
      <c r="M82" s="371"/>
      <c r="N82" s="371"/>
      <c r="O82" s="371"/>
      <c r="P82" s="371"/>
      <c r="Q82" s="371"/>
      <c r="R82" s="371"/>
      <c r="S82" s="371"/>
      <c r="T82" s="371"/>
      <c r="U82" s="371"/>
      <c r="V82" s="371"/>
    </row>
    <row r="83" spans="1:22" x14ac:dyDescent="0.25">
      <c r="A83" s="371"/>
      <c r="B83" s="371"/>
      <c r="C83" s="371"/>
      <c r="D83" s="371"/>
      <c r="E83" s="371"/>
      <c r="F83" s="371"/>
      <c r="G83" s="371"/>
      <c r="H83" s="371"/>
      <c r="I83" s="371"/>
      <c r="J83" s="371"/>
      <c r="K83" s="371"/>
      <c r="L83" s="371"/>
      <c r="M83" s="371"/>
      <c r="N83" s="371"/>
      <c r="O83" s="371"/>
      <c r="P83" s="371"/>
      <c r="Q83" s="371"/>
      <c r="R83" s="371"/>
      <c r="S83" s="371"/>
      <c r="T83" s="371"/>
      <c r="U83" s="371"/>
      <c r="V83" s="371"/>
    </row>
    <row r="84" spans="1:22" x14ac:dyDescent="0.25">
      <c r="A84" s="371"/>
      <c r="B84" s="371"/>
      <c r="C84" s="371"/>
      <c r="D84" s="371"/>
      <c r="E84" s="371"/>
      <c r="F84" s="371"/>
      <c r="G84" s="371"/>
      <c r="H84" s="371"/>
      <c r="I84" s="371"/>
      <c r="J84" s="371"/>
      <c r="K84" s="371"/>
      <c r="L84" s="371"/>
      <c r="M84" s="371"/>
      <c r="N84" s="371"/>
      <c r="O84" s="371"/>
      <c r="P84" s="371"/>
      <c r="Q84" s="371"/>
      <c r="R84" s="371"/>
      <c r="S84" s="371"/>
      <c r="T84" s="371"/>
      <c r="U84" s="371"/>
      <c r="V84" s="371"/>
    </row>
    <row r="85" spans="1:22" x14ac:dyDescent="0.25">
      <c r="A85" s="371"/>
      <c r="B85" s="371"/>
      <c r="C85" s="371"/>
      <c r="D85" s="371"/>
      <c r="E85" s="371"/>
      <c r="F85" s="371"/>
      <c r="G85" s="371"/>
      <c r="H85" s="371"/>
      <c r="I85" s="371"/>
      <c r="J85" s="371"/>
      <c r="K85" s="371"/>
      <c r="L85" s="371"/>
      <c r="M85" s="371"/>
      <c r="N85" s="371"/>
      <c r="O85" s="371"/>
      <c r="P85" s="371"/>
      <c r="Q85" s="371"/>
      <c r="R85" s="371"/>
      <c r="S85" s="371"/>
      <c r="T85" s="371"/>
      <c r="U85" s="371"/>
      <c r="V85" s="371"/>
    </row>
    <row r="86" spans="1:22" x14ac:dyDescent="0.25">
      <c r="A86" s="371"/>
      <c r="B86" s="371"/>
      <c r="C86" s="371"/>
      <c r="D86" s="371"/>
      <c r="E86" s="371"/>
      <c r="F86" s="371"/>
      <c r="G86" s="371"/>
      <c r="H86" s="371"/>
      <c r="I86" s="371"/>
      <c r="J86" s="371"/>
      <c r="K86" s="371"/>
      <c r="L86" s="371"/>
      <c r="M86" s="371"/>
      <c r="N86" s="371"/>
      <c r="O86" s="371"/>
      <c r="P86" s="371"/>
      <c r="Q86" s="371"/>
      <c r="R86" s="371"/>
      <c r="S86" s="371"/>
      <c r="T86" s="371"/>
      <c r="U86" s="371"/>
      <c r="V86" s="371"/>
    </row>
    <row r="87" spans="1:22" x14ac:dyDescent="0.25">
      <c r="A87" s="371"/>
      <c r="B87" s="371"/>
      <c r="C87" s="371"/>
      <c r="D87" s="371"/>
      <c r="E87" s="371"/>
      <c r="F87" s="371"/>
      <c r="G87" s="371"/>
      <c r="H87" s="371"/>
      <c r="I87" s="371"/>
      <c r="J87" s="371"/>
      <c r="K87" s="371"/>
      <c r="L87" s="371"/>
      <c r="M87" s="371"/>
      <c r="N87" s="371"/>
      <c r="O87" s="371"/>
      <c r="P87" s="371"/>
      <c r="Q87" s="371"/>
      <c r="R87" s="371"/>
      <c r="S87" s="371"/>
      <c r="T87" s="371"/>
      <c r="U87" s="371"/>
      <c r="V87" s="371"/>
    </row>
    <row r="88" spans="1:22" x14ac:dyDescent="0.25">
      <c r="A88" s="371"/>
      <c r="B88" s="371"/>
      <c r="C88" s="371"/>
      <c r="D88" s="371"/>
      <c r="E88" s="371"/>
      <c r="F88" s="371"/>
      <c r="G88" s="371"/>
      <c r="H88" s="371"/>
      <c r="I88" s="371"/>
      <c r="J88" s="371"/>
      <c r="K88" s="371"/>
      <c r="L88" s="371"/>
      <c r="M88" s="371"/>
      <c r="N88" s="371"/>
      <c r="O88" s="371"/>
      <c r="P88" s="371"/>
      <c r="Q88" s="371"/>
      <c r="R88" s="371"/>
      <c r="S88" s="371"/>
      <c r="T88" s="371"/>
      <c r="U88" s="371"/>
      <c r="V88" s="371"/>
    </row>
    <row r="89" spans="1:22" x14ac:dyDescent="0.25">
      <c r="A89" s="371"/>
      <c r="B89" s="371"/>
      <c r="C89" s="371"/>
      <c r="D89" s="371"/>
      <c r="E89" s="371"/>
      <c r="F89" s="371"/>
      <c r="G89" s="371"/>
      <c r="H89" s="371"/>
      <c r="I89" s="371"/>
      <c r="J89" s="371"/>
      <c r="K89" s="371"/>
      <c r="L89" s="371"/>
      <c r="M89" s="371"/>
      <c r="N89" s="371"/>
      <c r="O89" s="371"/>
      <c r="P89" s="371"/>
      <c r="Q89" s="371"/>
      <c r="R89" s="371"/>
      <c r="S89" s="371"/>
      <c r="T89" s="371"/>
      <c r="U89" s="371"/>
      <c r="V89" s="371"/>
    </row>
    <row r="90" spans="1:22" x14ac:dyDescent="0.25">
      <c r="A90" s="371"/>
      <c r="B90" s="371"/>
      <c r="C90" s="371"/>
      <c r="D90" s="371"/>
      <c r="E90" s="371"/>
      <c r="F90" s="371"/>
      <c r="G90" s="371"/>
      <c r="H90" s="371"/>
      <c r="I90" s="371"/>
      <c r="J90" s="371"/>
      <c r="K90" s="371"/>
      <c r="L90" s="371"/>
      <c r="M90" s="371"/>
      <c r="N90" s="371"/>
      <c r="O90" s="371"/>
      <c r="P90" s="371"/>
      <c r="Q90" s="371"/>
      <c r="R90" s="371"/>
      <c r="S90" s="371"/>
      <c r="T90" s="371"/>
      <c r="U90" s="371"/>
      <c r="V90" s="371"/>
    </row>
    <row r="91" spans="1:22" x14ac:dyDescent="0.25">
      <c r="A91" s="371"/>
      <c r="B91" s="371"/>
      <c r="C91" s="371"/>
      <c r="D91" s="371"/>
      <c r="E91" s="371"/>
      <c r="F91" s="371"/>
      <c r="G91" s="371"/>
      <c r="H91" s="371"/>
      <c r="I91" s="371"/>
      <c r="J91" s="371"/>
      <c r="K91" s="371"/>
      <c r="L91" s="371"/>
      <c r="M91" s="371"/>
      <c r="N91" s="371"/>
      <c r="O91" s="371"/>
      <c r="P91" s="371"/>
      <c r="Q91" s="371"/>
      <c r="R91" s="371"/>
      <c r="S91" s="371"/>
      <c r="T91" s="371"/>
      <c r="U91" s="371"/>
      <c r="V91" s="371"/>
    </row>
    <row r="92" spans="1:22" x14ac:dyDescent="0.25">
      <c r="A92" s="371"/>
      <c r="B92" s="371"/>
      <c r="C92" s="371"/>
      <c r="D92" s="371"/>
      <c r="E92" s="371"/>
      <c r="F92" s="371"/>
      <c r="G92" s="371"/>
      <c r="H92" s="371"/>
      <c r="I92" s="371"/>
      <c r="J92" s="371"/>
      <c r="K92" s="371"/>
      <c r="L92" s="371"/>
      <c r="M92" s="371"/>
      <c r="N92" s="371"/>
      <c r="O92" s="371"/>
      <c r="P92" s="371"/>
      <c r="Q92" s="371"/>
      <c r="R92" s="371"/>
      <c r="S92" s="371"/>
      <c r="T92" s="371"/>
      <c r="U92" s="371"/>
      <c r="V92" s="371"/>
    </row>
    <row r="93" spans="1:22" x14ac:dyDescent="0.25">
      <c r="A93" s="371"/>
      <c r="B93" s="371"/>
      <c r="C93" s="371"/>
      <c r="D93" s="371"/>
      <c r="E93" s="371"/>
      <c r="F93" s="371"/>
      <c r="G93" s="371"/>
      <c r="H93" s="371"/>
      <c r="I93" s="371"/>
      <c r="J93" s="371"/>
      <c r="K93" s="371"/>
      <c r="L93" s="371"/>
      <c r="M93" s="371"/>
      <c r="N93" s="371"/>
      <c r="O93" s="371"/>
      <c r="P93" s="371"/>
      <c r="Q93" s="371"/>
      <c r="R93" s="371"/>
      <c r="S93" s="371"/>
      <c r="T93" s="371"/>
      <c r="U93" s="371"/>
      <c r="V93" s="371"/>
    </row>
    <row r="94" spans="1:22" x14ac:dyDescent="0.25">
      <c r="A94" s="371"/>
      <c r="B94" s="371"/>
      <c r="C94" s="371"/>
      <c r="D94" s="371"/>
      <c r="E94" s="371"/>
      <c r="F94" s="371"/>
      <c r="G94" s="371"/>
      <c r="H94" s="371"/>
      <c r="I94" s="371"/>
      <c r="J94" s="371"/>
      <c r="K94" s="371"/>
      <c r="L94" s="371"/>
      <c r="M94" s="371"/>
      <c r="N94" s="371"/>
      <c r="O94" s="371"/>
      <c r="P94" s="371"/>
      <c r="Q94" s="371"/>
      <c r="R94" s="371"/>
      <c r="S94" s="371"/>
      <c r="T94" s="371"/>
      <c r="U94" s="371"/>
      <c r="V94" s="371"/>
    </row>
    <row r="95" spans="1:22" x14ac:dyDescent="0.25">
      <c r="A95" s="371"/>
      <c r="B95" s="371"/>
      <c r="C95" s="371"/>
      <c r="D95" s="371"/>
      <c r="E95" s="371"/>
      <c r="F95" s="371"/>
      <c r="G95" s="371"/>
      <c r="H95" s="371"/>
      <c r="I95" s="371"/>
      <c r="J95" s="371"/>
      <c r="K95" s="371"/>
      <c r="L95" s="371"/>
      <c r="M95" s="371"/>
      <c r="N95" s="371"/>
      <c r="O95" s="371"/>
      <c r="P95" s="371"/>
      <c r="Q95" s="371"/>
      <c r="R95" s="371"/>
      <c r="S95" s="371"/>
      <c r="T95" s="371"/>
      <c r="U95" s="371"/>
      <c r="V95" s="371"/>
    </row>
    <row r="96" spans="1:22" x14ac:dyDescent="0.25">
      <c r="A96" s="371"/>
      <c r="B96" s="371"/>
      <c r="C96" s="371"/>
      <c r="D96" s="371"/>
      <c r="E96" s="371"/>
      <c r="F96" s="371"/>
      <c r="G96" s="371"/>
      <c r="H96" s="371"/>
      <c r="I96" s="371"/>
      <c r="J96" s="371"/>
      <c r="K96" s="371"/>
      <c r="L96" s="371"/>
      <c r="M96" s="371"/>
      <c r="N96" s="371"/>
      <c r="O96" s="371"/>
      <c r="P96" s="371"/>
      <c r="Q96" s="371"/>
      <c r="R96" s="371"/>
      <c r="S96" s="371"/>
      <c r="T96" s="371"/>
      <c r="U96" s="371"/>
      <c r="V96" s="371"/>
    </row>
    <row r="97" spans="1:22" x14ac:dyDescent="0.25">
      <c r="A97" s="371"/>
      <c r="B97" s="371"/>
      <c r="C97" s="371"/>
      <c r="D97" s="371"/>
      <c r="E97" s="371"/>
      <c r="F97" s="371"/>
      <c r="G97" s="371"/>
      <c r="H97" s="371"/>
      <c r="I97" s="371"/>
      <c r="J97" s="371"/>
      <c r="K97" s="371"/>
      <c r="L97" s="371"/>
      <c r="M97" s="371"/>
      <c r="N97" s="371"/>
      <c r="O97" s="371"/>
      <c r="P97" s="371"/>
      <c r="Q97" s="371"/>
      <c r="R97" s="371"/>
      <c r="S97" s="371"/>
      <c r="T97" s="371"/>
      <c r="U97" s="371"/>
      <c r="V97" s="371"/>
    </row>
    <row r="98" spans="1:22" x14ac:dyDescent="0.25">
      <c r="A98" s="371"/>
      <c r="B98" s="371"/>
      <c r="C98" s="371"/>
      <c r="D98" s="371"/>
      <c r="E98" s="371"/>
      <c r="F98" s="371"/>
      <c r="G98" s="371"/>
      <c r="H98" s="371"/>
      <c r="I98" s="371"/>
      <c r="J98" s="371"/>
      <c r="K98" s="371"/>
      <c r="L98" s="371"/>
      <c r="M98" s="371"/>
      <c r="N98" s="371"/>
      <c r="O98" s="371"/>
      <c r="P98" s="371"/>
      <c r="Q98" s="371"/>
      <c r="R98" s="371"/>
      <c r="S98" s="371"/>
      <c r="T98" s="371"/>
      <c r="U98" s="371"/>
      <c r="V98" s="371"/>
    </row>
    <row r="99" spans="1:22" x14ac:dyDescent="0.25">
      <c r="A99" s="371"/>
      <c r="B99" s="371"/>
      <c r="C99" s="371"/>
      <c r="D99" s="371"/>
      <c r="E99" s="371"/>
      <c r="F99" s="371"/>
      <c r="G99" s="371"/>
      <c r="H99" s="371"/>
      <c r="I99" s="371"/>
      <c r="J99" s="371"/>
      <c r="K99" s="371"/>
      <c r="L99" s="371"/>
      <c r="M99" s="371"/>
      <c r="N99" s="371"/>
      <c r="O99" s="371"/>
      <c r="P99" s="371"/>
      <c r="Q99" s="371"/>
      <c r="R99" s="371"/>
      <c r="S99" s="371"/>
      <c r="T99" s="371"/>
      <c r="U99" s="371"/>
      <c r="V99" s="371"/>
    </row>
    <row r="100" spans="1:22" x14ac:dyDescent="0.25">
      <c r="A100" s="371"/>
      <c r="B100" s="371"/>
      <c r="C100" s="371"/>
      <c r="D100" s="371"/>
      <c r="E100" s="371"/>
      <c r="F100" s="371"/>
      <c r="G100" s="371"/>
      <c r="H100" s="371"/>
      <c r="I100" s="371"/>
      <c r="J100" s="371"/>
      <c r="K100" s="371"/>
      <c r="L100" s="371"/>
      <c r="M100" s="371"/>
      <c r="N100" s="371"/>
      <c r="O100" s="371"/>
      <c r="P100" s="371"/>
      <c r="Q100" s="371"/>
      <c r="R100" s="371"/>
      <c r="S100" s="371"/>
      <c r="T100" s="371"/>
      <c r="U100" s="371"/>
      <c r="V100" s="371"/>
    </row>
    <row r="101" spans="1:22" x14ac:dyDescent="0.25">
      <c r="A101" s="371"/>
      <c r="B101" s="371"/>
      <c r="C101" s="371"/>
      <c r="D101" s="371"/>
      <c r="E101" s="371"/>
      <c r="F101" s="371"/>
      <c r="G101" s="371"/>
      <c r="H101" s="371"/>
      <c r="I101" s="371"/>
      <c r="J101" s="371"/>
      <c r="K101" s="371"/>
      <c r="L101" s="371"/>
      <c r="M101" s="371"/>
      <c r="N101" s="371"/>
      <c r="O101" s="371"/>
      <c r="P101" s="371"/>
      <c r="Q101" s="371"/>
      <c r="R101" s="371"/>
      <c r="S101" s="371"/>
      <c r="T101" s="371"/>
      <c r="U101" s="371"/>
      <c r="V101" s="371"/>
    </row>
    <row r="102" spans="1:22" x14ac:dyDescent="0.25">
      <c r="A102" s="371"/>
      <c r="B102" s="371"/>
      <c r="C102" s="371"/>
      <c r="D102" s="371"/>
      <c r="E102" s="371"/>
      <c r="F102" s="371"/>
      <c r="G102" s="371"/>
      <c r="H102" s="371"/>
      <c r="I102" s="371"/>
      <c r="J102" s="371"/>
      <c r="K102" s="371"/>
      <c r="L102" s="371"/>
      <c r="M102" s="371"/>
      <c r="N102" s="371"/>
      <c r="O102" s="371"/>
      <c r="P102" s="371"/>
      <c r="Q102" s="371"/>
      <c r="R102" s="371"/>
      <c r="S102" s="371"/>
      <c r="T102" s="371"/>
      <c r="U102" s="371"/>
      <c r="V102" s="371"/>
    </row>
    <row r="103" spans="1:22" x14ac:dyDescent="0.25">
      <c r="A103" s="371"/>
      <c r="B103" s="371"/>
      <c r="C103" s="371"/>
      <c r="D103" s="371"/>
      <c r="E103" s="371"/>
      <c r="F103" s="371"/>
      <c r="G103" s="371"/>
      <c r="H103" s="371"/>
      <c r="I103" s="371"/>
      <c r="J103" s="371"/>
      <c r="K103" s="371"/>
      <c r="L103" s="371"/>
      <c r="M103" s="371"/>
      <c r="N103" s="371"/>
      <c r="O103" s="371"/>
      <c r="P103" s="371"/>
      <c r="Q103" s="371"/>
      <c r="R103" s="371"/>
      <c r="S103" s="371"/>
      <c r="T103" s="371"/>
      <c r="U103" s="371"/>
      <c r="V103" s="371"/>
    </row>
    <row r="104" spans="1:22" x14ac:dyDescent="0.25">
      <c r="A104" s="371"/>
      <c r="B104" s="371"/>
      <c r="C104" s="371"/>
      <c r="D104" s="371"/>
      <c r="E104" s="371"/>
      <c r="F104" s="371"/>
      <c r="G104" s="371"/>
      <c r="H104" s="371"/>
      <c r="I104" s="371"/>
      <c r="J104" s="371"/>
      <c r="K104" s="371"/>
      <c r="L104" s="371"/>
      <c r="M104" s="371"/>
      <c r="N104" s="371"/>
      <c r="O104" s="371"/>
      <c r="P104" s="371"/>
      <c r="Q104" s="371"/>
      <c r="R104" s="371"/>
      <c r="S104" s="371"/>
      <c r="T104" s="371"/>
      <c r="U104" s="371"/>
      <c r="V104" s="371"/>
    </row>
    <row r="105" spans="1:22" x14ac:dyDescent="0.25">
      <c r="A105" s="371"/>
      <c r="B105" s="371"/>
      <c r="C105" s="371"/>
      <c r="D105" s="371"/>
      <c r="E105" s="371"/>
      <c r="F105" s="371"/>
      <c r="G105" s="371"/>
      <c r="H105" s="371"/>
      <c r="I105" s="371"/>
      <c r="J105" s="371"/>
      <c r="K105" s="371"/>
      <c r="L105" s="371"/>
      <c r="M105" s="371"/>
      <c r="N105" s="371"/>
      <c r="O105" s="371"/>
      <c r="P105" s="371"/>
      <c r="Q105" s="371"/>
      <c r="R105" s="371"/>
      <c r="S105" s="371"/>
      <c r="T105" s="371"/>
      <c r="U105" s="371"/>
      <c r="V105" s="371"/>
    </row>
    <row r="106" spans="1:22" x14ac:dyDescent="0.25">
      <c r="A106" s="371"/>
      <c r="B106" s="371"/>
      <c r="C106" s="371"/>
      <c r="D106" s="371"/>
      <c r="E106" s="371"/>
      <c r="F106" s="371"/>
      <c r="G106" s="371"/>
      <c r="H106" s="371"/>
      <c r="I106" s="371"/>
      <c r="J106" s="371"/>
      <c r="K106" s="371"/>
      <c r="L106" s="371"/>
      <c r="M106" s="371"/>
      <c r="N106" s="371"/>
      <c r="O106" s="371"/>
      <c r="P106" s="371"/>
      <c r="Q106" s="371"/>
      <c r="R106" s="371"/>
      <c r="S106" s="371"/>
      <c r="T106" s="371"/>
      <c r="U106" s="371"/>
      <c r="V106" s="371"/>
    </row>
    <row r="107" spans="1:22" x14ac:dyDescent="0.25">
      <c r="A107" s="371"/>
      <c r="B107" s="371"/>
      <c r="C107" s="371"/>
      <c r="D107" s="371"/>
      <c r="E107" s="371"/>
      <c r="F107" s="371"/>
      <c r="G107" s="371"/>
      <c r="H107" s="371"/>
      <c r="I107" s="371"/>
      <c r="J107" s="371"/>
      <c r="K107" s="371"/>
      <c r="L107" s="371"/>
      <c r="M107" s="371"/>
      <c r="N107" s="371"/>
      <c r="O107" s="371"/>
      <c r="P107" s="371"/>
      <c r="Q107" s="371"/>
      <c r="R107" s="371"/>
      <c r="S107" s="371"/>
      <c r="T107" s="371"/>
      <c r="U107" s="371"/>
      <c r="V107" s="371"/>
    </row>
    <row r="108" spans="1:22" x14ac:dyDescent="0.25">
      <c r="A108" s="371"/>
      <c r="B108" s="371"/>
      <c r="C108" s="371"/>
      <c r="D108" s="371"/>
      <c r="E108" s="371"/>
      <c r="F108" s="371"/>
      <c r="G108" s="371"/>
      <c r="H108" s="371"/>
      <c r="I108" s="371"/>
      <c r="J108" s="371"/>
      <c r="K108" s="371"/>
      <c r="L108" s="371"/>
      <c r="M108" s="371"/>
      <c r="N108" s="371"/>
      <c r="O108" s="371"/>
      <c r="P108" s="371"/>
      <c r="Q108" s="371"/>
      <c r="R108" s="371"/>
      <c r="S108" s="371"/>
      <c r="T108" s="371"/>
      <c r="U108" s="371"/>
      <c r="V108" s="371"/>
    </row>
    <row r="109" spans="1:22" x14ac:dyDescent="0.25">
      <c r="A109" s="371"/>
      <c r="B109" s="371"/>
      <c r="C109" s="371"/>
      <c r="D109" s="371"/>
      <c r="E109" s="371"/>
      <c r="F109" s="371"/>
      <c r="G109" s="371"/>
      <c r="H109" s="371"/>
      <c r="I109" s="371"/>
      <c r="J109" s="371"/>
      <c r="K109" s="371"/>
      <c r="L109" s="371"/>
      <c r="M109" s="371"/>
      <c r="N109" s="371"/>
      <c r="O109" s="371"/>
      <c r="P109" s="371"/>
      <c r="Q109" s="371"/>
      <c r="R109" s="371"/>
      <c r="S109" s="371"/>
      <c r="T109" s="371"/>
      <c r="U109" s="371"/>
      <c r="V109" s="371"/>
    </row>
    <row r="110" spans="1:22" x14ac:dyDescent="0.25">
      <c r="A110" s="371"/>
      <c r="B110" s="371"/>
      <c r="C110" s="371"/>
      <c r="D110" s="371"/>
      <c r="E110" s="371"/>
      <c r="F110" s="371"/>
      <c r="G110" s="371"/>
      <c r="H110" s="371"/>
      <c r="I110" s="371"/>
      <c r="J110" s="371"/>
      <c r="K110" s="371"/>
      <c r="L110" s="371"/>
      <c r="M110" s="371"/>
      <c r="N110" s="371"/>
      <c r="O110" s="371"/>
      <c r="P110" s="371"/>
      <c r="Q110" s="371"/>
      <c r="R110" s="371"/>
      <c r="S110" s="371"/>
      <c r="T110" s="371"/>
      <c r="U110" s="371"/>
      <c r="V110" s="371"/>
    </row>
    <row r="111" spans="1:22" x14ac:dyDescent="0.25">
      <c r="A111" s="371"/>
      <c r="B111" s="371"/>
      <c r="C111" s="371"/>
      <c r="D111" s="371"/>
      <c r="E111" s="371"/>
      <c r="F111" s="371"/>
      <c r="G111" s="371"/>
      <c r="H111" s="371"/>
      <c r="I111" s="371"/>
      <c r="J111" s="371"/>
      <c r="K111" s="371"/>
      <c r="L111" s="371"/>
      <c r="M111" s="371"/>
      <c r="N111" s="371"/>
      <c r="O111" s="371"/>
      <c r="P111" s="371"/>
      <c r="Q111" s="371"/>
      <c r="R111" s="371"/>
      <c r="S111" s="371"/>
      <c r="T111" s="371"/>
      <c r="U111" s="371"/>
      <c r="V111" s="371"/>
    </row>
    <row r="112" spans="1:22" x14ac:dyDescent="0.25">
      <c r="A112" s="371"/>
      <c r="B112" s="371"/>
      <c r="C112" s="371"/>
      <c r="D112" s="371"/>
      <c r="E112" s="371"/>
      <c r="F112" s="371"/>
      <c r="G112" s="371"/>
      <c r="H112" s="371"/>
      <c r="I112" s="371"/>
      <c r="J112" s="371"/>
      <c r="K112" s="371"/>
      <c r="L112" s="371"/>
      <c r="M112" s="371"/>
      <c r="N112" s="371"/>
      <c r="O112" s="371"/>
      <c r="P112" s="371"/>
      <c r="Q112" s="371"/>
      <c r="R112" s="371"/>
      <c r="S112" s="371"/>
      <c r="T112" s="371"/>
      <c r="U112" s="371"/>
      <c r="V112" s="371"/>
    </row>
    <row r="113" spans="1:22" x14ac:dyDescent="0.25">
      <c r="A113" s="371"/>
      <c r="B113" s="371"/>
      <c r="C113" s="371"/>
      <c r="D113" s="371"/>
      <c r="E113" s="371"/>
      <c r="F113" s="371"/>
      <c r="G113" s="371"/>
      <c r="H113" s="371"/>
      <c r="I113" s="371"/>
      <c r="J113" s="371"/>
      <c r="K113" s="371"/>
      <c r="L113" s="371"/>
      <c r="M113" s="371"/>
      <c r="N113" s="371"/>
      <c r="O113" s="371"/>
      <c r="P113" s="371"/>
      <c r="Q113" s="371"/>
      <c r="R113" s="371"/>
      <c r="S113" s="371"/>
      <c r="T113" s="371"/>
      <c r="U113" s="371"/>
      <c r="V113" s="371"/>
    </row>
    <row r="114" spans="1:22" x14ac:dyDescent="0.25">
      <c r="A114" s="371"/>
      <c r="B114" s="371"/>
      <c r="C114" s="371"/>
      <c r="D114" s="371"/>
      <c r="E114" s="371"/>
      <c r="F114" s="371"/>
      <c r="G114" s="371"/>
      <c r="H114" s="371"/>
      <c r="I114" s="371"/>
      <c r="J114" s="371"/>
      <c r="K114" s="371"/>
      <c r="L114" s="371"/>
      <c r="M114" s="371"/>
      <c r="N114" s="371"/>
      <c r="O114" s="371"/>
      <c r="P114" s="371"/>
      <c r="Q114" s="371"/>
      <c r="R114" s="371"/>
      <c r="S114" s="371"/>
      <c r="T114" s="371"/>
      <c r="U114" s="371"/>
      <c r="V114" s="371"/>
    </row>
    <row r="115" spans="1:22" x14ac:dyDescent="0.25">
      <c r="A115" s="371"/>
      <c r="B115" s="371"/>
      <c r="C115" s="371"/>
      <c r="D115" s="371"/>
      <c r="E115" s="371"/>
      <c r="F115" s="371"/>
      <c r="G115" s="371"/>
      <c r="H115" s="371"/>
      <c r="I115" s="371"/>
      <c r="J115" s="371"/>
      <c r="K115" s="371"/>
      <c r="L115" s="371"/>
      <c r="M115" s="371"/>
      <c r="N115" s="371"/>
      <c r="O115" s="371"/>
      <c r="P115" s="371"/>
      <c r="Q115" s="371"/>
      <c r="R115" s="371"/>
      <c r="S115" s="371"/>
      <c r="T115" s="371"/>
      <c r="U115" s="371"/>
      <c r="V115" s="371"/>
    </row>
    <row r="116" spans="1:22" x14ac:dyDescent="0.25">
      <c r="A116" s="371"/>
      <c r="B116" s="371"/>
      <c r="C116" s="371"/>
      <c r="D116" s="371"/>
      <c r="E116" s="371"/>
      <c r="F116" s="371"/>
      <c r="G116" s="371"/>
      <c r="H116" s="371"/>
      <c r="I116" s="371"/>
      <c r="J116" s="371"/>
      <c r="K116" s="371"/>
      <c r="L116" s="371"/>
      <c r="M116" s="371"/>
      <c r="N116" s="371"/>
      <c r="O116" s="371"/>
      <c r="P116" s="371"/>
      <c r="Q116" s="371"/>
      <c r="R116" s="371"/>
      <c r="S116" s="371"/>
      <c r="T116" s="371"/>
      <c r="U116" s="371"/>
      <c r="V116" s="371"/>
    </row>
    <row r="117" spans="1:22" x14ac:dyDescent="0.25">
      <c r="A117" s="371"/>
      <c r="B117" s="371"/>
      <c r="C117" s="371"/>
      <c r="D117" s="371"/>
      <c r="E117" s="371"/>
      <c r="F117" s="371"/>
      <c r="G117" s="371"/>
      <c r="H117" s="371"/>
      <c r="I117" s="371"/>
      <c r="J117" s="371"/>
      <c r="K117" s="371"/>
      <c r="L117" s="371"/>
      <c r="M117" s="371"/>
      <c r="N117" s="371"/>
      <c r="O117" s="371"/>
      <c r="P117" s="371"/>
      <c r="Q117" s="371"/>
      <c r="R117" s="371"/>
      <c r="S117" s="371"/>
      <c r="T117" s="371"/>
      <c r="U117" s="371"/>
      <c r="V117" s="371"/>
    </row>
    <row r="118" spans="1:22" x14ac:dyDescent="0.25">
      <c r="A118" s="371"/>
      <c r="B118" s="371"/>
      <c r="C118" s="371"/>
      <c r="D118" s="371"/>
      <c r="E118" s="371"/>
      <c r="F118" s="371"/>
      <c r="G118" s="371"/>
      <c r="H118" s="371"/>
      <c r="I118" s="371"/>
      <c r="J118" s="371"/>
      <c r="K118" s="371"/>
      <c r="L118" s="371"/>
      <c r="M118" s="371"/>
      <c r="N118" s="371"/>
      <c r="O118" s="371"/>
      <c r="P118" s="371"/>
      <c r="Q118" s="371"/>
      <c r="R118" s="371"/>
      <c r="S118" s="371"/>
      <c r="T118" s="371"/>
      <c r="U118" s="371"/>
      <c r="V118" s="371"/>
    </row>
    <row r="119" spans="1:22" x14ac:dyDescent="0.25">
      <c r="A119" s="371"/>
      <c r="B119" s="371"/>
      <c r="C119" s="371"/>
      <c r="D119" s="371"/>
      <c r="E119" s="371"/>
      <c r="F119" s="371"/>
      <c r="G119" s="371"/>
      <c r="H119" s="371"/>
      <c r="I119" s="371"/>
      <c r="J119" s="371"/>
      <c r="K119" s="371"/>
      <c r="L119" s="371"/>
      <c r="M119" s="371"/>
      <c r="N119" s="371"/>
      <c r="O119" s="371"/>
      <c r="P119" s="371"/>
      <c r="Q119" s="371"/>
      <c r="R119" s="371"/>
      <c r="S119" s="371"/>
      <c r="T119" s="371"/>
      <c r="U119" s="371"/>
      <c r="V119" s="371"/>
    </row>
    <row r="120" spans="1:22" x14ac:dyDescent="0.25">
      <c r="A120" s="371"/>
      <c r="B120" s="371"/>
      <c r="C120" s="371"/>
      <c r="D120" s="371"/>
      <c r="E120" s="371"/>
      <c r="F120" s="371"/>
      <c r="G120" s="371"/>
      <c r="H120" s="371"/>
      <c r="I120" s="371"/>
      <c r="J120" s="371"/>
      <c r="K120" s="371"/>
      <c r="L120" s="371"/>
      <c r="M120" s="371"/>
      <c r="N120" s="371"/>
      <c r="O120" s="371"/>
      <c r="P120" s="371"/>
      <c r="Q120" s="371"/>
      <c r="R120" s="371"/>
      <c r="S120" s="371"/>
      <c r="T120" s="371"/>
      <c r="U120" s="371"/>
      <c r="V120" s="371"/>
    </row>
    <row r="121" spans="1:22" x14ac:dyDescent="0.25">
      <c r="A121" s="371"/>
      <c r="B121" s="371"/>
      <c r="C121" s="371"/>
      <c r="D121" s="371"/>
      <c r="E121" s="371"/>
      <c r="F121" s="371"/>
      <c r="G121" s="371"/>
      <c r="H121" s="371"/>
      <c r="I121" s="371"/>
      <c r="J121" s="371"/>
      <c r="K121" s="371"/>
      <c r="L121" s="371"/>
      <c r="M121" s="371"/>
      <c r="N121" s="371"/>
      <c r="O121" s="371"/>
      <c r="P121" s="371"/>
      <c r="Q121" s="371"/>
      <c r="R121" s="371"/>
      <c r="S121" s="371"/>
      <c r="T121" s="371"/>
      <c r="U121" s="371"/>
      <c r="V121" s="371"/>
    </row>
    <row r="122" spans="1:22" x14ac:dyDescent="0.25">
      <c r="A122" s="371"/>
      <c r="B122" s="371"/>
      <c r="C122" s="371"/>
      <c r="D122" s="371"/>
      <c r="E122" s="371"/>
      <c r="F122" s="371"/>
      <c r="G122" s="371"/>
      <c r="H122" s="371"/>
      <c r="I122" s="371"/>
      <c r="J122" s="371"/>
      <c r="K122" s="371"/>
      <c r="L122" s="371"/>
      <c r="M122" s="371"/>
      <c r="N122" s="371"/>
      <c r="O122" s="371"/>
      <c r="P122" s="371"/>
      <c r="Q122" s="371"/>
      <c r="R122" s="371"/>
      <c r="S122" s="371"/>
      <c r="T122" s="371"/>
      <c r="U122" s="371"/>
      <c r="V122" s="371"/>
    </row>
    <row r="123" spans="1:22" x14ac:dyDescent="0.25">
      <c r="A123" s="371"/>
      <c r="B123" s="371"/>
      <c r="C123" s="371"/>
      <c r="D123" s="371"/>
      <c r="E123" s="371"/>
      <c r="F123" s="371"/>
      <c r="G123" s="371"/>
      <c r="H123" s="371"/>
      <c r="I123" s="371"/>
      <c r="J123" s="371"/>
      <c r="K123" s="371"/>
      <c r="L123" s="371"/>
      <c r="M123" s="371"/>
      <c r="N123" s="371"/>
      <c r="O123" s="371"/>
      <c r="P123" s="371"/>
      <c r="Q123" s="371"/>
      <c r="R123" s="371"/>
      <c r="S123" s="371"/>
      <c r="T123" s="371"/>
      <c r="U123" s="371"/>
      <c r="V123" s="371"/>
    </row>
    <row r="124" spans="1:22" x14ac:dyDescent="0.25">
      <c r="A124" s="371"/>
      <c r="B124" s="371"/>
      <c r="C124" s="371"/>
      <c r="D124" s="371"/>
      <c r="E124" s="371"/>
      <c r="F124" s="371"/>
      <c r="G124" s="371"/>
      <c r="H124" s="371"/>
      <c r="I124" s="371"/>
      <c r="J124" s="371"/>
      <c r="K124" s="371"/>
      <c r="L124" s="371"/>
      <c r="M124" s="371"/>
      <c r="N124" s="371"/>
      <c r="O124" s="371"/>
      <c r="P124" s="371"/>
      <c r="Q124" s="371"/>
      <c r="R124" s="371"/>
      <c r="S124" s="371"/>
      <c r="T124" s="371"/>
      <c r="U124" s="371"/>
      <c r="V124" s="371"/>
    </row>
    <row r="125" spans="1:22" x14ac:dyDescent="0.25">
      <c r="A125" s="371"/>
      <c r="B125" s="371"/>
      <c r="C125" s="371"/>
      <c r="D125" s="371"/>
      <c r="E125" s="371"/>
      <c r="F125" s="371"/>
      <c r="G125" s="371"/>
      <c r="H125" s="371"/>
      <c r="I125" s="371"/>
      <c r="J125" s="371"/>
      <c r="K125" s="371"/>
      <c r="L125" s="371"/>
      <c r="M125" s="371"/>
      <c r="N125" s="371"/>
      <c r="O125" s="371"/>
      <c r="P125" s="371"/>
      <c r="Q125" s="371"/>
      <c r="R125" s="371"/>
      <c r="S125" s="371"/>
      <c r="T125" s="371"/>
      <c r="U125" s="371"/>
      <c r="V125" s="371"/>
    </row>
    <row r="126" spans="1:22" x14ac:dyDescent="0.25">
      <c r="A126" s="371"/>
      <c r="B126" s="371"/>
      <c r="C126" s="371"/>
      <c r="D126" s="371"/>
      <c r="E126" s="371"/>
      <c r="F126" s="371"/>
      <c r="G126" s="371"/>
      <c r="H126" s="371"/>
      <c r="I126" s="371"/>
      <c r="J126" s="371"/>
      <c r="K126" s="371"/>
      <c r="L126" s="371"/>
      <c r="M126" s="371"/>
      <c r="N126" s="371"/>
      <c r="O126" s="371"/>
      <c r="P126" s="371"/>
      <c r="Q126" s="371"/>
      <c r="R126" s="371"/>
      <c r="S126" s="371"/>
      <c r="T126" s="371"/>
      <c r="U126" s="371"/>
      <c r="V126" s="371"/>
    </row>
    <row r="127" spans="1:22" x14ac:dyDescent="0.25">
      <c r="A127" s="371"/>
      <c r="B127" s="371"/>
      <c r="C127" s="371"/>
      <c r="D127" s="371"/>
      <c r="E127" s="371"/>
      <c r="F127" s="371"/>
      <c r="G127" s="371"/>
      <c r="H127" s="371"/>
      <c r="I127" s="371"/>
      <c r="J127" s="371"/>
      <c r="K127" s="371"/>
      <c r="L127" s="371"/>
      <c r="M127" s="371"/>
      <c r="N127" s="371"/>
      <c r="O127" s="371"/>
      <c r="P127" s="371"/>
      <c r="Q127" s="371"/>
      <c r="R127" s="371"/>
      <c r="S127" s="371"/>
      <c r="T127" s="371"/>
      <c r="U127" s="371"/>
      <c r="V127" s="371"/>
    </row>
    <row r="128" spans="1:22" x14ac:dyDescent="0.25">
      <c r="A128" s="371"/>
      <c r="B128" s="371"/>
      <c r="C128" s="371"/>
      <c r="D128" s="371"/>
      <c r="E128" s="371"/>
      <c r="F128" s="371"/>
      <c r="G128" s="371"/>
      <c r="H128" s="371"/>
      <c r="I128" s="371"/>
      <c r="J128" s="371"/>
      <c r="K128" s="371"/>
      <c r="L128" s="371"/>
      <c r="M128" s="371"/>
      <c r="N128" s="371"/>
      <c r="O128" s="371"/>
      <c r="P128" s="371"/>
      <c r="Q128" s="371"/>
      <c r="R128" s="371"/>
      <c r="S128" s="371"/>
      <c r="T128" s="371"/>
      <c r="U128" s="371"/>
      <c r="V128" s="371"/>
    </row>
    <row r="129" spans="1:22" x14ac:dyDescent="0.25">
      <c r="A129" s="371"/>
      <c r="B129" s="371"/>
      <c r="C129" s="371"/>
      <c r="D129" s="371"/>
      <c r="E129" s="371"/>
      <c r="F129" s="371"/>
      <c r="G129" s="371"/>
      <c r="H129" s="371"/>
      <c r="I129" s="371"/>
      <c r="J129" s="371"/>
      <c r="K129" s="371"/>
      <c r="L129" s="371"/>
      <c r="M129" s="371"/>
      <c r="N129" s="371"/>
      <c r="O129" s="371"/>
      <c r="P129" s="371"/>
      <c r="Q129" s="371"/>
      <c r="R129" s="371"/>
      <c r="S129" s="371"/>
      <c r="T129" s="371"/>
      <c r="U129" s="371"/>
      <c r="V129" s="371"/>
    </row>
    <row r="130" spans="1:22" x14ac:dyDescent="0.25">
      <c r="A130" s="371"/>
      <c r="B130" s="371"/>
      <c r="C130" s="371"/>
      <c r="D130" s="371"/>
      <c r="E130" s="371"/>
      <c r="F130" s="371"/>
      <c r="G130" s="371"/>
      <c r="H130" s="371"/>
      <c r="I130" s="371"/>
      <c r="J130" s="371"/>
      <c r="K130" s="371"/>
      <c r="L130" s="371"/>
      <c r="M130" s="371"/>
      <c r="N130" s="371"/>
      <c r="O130" s="371"/>
      <c r="P130" s="371"/>
      <c r="Q130" s="371"/>
      <c r="R130" s="371"/>
      <c r="S130" s="371"/>
      <c r="T130" s="371"/>
      <c r="U130" s="371"/>
      <c r="V130" s="371"/>
    </row>
    <row r="131" spans="1:22" x14ac:dyDescent="0.25">
      <c r="A131" s="371"/>
      <c r="B131" s="371"/>
      <c r="C131" s="371"/>
      <c r="D131" s="371"/>
      <c r="E131" s="371"/>
      <c r="F131" s="371"/>
      <c r="G131" s="371"/>
      <c r="H131" s="371"/>
      <c r="I131" s="371"/>
      <c r="J131" s="371"/>
      <c r="K131" s="371"/>
      <c r="L131" s="371"/>
      <c r="M131" s="371"/>
      <c r="N131" s="371"/>
      <c r="O131" s="371"/>
      <c r="P131" s="371"/>
      <c r="Q131" s="371"/>
      <c r="R131" s="371"/>
      <c r="S131" s="371"/>
      <c r="T131" s="371"/>
      <c r="U131" s="371"/>
      <c r="V131" s="371"/>
    </row>
    <row r="132" spans="1:22" x14ac:dyDescent="0.25">
      <c r="A132" s="371"/>
      <c r="B132" s="371"/>
      <c r="C132" s="371"/>
      <c r="D132" s="371"/>
      <c r="E132" s="371"/>
      <c r="F132" s="371"/>
      <c r="G132" s="371"/>
      <c r="H132" s="371"/>
      <c r="I132" s="371"/>
      <c r="J132" s="371"/>
      <c r="K132" s="371"/>
      <c r="L132" s="371"/>
      <c r="M132" s="371"/>
      <c r="N132" s="371"/>
      <c r="O132" s="371"/>
      <c r="P132" s="371"/>
      <c r="Q132" s="371"/>
      <c r="R132" s="371"/>
      <c r="S132" s="371"/>
      <c r="T132" s="371"/>
      <c r="U132" s="371"/>
      <c r="V132" s="371"/>
    </row>
    <row r="133" spans="1:22" x14ac:dyDescent="0.25">
      <c r="A133" s="371"/>
      <c r="B133" s="371"/>
      <c r="C133" s="371"/>
      <c r="D133" s="371"/>
      <c r="E133" s="371"/>
      <c r="F133" s="371"/>
      <c r="G133" s="371"/>
      <c r="H133" s="371"/>
      <c r="I133" s="371"/>
      <c r="J133" s="371"/>
      <c r="K133" s="371"/>
      <c r="L133" s="371"/>
      <c r="M133" s="371"/>
      <c r="N133" s="371"/>
      <c r="O133" s="371"/>
      <c r="P133" s="371"/>
      <c r="Q133" s="371"/>
      <c r="R133" s="371"/>
      <c r="S133" s="371"/>
      <c r="T133" s="371"/>
      <c r="U133" s="371"/>
      <c r="V133" s="371"/>
    </row>
    <row r="134" spans="1:22" x14ac:dyDescent="0.25">
      <c r="A134" s="371"/>
      <c r="B134" s="371"/>
      <c r="C134" s="371"/>
      <c r="D134" s="371"/>
      <c r="E134" s="371"/>
      <c r="F134" s="371"/>
      <c r="G134" s="371"/>
      <c r="H134" s="371"/>
      <c r="I134" s="371"/>
      <c r="J134" s="371"/>
      <c r="K134" s="371"/>
      <c r="L134" s="371"/>
      <c r="M134" s="371"/>
      <c r="N134" s="371"/>
      <c r="O134" s="371"/>
      <c r="P134" s="371"/>
      <c r="Q134" s="371"/>
      <c r="R134" s="371"/>
      <c r="S134" s="371"/>
      <c r="T134" s="371"/>
      <c r="U134" s="371"/>
      <c r="V134" s="371"/>
    </row>
    <row r="135" spans="1:22" x14ac:dyDescent="0.25">
      <c r="A135" s="371"/>
      <c r="B135" s="371"/>
      <c r="C135" s="371"/>
      <c r="D135" s="371"/>
      <c r="E135" s="371"/>
      <c r="F135" s="371"/>
      <c r="G135" s="371"/>
      <c r="H135" s="371"/>
      <c r="I135" s="371"/>
      <c r="J135" s="371"/>
      <c r="K135" s="371"/>
      <c r="L135" s="371"/>
      <c r="M135" s="371"/>
      <c r="N135" s="371"/>
      <c r="O135" s="371"/>
      <c r="P135" s="371"/>
      <c r="Q135" s="371"/>
      <c r="R135" s="371"/>
      <c r="S135" s="371"/>
      <c r="T135" s="371"/>
      <c r="U135" s="371"/>
      <c r="V135" s="371"/>
    </row>
    <row r="136" spans="1:22" x14ac:dyDescent="0.25">
      <c r="A136" s="371"/>
      <c r="B136" s="371"/>
      <c r="C136" s="371"/>
      <c r="D136" s="371"/>
      <c r="E136" s="371"/>
      <c r="F136" s="371"/>
      <c r="G136" s="371"/>
      <c r="H136" s="371"/>
      <c r="I136" s="371"/>
      <c r="J136" s="371"/>
      <c r="K136" s="371"/>
      <c r="L136" s="371"/>
      <c r="M136" s="371"/>
      <c r="N136" s="371"/>
      <c r="O136" s="371"/>
      <c r="P136" s="371"/>
      <c r="Q136" s="371"/>
      <c r="R136" s="371"/>
      <c r="S136" s="371"/>
      <c r="T136" s="371"/>
      <c r="U136" s="371"/>
      <c r="V136" s="371"/>
    </row>
    <row r="137" spans="1:22" x14ac:dyDescent="0.25">
      <c r="A137" s="371"/>
      <c r="B137" s="371"/>
      <c r="C137" s="371"/>
      <c r="D137" s="371"/>
      <c r="E137" s="371"/>
      <c r="F137" s="371"/>
      <c r="G137" s="371"/>
      <c r="H137" s="371"/>
      <c r="I137" s="371"/>
      <c r="J137" s="371"/>
      <c r="K137" s="371"/>
      <c r="L137" s="371"/>
      <c r="M137" s="371"/>
      <c r="N137" s="371"/>
      <c r="O137" s="371"/>
      <c r="P137" s="371"/>
      <c r="Q137" s="371"/>
      <c r="R137" s="371"/>
      <c r="S137" s="371"/>
      <c r="T137" s="371"/>
      <c r="U137" s="371"/>
      <c r="V137" s="371"/>
    </row>
    <row r="138" spans="1:22" x14ac:dyDescent="0.25">
      <c r="A138" s="371"/>
      <c r="B138" s="371"/>
      <c r="C138" s="371"/>
      <c r="D138" s="371"/>
      <c r="E138" s="371"/>
      <c r="F138" s="371"/>
      <c r="G138" s="371"/>
      <c r="H138" s="371"/>
      <c r="I138" s="371"/>
      <c r="J138" s="371"/>
      <c r="K138" s="371"/>
      <c r="L138" s="371"/>
      <c r="M138" s="371"/>
      <c r="N138" s="371"/>
      <c r="O138" s="371"/>
      <c r="P138" s="371"/>
      <c r="Q138" s="371"/>
      <c r="R138" s="371"/>
      <c r="S138" s="371"/>
      <c r="T138" s="371"/>
      <c r="U138" s="371"/>
      <c r="V138" s="371"/>
    </row>
    <row r="139" spans="1:22" x14ac:dyDescent="0.25">
      <c r="A139" s="371"/>
      <c r="B139" s="371"/>
      <c r="C139" s="371"/>
      <c r="D139" s="371"/>
      <c r="E139" s="371"/>
      <c r="F139" s="371"/>
      <c r="G139" s="371"/>
      <c r="H139" s="371"/>
      <c r="I139" s="371"/>
      <c r="J139" s="371"/>
      <c r="K139" s="371"/>
      <c r="L139" s="371"/>
      <c r="M139" s="371"/>
      <c r="N139" s="371"/>
      <c r="O139" s="371"/>
      <c r="P139" s="371"/>
      <c r="Q139" s="371"/>
      <c r="R139" s="371"/>
      <c r="S139" s="371"/>
      <c r="T139" s="371"/>
      <c r="U139" s="371"/>
      <c r="V139" s="371"/>
    </row>
    <row r="140" spans="1:22" x14ac:dyDescent="0.25">
      <c r="A140" s="371"/>
      <c r="B140" s="371"/>
      <c r="C140" s="371"/>
      <c r="D140" s="371"/>
      <c r="E140" s="371"/>
      <c r="F140" s="371"/>
      <c r="G140" s="371"/>
      <c r="H140" s="371"/>
      <c r="I140" s="371"/>
      <c r="J140" s="371"/>
      <c r="K140" s="371"/>
      <c r="L140" s="371"/>
      <c r="M140" s="371"/>
      <c r="N140" s="371"/>
      <c r="O140" s="371"/>
      <c r="P140" s="371"/>
      <c r="Q140" s="371"/>
      <c r="R140" s="371"/>
      <c r="S140" s="371"/>
      <c r="T140" s="371"/>
      <c r="U140" s="371"/>
      <c r="V140" s="371"/>
    </row>
    <row r="141" spans="1:22" x14ac:dyDescent="0.25">
      <c r="A141" s="371"/>
      <c r="B141" s="371"/>
      <c r="C141" s="371"/>
      <c r="D141" s="371"/>
      <c r="E141" s="371"/>
      <c r="F141" s="371"/>
      <c r="G141" s="371"/>
      <c r="H141" s="371"/>
      <c r="I141" s="371"/>
      <c r="J141" s="371"/>
      <c r="K141" s="371"/>
      <c r="L141" s="371"/>
      <c r="M141" s="371"/>
      <c r="N141" s="371"/>
      <c r="O141" s="371"/>
      <c r="P141" s="371"/>
      <c r="Q141" s="371"/>
      <c r="R141" s="371"/>
      <c r="S141" s="371"/>
      <c r="T141" s="371"/>
      <c r="U141" s="371"/>
      <c r="V141" s="371"/>
    </row>
    <row r="142" spans="1:22" x14ac:dyDescent="0.25">
      <c r="A142" s="371"/>
      <c r="B142" s="371"/>
      <c r="C142" s="371"/>
      <c r="D142" s="371"/>
      <c r="E142" s="371"/>
      <c r="F142" s="371"/>
      <c r="G142" s="371"/>
      <c r="H142" s="371"/>
      <c r="I142" s="371"/>
      <c r="J142" s="371"/>
      <c r="K142" s="371"/>
      <c r="L142" s="371"/>
      <c r="M142" s="371"/>
      <c r="N142" s="371"/>
      <c r="O142" s="371"/>
      <c r="P142" s="371"/>
      <c r="Q142" s="371"/>
      <c r="R142" s="371"/>
      <c r="S142" s="371"/>
      <c r="T142" s="371"/>
      <c r="U142" s="371"/>
      <c r="V142" s="371"/>
    </row>
    <row r="143" spans="1:22" x14ac:dyDescent="0.25">
      <c r="A143" s="371"/>
      <c r="B143" s="371"/>
      <c r="C143" s="371"/>
      <c r="D143" s="371"/>
      <c r="E143" s="371"/>
      <c r="F143" s="371"/>
      <c r="G143" s="371"/>
      <c r="H143" s="371"/>
      <c r="I143" s="371"/>
      <c r="J143" s="371"/>
      <c r="K143" s="371"/>
      <c r="L143" s="371"/>
      <c r="M143" s="371"/>
      <c r="N143" s="371"/>
      <c r="O143" s="371"/>
      <c r="P143" s="371"/>
      <c r="Q143" s="371"/>
      <c r="R143" s="371"/>
      <c r="S143" s="371"/>
      <c r="T143" s="371"/>
      <c r="U143" s="371"/>
      <c r="V143" s="371"/>
    </row>
    <row r="144" spans="1:22" x14ac:dyDescent="0.25">
      <c r="A144" s="371"/>
      <c r="B144" s="371"/>
      <c r="C144" s="371"/>
      <c r="D144" s="371"/>
      <c r="E144" s="371"/>
      <c r="F144" s="371"/>
      <c r="G144" s="371"/>
      <c r="H144" s="371"/>
      <c r="I144" s="371"/>
      <c r="J144" s="371"/>
      <c r="K144" s="371"/>
      <c r="L144" s="371"/>
      <c r="M144" s="371"/>
      <c r="N144" s="371"/>
      <c r="O144" s="371"/>
      <c r="P144" s="371"/>
      <c r="Q144" s="371"/>
      <c r="R144" s="371"/>
      <c r="S144" s="371"/>
      <c r="T144" s="371"/>
      <c r="U144" s="371"/>
      <c r="V144" s="371"/>
    </row>
    <row r="145" spans="1:22" x14ac:dyDescent="0.25">
      <c r="A145" s="371"/>
      <c r="B145" s="371"/>
      <c r="C145" s="371"/>
      <c r="D145" s="371"/>
      <c r="E145" s="371"/>
      <c r="F145" s="371"/>
      <c r="G145" s="371"/>
      <c r="H145" s="371"/>
      <c r="I145" s="371"/>
      <c r="J145" s="371"/>
      <c r="K145" s="371"/>
      <c r="L145" s="371"/>
      <c r="M145" s="371"/>
      <c r="N145" s="371"/>
      <c r="O145" s="371"/>
      <c r="P145" s="371"/>
      <c r="Q145" s="371"/>
      <c r="R145" s="371"/>
      <c r="S145" s="371"/>
      <c r="T145" s="371"/>
      <c r="U145" s="371"/>
      <c r="V145" s="371"/>
    </row>
    <row r="146" spans="1:22" x14ac:dyDescent="0.25">
      <c r="A146" s="371"/>
      <c r="B146" s="371"/>
      <c r="C146" s="371"/>
      <c r="D146" s="371"/>
      <c r="E146" s="371"/>
      <c r="F146" s="371"/>
      <c r="G146" s="371"/>
      <c r="H146" s="371"/>
      <c r="I146" s="371"/>
      <c r="J146" s="371"/>
      <c r="K146" s="371"/>
      <c r="L146" s="371"/>
      <c r="M146" s="371"/>
      <c r="N146" s="371"/>
      <c r="O146" s="371"/>
      <c r="P146" s="371"/>
      <c r="Q146" s="371"/>
      <c r="R146" s="371"/>
      <c r="S146" s="371"/>
      <c r="T146" s="371"/>
      <c r="U146" s="371"/>
      <c r="V146" s="371"/>
    </row>
    <row r="147" spans="1:22" x14ac:dyDescent="0.25">
      <c r="A147" s="371"/>
      <c r="B147" s="371"/>
      <c r="C147" s="371"/>
      <c r="D147" s="371"/>
      <c r="E147" s="371"/>
      <c r="F147" s="371"/>
      <c r="G147" s="371"/>
      <c r="H147" s="371"/>
      <c r="I147" s="371"/>
      <c r="J147" s="371"/>
      <c r="K147" s="371"/>
      <c r="L147" s="371"/>
      <c r="M147" s="371"/>
      <c r="N147" s="371"/>
      <c r="O147" s="371"/>
      <c r="P147" s="371"/>
      <c r="Q147" s="371"/>
      <c r="R147" s="371"/>
      <c r="S147" s="371"/>
      <c r="T147" s="371"/>
      <c r="U147" s="371"/>
      <c r="V147" s="371"/>
    </row>
    <row r="148" spans="1:22" x14ac:dyDescent="0.25">
      <c r="A148" s="371"/>
      <c r="B148" s="371"/>
      <c r="C148" s="371"/>
      <c r="D148" s="371"/>
      <c r="E148" s="371"/>
      <c r="F148" s="371"/>
      <c r="G148" s="371"/>
      <c r="H148" s="371"/>
      <c r="I148" s="371"/>
      <c r="J148" s="371"/>
      <c r="K148" s="371"/>
      <c r="L148" s="371"/>
      <c r="M148" s="371"/>
      <c r="N148" s="371"/>
      <c r="O148" s="371"/>
      <c r="P148" s="371"/>
      <c r="Q148" s="371"/>
      <c r="R148" s="371"/>
      <c r="S148" s="371"/>
      <c r="T148" s="371"/>
      <c r="U148" s="371"/>
      <c r="V148" s="371"/>
    </row>
    <row r="149" spans="1:22" x14ac:dyDescent="0.25">
      <c r="A149" s="371"/>
      <c r="B149" s="371"/>
      <c r="C149" s="371"/>
      <c r="D149" s="371"/>
      <c r="E149" s="371"/>
      <c r="F149" s="371"/>
      <c r="G149" s="371"/>
      <c r="H149" s="371"/>
      <c r="I149" s="371"/>
      <c r="J149" s="371"/>
      <c r="K149" s="371"/>
      <c r="L149" s="371"/>
      <c r="M149" s="371"/>
      <c r="N149" s="371"/>
      <c r="O149" s="371"/>
      <c r="P149" s="371"/>
      <c r="Q149" s="371"/>
      <c r="R149" s="371"/>
      <c r="S149" s="371"/>
      <c r="T149" s="371"/>
      <c r="U149" s="371"/>
      <c r="V149" s="371"/>
    </row>
    <row r="150" spans="1:22" x14ac:dyDescent="0.25">
      <c r="A150" s="371"/>
      <c r="B150" s="371"/>
      <c r="C150" s="371"/>
      <c r="D150" s="371"/>
      <c r="E150" s="371"/>
      <c r="F150" s="371"/>
      <c r="G150" s="371"/>
      <c r="H150" s="371"/>
      <c r="I150" s="371"/>
      <c r="J150" s="371"/>
      <c r="K150" s="371"/>
      <c r="L150" s="371"/>
      <c r="M150" s="371"/>
      <c r="N150" s="371"/>
      <c r="O150" s="371"/>
      <c r="P150" s="371"/>
      <c r="Q150" s="371"/>
      <c r="R150" s="371"/>
      <c r="S150" s="371"/>
      <c r="T150" s="371"/>
      <c r="U150" s="371"/>
      <c r="V150" s="371"/>
    </row>
    <row r="151" spans="1:22" x14ac:dyDescent="0.25">
      <c r="A151" s="371"/>
      <c r="B151" s="371"/>
      <c r="C151" s="371"/>
      <c r="D151" s="371"/>
      <c r="E151" s="371"/>
      <c r="F151" s="371"/>
      <c r="G151" s="371"/>
      <c r="H151" s="371"/>
      <c r="I151" s="371"/>
      <c r="J151" s="371"/>
      <c r="K151" s="371"/>
      <c r="L151" s="371"/>
      <c r="M151" s="371"/>
      <c r="N151" s="371"/>
      <c r="O151" s="371"/>
      <c r="P151" s="371"/>
      <c r="Q151" s="371"/>
      <c r="R151" s="371"/>
      <c r="S151" s="371"/>
      <c r="T151" s="371"/>
      <c r="U151" s="371"/>
      <c r="V151" s="371"/>
    </row>
    <row r="152" spans="1:22" x14ac:dyDescent="0.25">
      <c r="A152" s="371"/>
      <c r="B152" s="371"/>
      <c r="C152" s="371"/>
      <c r="D152" s="371"/>
      <c r="E152" s="371"/>
      <c r="F152" s="371"/>
      <c r="G152" s="371"/>
      <c r="H152" s="371"/>
      <c r="I152" s="371"/>
      <c r="J152" s="371"/>
      <c r="K152" s="371"/>
      <c r="L152" s="371"/>
      <c r="M152" s="371"/>
      <c r="N152" s="371"/>
      <c r="O152" s="371"/>
      <c r="P152" s="371"/>
      <c r="Q152" s="371"/>
      <c r="R152" s="371"/>
      <c r="S152" s="371"/>
      <c r="T152" s="371"/>
      <c r="U152" s="371"/>
      <c r="V152" s="371"/>
    </row>
    <row r="153" spans="1:22" x14ac:dyDescent="0.25">
      <c r="A153" s="371"/>
      <c r="B153" s="371"/>
      <c r="C153" s="371"/>
      <c r="D153" s="371"/>
      <c r="E153" s="371"/>
      <c r="F153" s="371"/>
      <c r="G153" s="371"/>
      <c r="H153" s="371"/>
      <c r="I153" s="371"/>
      <c r="J153" s="371"/>
      <c r="K153" s="371"/>
      <c r="L153" s="371"/>
      <c r="M153" s="371"/>
      <c r="N153" s="371"/>
      <c r="O153" s="371"/>
      <c r="P153" s="371"/>
      <c r="Q153" s="371"/>
      <c r="R153" s="371"/>
      <c r="S153" s="371"/>
      <c r="T153" s="371"/>
      <c r="U153" s="371"/>
      <c r="V153" s="371"/>
    </row>
    <row r="154" spans="1:22" x14ac:dyDescent="0.25">
      <c r="A154" s="371"/>
      <c r="B154" s="371"/>
      <c r="C154" s="371"/>
      <c r="D154" s="371"/>
      <c r="E154" s="371"/>
      <c r="F154" s="371"/>
      <c r="G154" s="371"/>
      <c r="H154" s="371"/>
      <c r="I154" s="371"/>
      <c r="J154" s="371"/>
      <c r="K154" s="371"/>
      <c r="L154" s="371"/>
      <c r="M154" s="371"/>
      <c r="N154" s="371"/>
      <c r="O154" s="371"/>
      <c r="P154" s="371"/>
      <c r="Q154" s="371"/>
      <c r="R154" s="371"/>
      <c r="S154" s="371"/>
      <c r="T154" s="371"/>
      <c r="U154" s="371"/>
      <c r="V154" s="371"/>
    </row>
    <row r="155" spans="1:22" x14ac:dyDescent="0.25">
      <c r="A155" s="371"/>
      <c r="B155" s="371"/>
      <c r="C155" s="371"/>
      <c r="D155" s="371"/>
      <c r="E155" s="371"/>
      <c r="F155" s="371"/>
      <c r="G155" s="371"/>
      <c r="H155" s="371"/>
      <c r="I155" s="371"/>
      <c r="J155" s="371"/>
      <c r="K155" s="371"/>
      <c r="L155" s="371"/>
      <c r="M155" s="371"/>
      <c r="N155" s="371"/>
      <c r="O155" s="371"/>
      <c r="P155" s="371"/>
      <c r="Q155" s="371"/>
      <c r="R155" s="371"/>
      <c r="S155" s="371"/>
      <c r="T155" s="371"/>
      <c r="U155" s="371"/>
      <c r="V155" s="371"/>
    </row>
    <row r="156" spans="1:22" x14ac:dyDescent="0.25">
      <c r="A156" s="371"/>
      <c r="B156" s="371"/>
      <c r="C156" s="371"/>
      <c r="D156" s="371"/>
      <c r="E156" s="371"/>
      <c r="F156" s="371"/>
      <c r="G156" s="371"/>
      <c r="H156" s="371"/>
      <c r="I156" s="371"/>
      <c r="J156" s="371"/>
      <c r="K156" s="371"/>
      <c r="L156" s="371"/>
      <c r="M156" s="371"/>
      <c r="N156" s="371"/>
      <c r="O156" s="371"/>
      <c r="P156" s="371"/>
      <c r="Q156" s="371"/>
      <c r="R156" s="371"/>
      <c r="S156" s="371"/>
      <c r="T156" s="371"/>
      <c r="U156" s="371"/>
      <c r="V156" s="371"/>
    </row>
    <row r="157" spans="1:22" x14ac:dyDescent="0.25">
      <c r="A157" s="371"/>
      <c r="B157" s="371"/>
      <c r="C157" s="371"/>
      <c r="D157" s="371"/>
      <c r="E157" s="371"/>
      <c r="F157" s="371"/>
      <c r="G157" s="371"/>
      <c r="H157" s="371"/>
      <c r="I157" s="371"/>
      <c r="J157" s="371"/>
      <c r="K157" s="371"/>
      <c r="L157" s="371"/>
      <c r="M157" s="371"/>
      <c r="N157" s="371"/>
      <c r="O157" s="371"/>
      <c r="P157" s="371"/>
      <c r="Q157" s="371"/>
      <c r="R157" s="371"/>
      <c r="S157" s="371"/>
      <c r="T157" s="371"/>
      <c r="U157" s="371"/>
      <c r="V157" s="371"/>
    </row>
    <row r="158" spans="1:22" x14ac:dyDescent="0.25">
      <c r="A158" s="371"/>
      <c r="B158" s="371"/>
      <c r="C158" s="371"/>
      <c r="D158" s="371"/>
      <c r="E158" s="371"/>
      <c r="F158" s="371"/>
      <c r="G158" s="371"/>
      <c r="H158" s="371"/>
      <c r="I158" s="371"/>
      <c r="J158" s="371"/>
      <c r="K158" s="371"/>
      <c r="L158" s="371"/>
      <c r="M158" s="371"/>
      <c r="N158" s="371"/>
      <c r="O158" s="371"/>
      <c r="P158" s="371"/>
      <c r="Q158" s="371"/>
      <c r="R158" s="371"/>
      <c r="S158" s="371"/>
      <c r="T158" s="371"/>
      <c r="U158" s="371"/>
      <c r="V158" s="371"/>
    </row>
    <row r="159" spans="1:22" x14ac:dyDescent="0.25">
      <c r="A159" s="371"/>
      <c r="B159" s="371"/>
      <c r="C159" s="371"/>
      <c r="D159" s="371"/>
      <c r="E159" s="371"/>
      <c r="F159" s="371"/>
      <c r="G159" s="371"/>
      <c r="H159" s="371"/>
      <c r="I159" s="371"/>
      <c r="J159" s="371"/>
      <c r="K159" s="371"/>
      <c r="L159" s="371"/>
      <c r="M159" s="371"/>
      <c r="N159" s="371"/>
      <c r="O159" s="371"/>
      <c r="P159" s="371"/>
      <c r="Q159" s="371"/>
      <c r="R159" s="371"/>
      <c r="S159" s="371"/>
      <c r="T159" s="371"/>
      <c r="U159" s="371"/>
      <c r="V159" s="371"/>
    </row>
    <row r="160" spans="1:22" x14ac:dyDescent="0.25">
      <c r="A160" s="371"/>
      <c r="B160" s="371"/>
      <c r="C160" s="371"/>
      <c r="D160" s="371"/>
      <c r="E160" s="371"/>
      <c r="F160" s="371"/>
      <c r="G160" s="371"/>
      <c r="H160" s="371"/>
      <c r="I160" s="371"/>
      <c r="J160" s="371"/>
      <c r="K160" s="371"/>
      <c r="L160" s="371"/>
      <c r="M160" s="371"/>
      <c r="N160" s="371"/>
      <c r="O160" s="371"/>
      <c r="P160" s="371"/>
      <c r="Q160" s="371"/>
      <c r="R160" s="371"/>
      <c r="S160" s="371"/>
      <c r="T160" s="371"/>
      <c r="U160" s="371"/>
      <c r="V160" s="371"/>
    </row>
    <row r="161" spans="1:22" x14ac:dyDescent="0.25">
      <c r="A161" s="371"/>
      <c r="B161" s="371"/>
      <c r="C161" s="371"/>
      <c r="D161" s="371"/>
      <c r="E161" s="371"/>
      <c r="F161" s="371"/>
      <c r="G161" s="371"/>
      <c r="H161" s="371"/>
      <c r="I161" s="371"/>
      <c r="J161" s="371"/>
      <c r="K161" s="371"/>
      <c r="L161" s="371"/>
      <c r="M161" s="371"/>
      <c r="N161" s="371"/>
      <c r="O161" s="371"/>
      <c r="P161" s="371"/>
      <c r="Q161" s="371"/>
      <c r="R161" s="371"/>
      <c r="S161" s="371"/>
      <c r="T161" s="371"/>
      <c r="U161" s="371"/>
      <c r="V161" s="371"/>
    </row>
    <row r="162" spans="1:22" x14ac:dyDescent="0.25">
      <c r="A162" s="371"/>
      <c r="B162" s="371"/>
      <c r="C162" s="371"/>
      <c r="D162" s="371"/>
      <c r="E162" s="371"/>
      <c r="F162" s="371"/>
      <c r="G162" s="371"/>
      <c r="H162" s="371"/>
      <c r="I162" s="371"/>
      <c r="J162" s="371"/>
      <c r="K162" s="371"/>
      <c r="L162" s="371"/>
      <c r="M162" s="371"/>
      <c r="N162" s="371"/>
      <c r="O162" s="371"/>
      <c r="P162" s="371"/>
      <c r="Q162" s="371"/>
      <c r="R162" s="371"/>
      <c r="S162" s="371"/>
      <c r="T162" s="371"/>
      <c r="U162" s="371"/>
      <c r="V162" s="371"/>
    </row>
    <row r="163" spans="1:22" x14ac:dyDescent="0.25">
      <c r="A163" s="371"/>
      <c r="B163" s="371"/>
      <c r="C163" s="371"/>
      <c r="D163" s="371"/>
      <c r="E163" s="371"/>
      <c r="F163" s="371"/>
      <c r="G163" s="371"/>
      <c r="H163" s="371"/>
      <c r="I163" s="371"/>
      <c r="J163" s="371"/>
      <c r="K163" s="371"/>
      <c r="L163" s="371"/>
      <c r="M163" s="371"/>
      <c r="N163" s="371"/>
      <c r="O163" s="371"/>
      <c r="P163" s="371"/>
      <c r="Q163" s="371"/>
      <c r="R163" s="371"/>
      <c r="S163" s="371"/>
      <c r="T163" s="371"/>
      <c r="U163" s="371"/>
      <c r="V163" s="371"/>
    </row>
    <row r="164" spans="1:22" x14ac:dyDescent="0.25">
      <c r="A164" s="371"/>
      <c r="B164" s="371"/>
      <c r="C164" s="371"/>
      <c r="D164" s="371"/>
      <c r="E164" s="371"/>
      <c r="F164" s="371"/>
      <c r="G164" s="371"/>
      <c r="H164" s="371"/>
      <c r="I164" s="371"/>
      <c r="J164" s="371"/>
      <c r="K164" s="371"/>
      <c r="L164" s="371"/>
      <c r="M164" s="371"/>
      <c r="N164" s="371"/>
      <c r="O164" s="371"/>
      <c r="P164" s="371"/>
      <c r="Q164" s="371"/>
      <c r="R164" s="371"/>
      <c r="S164" s="371"/>
      <c r="T164" s="371"/>
      <c r="U164" s="371"/>
      <c r="V164" s="371"/>
    </row>
    <row r="165" spans="1:22" x14ac:dyDescent="0.25">
      <c r="A165" s="371"/>
      <c r="B165" s="371"/>
      <c r="C165" s="371"/>
      <c r="D165" s="371"/>
      <c r="E165" s="371"/>
      <c r="F165" s="371"/>
      <c r="G165" s="371"/>
      <c r="H165" s="371"/>
      <c r="I165" s="371"/>
      <c r="J165" s="371"/>
      <c r="K165" s="371"/>
      <c r="L165" s="371"/>
      <c r="M165" s="371"/>
      <c r="N165" s="371"/>
      <c r="O165" s="371"/>
      <c r="P165" s="371"/>
      <c r="Q165" s="371"/>
      <c r="R165" s="371"/>
      <c r="S165" s="371"/>
      <c r="T165" s="371"/>
      <c r="U165" s="371"/>
      <c r="V165" s="371"/>
    </row>
    <row r="166" spans="1:22" x14ac:dyDescent="0.25">
      <c r="A166" s="371"/>
      <c r="B166" s="371"/>
      <c r="C166" s="371"/>
      <c r="D166" s="371"/>
      <c r="E166" s="371"/>
      <c r="F166" s="371"/>
      <c r="G166" s="371"/>
      <c r="H166" s="371"/>
      <c r="I166" s="371"/>
      <c r="J166" s="371"/>
      <c r="K166" s="371"/>
      <c r="L166" s="371"/>
      <c r="M166" s="371"/>
      <c r="N166" s="371"/>
      <c r="O166" s="371"/>
      <c r="P166" s="371"/>
      <c r="Q166" s="371"/>
      <c r="R166" s="371"/>
      <c r="S166" s="371"/>
      <c r="T166" s="371"/>
      <c r="U166" s="371"/>
      <c r="V166" s="371"/>
    </row>
    <row r="167" spans="1:22" x14ac:dyDescent="0.25">
      <c r="A167" s="371"/>
      <c r="B167" s="371"/>
      <c r="C167" s="371"/>
      <c r="D167" s="371"/>
      <c r="E167" s="371"/>
      <c r="F167" s="371"/>
      <c r="G167" s="371"/>
      <c r="H167" s="371"/>
      <c r="I167" s="371"/>
      <c r="J167" s="371"/>
      <c r="K167" s="371"/>
      <c r="L167" s="371"/>
      <c r="M167" s="371"/>
      <c r="N167" s="371"/>
      <c r="O167" s="371"/>
      <c r="P167" s="371"/>
      <c r="Q167" s="371"/>
      <c r="R167" s="371"/>
      <c r="S167" s="371"/>
      <c r="T167" s="371"/>
      <c r="U167" s="371"/>
      <c r="V167" s="371"/>
    </row>
    <row r="168" spans="1:22" x14ac:dyDescent="0.25">
      <c r="A168" s="371"/>
      <c r="B168" s="371"/>
      <c r="C168" s="371"/>
      <c r="D168" s="371"/>
      <c r="E168" s="371"/>
      <c r="F168" s="371"/>
      <c r="G168" s="371"/>
      <c r="H168" s="371"/>
      <c r="I168" s="371"/>
      <c r="J168" s="371"/>
      <c r="K168" s="371"/>
      <c r="L168" s="371"/>
      <c r="M168" s="371"/>
      <c r="N168" s="371"/>
      <c r="O168" s="371"/>
      <c r="P168" s="371"/>
      <c r="Q168" s="371"/>
      <c r="R168" s="371"/>
      <c r="S168" s="371"/>
      <c r="T168" s="371"/>
      <c r="U168" s="371"/>
      <c r="V168" s="371"/>
    </row>
    <row r="169" spans="1:22" x14ac:dyDescent="0.25">
      <c r="A169" s="371"/>
      <c r="B169" s="371"/>
      <c r="C169" s="371"/>
      <c r="D169" s="371"/>
      <c r="E169" s="371"/>
      <c r="F169" s="371"/>
      <c r="G169" s="371"/>
      <c r="H169" s="371"/>
      <c r="I169" s="371"/>
      <c r="J169" s="371"/>
      <c r="K169" s="371"/>
      <c r="L169" s="371"/>
      <c r="M169" s="371"/>
      <c r="N169" s="371"/>
      <c r="O169" s="371"/>
      <c r="P169" s="371"/>
      <c r="Q169" s="371"/>
      <c r="R169" s="371"/>
      <c r="S169" s="371"/>
      <c r="T169" s="371"/>
      <c r="U169" s="371"/>
      <c r="V169" s="371"/>
    </row>
    <row r="170" spans="1:22" x14ac:dyDescent="0.25">
      <c r="A170" s="371"/>
      <c r="B170" s="371"/>
      <c r="C170" s="371"/>
      <c r="D170" s="371"/>
      <c r="E170" s="371"/>
      <c r="F170" s="371"/>
      <c r="G170" s="371"/>
      <c r="H170" s="371"/>
      <c r="I170" s="371"/>
      <c r="J170" s="371"/>
      <c r="K170" s="371"/>
      <c r="L170" s="371"/>
      <c r="M170" s="371"/>
      <c r="N170" s="371"/>
      <c r="O170" s="371"/>
      <c r="P170" s="371"/>
      <c r="Q170" s="371"/>
      <c r="R170" s="371"/>
      <c r="S170" s="371"/>
      <c r="T170" s="371"/>
      <c r="U170" s="371"/>
      <c r="V170" s="371"/>
    </row>
    <row r="171" spans="1:22" x14ac:dyDescent="0.25">
      <c r="A171" s="371"/>
      <c r="B171" s="371"/>
      <c r="C171" s="371"/>
      <c r="D171" s="371"/>
      <c r="E171" s="371"/>
      <c r="F171" s="371"/>
      <c r="G171" s="371"/>
      <c r="H171" s="371"/>
      <c r="I171" s="371"/>
      <c r="J171" s="371"/>
      <c r="K171" s="371"/>
      <c r="L171" s="371"/>
      <c r="M171" s="371"/>
      <c r="N171" s="371"/>
      <c r="O171" s="371"/>
      <c r="P171" s="371"/>
      <c r="Q171" s="371"/>
      <c r="R171" s="371"/>
      <c r="S171" s="371"/>
      <c r="T171" s="371"/>
      <c r="U171" s="371"/>
      <c r="V171" s="371"/>
    </row>
    <row r="172" spans="1:22" x14ac:dyDescent="0.25">
      <c r="A172" s="371"/>
      <c r="B172" s="371"/>
      <c r="C172" s="371"/>
      <c r="D172" s="371"/>
      <c r="E172" s="371"/>
      <c r="F172" s="371"/>
      <c r="G172" s="371"/>
      <c r="H172" s="371"/>
      <c r="I172" s="371"/>
      <c r="J172" s="371"/>
      <c r="K172" s="371"/>
      <c r="L172" s="371"/>
      <c r="M172" s="371"/>
      <c r="N172" s="371"/>
      <c r="O172" s="371"/>
      <c r="P172" s="371"/>
      <c r="Q172" s="371"/>
      <c r="R172" s="371"/>
      <c r="S172" s="371"/>
      <c r="T172" s="371"/>
      <c r="U172" s="371"/>
      <c r="V172" s="371"/>
    </row>
    <row r="173" spans="1:22" x14ac:dyDescent="0.25">
      <c r="A173" s="371"/>
      <c r="B173" s="371"/>
      <c r="C173" s="371"/>
      <c r="D173" s="371"/>
      <c r="E173" s="371"/>
      <c r="F173" s="371"/>
      <c r="G173" s="371"/>
      <c r="H173" s="371"/>
      <c r="I173" s="371"/>
      <c r="J173" s="371"/>
      <c r="K173" s="371"/>
      <c r="L173" s="371"/>
      <c r="M173" s="371"/>
      <c r="N173" s="371"/>
      <c r="O173" s="371"/>
      <c r="P173" s="371"/>
      <c r="Q173" s="371"/>
      <c r="R173" s="371"/>
      <c r="S173" s="371"/>
      <c r="T173" s="371"/>
      <c r="U173" s="371"/>
      <c r="V173" s="371"/>
    </row>
    <row r="174" spans="1:22" x14ac:dyDescent="0.25">
      <c r="A174" s="371"/>
      <c r="B174" s="371"/>
      <c r="C174" s="371"/>
      <c r="D174" s="371"/>
      <c r="E174" s="371"/>
      <c r="F174" s="371"/>
      <c r="G174" s="371"/>
      <c r="H174" s="371"/>
      <c r="I174" s="371"/>
      <c r="J174" s="371"/>
      <c r="K174" s="371"/>
      <c r="L174" s="371"/>
      <c r="M174" s="371"/>
      <c r="N174" s="371"/>
      <c r="O174" s="371"/>
      <c r="P174" s="371"/>
      <c r="Q174" s="371"/>
      <c r="R174" s="371"/>
      <c r="S174" s="371"/>
      <c r="T174" s="371"/>
      <c r="U174" s="371"/>
      <c r="V174" s="371"/>
    </row>
    <row r="175" spans="1:22" x14ac:dyDescent="0.25">
      <c r="A175" s="371"/>
      <c r="B175" s="371"/>
      <c r="C175" s="371"/>
      <c r="D175" s="371"/>
      <c r="E175" s="371"/>
      <c r="F175" s="371"/>
      <c r="G175" s="371"/>
      <c r="H175" s="371"/>
      <c r="I175" s="371"/>
      <c r="J175" s="371"/>
      <c r="K175" s="371"/>
      <c r="L175" s="371"/>
      <c r="M175" s="371"/>
      <c r="N175" s="371"/>
      <c r="O175" s="371"/>
      <c r="P175" s="371"/>
      <c r="Q175" s="371"/>
      <c r="R175" s="371"/>
      <c r="S175" s="371"/>
      <c r="T175" s="371"/>
      <c r="U175" s="371"/>
      <c r="V175" s="371"/>
    </row>
    <row r="176" spans="1:22" x14ac:dyDescent="0.25">
      <c r="A176" s="371"/>
      <c r="B176" s="371"/>
      <c r="C176" s="371"/>
      <c r="D176" s="371"/>
      <c r="E176" s="371"/>
      <c r="F176" s="371"/>
      <c r="G176" s="371"/>
      <c r="H176" s="371"/>
      <c r="I176" s="371"/>
      <c r="J176" s="371"/>
      <c r="K176" s="371"/>
      <c r="L176" s="371"/>
      <c r="M176" s="371"/>
      <c r="N176" s="371"/>
      <c r="O176" s="371"/>
      <c r="P176" s="371"/>
      <c r="Q176" s="371"/>
      <c r="R176" s="371"/>
      <c r="S176" s="371"/>
      <c r="T176" s="371"/>
      <c r="U176" s="371"/>
      <c r="V176" s="371"/>
    </row>
    <row r="177" spans="1:22" x14ac:dyDescent="0.25">
      <c r="A177" s="371"/>
      <c r="B177" s="371"/>
      <c r="C177" s="371"/>
      <c r="D177" s="371"/>
      <c r="E177" s="371"/>
      <c r="F177" s="371"/>
      <c r="G177" s="371"/>
      <c r="H177" s="371"/>
      <c r="I177" s="371"/>
      <c r="J177" s="371"/>
      <c r="K177" s="371"/>
      <c r="L177" s="371"/>
      <c r="M177" s="371"/>
      <c r="N177" s="371"/>
      <c r="O177" s="371"/>
      <c r="P177" s="371"/>
      <c r="Q177" s="371"/>
      <c r="R177" s="371"/>
      <c r="S177" s="371"/>
      <c r="T177" s="371"/>
      <c r="U177" s="371"/>
      <c r="V177" s="371"/>
    </row>
    <row r="178" spans="1:22" x14ac:dyDescent="0.25">
      <c r="A178" s="371"/>
      <c r="B178" s="371"/>
      <c r="C178" s="371"/>
      <c r="D178" s="371"/>
      <c r="E178" s="371"/>
      <c r="F178" s="371"/>
      <c r="G178" s="371"/>
      <c r="H178" s="371"/>
      <c r="I178" s="371"/>
      <c r="J178" s="371"/>
      <c r="K178" s="371"/>
      <c r="L178" s="371"/>
      <c r="M178" s="371"/>
      <c r="N178" s="371"/>
      <c r="O178" s="371"/>
      <c r="P178" s="371"/>
      <c r="Q178" s="371"/>
      <c r="R178" s="371"/>
      <c r="S178" s="371"/>
      <c r="T178" s="371"/>
      <c r="U178" s="371"/>
      <c r="V178" s="371"/>
    </row>
    <row r="179" spans="1:22" x14ac:dyDescent="0.25">
      <c r="A179" s="371"/>
      <c r="B179" s="371"/>
      <c r="C179" s="371"/>
      <c r="D179" s="371"/>
      <c r="E179" s="371"/>
      <c r="F179" s="371"/>
      <c r="G179" s="371"/>
      <c r="H179" s="371"/>
      <c r="I179" s="371"/>
      <c r="J179" s="371"/>
      <c r="K179" s="371"/>
      <c r="L179" s="371"/>
      <c r="M179" s="371"/>
      <c r="N179" s="371"/>
      <c r="O179" s="371"/>
      <c r="P179" s="371"/>
      <c r="Q179" s="371"/>
      <c r="R179" s="371"/>
      <c r="S179" s="371"/>
      <c r="T179" s="371"/>
      <c r="U179" s="371"/>
      <c r="V179" s="371"/>
    </row>
    <row r="180" spans="1:22" x14ac:dyDescent="0.25">
      <c r="A180" s="371"/>
      <c r="B180" s="371"/>
      <c r="C180" s="371"/>
      <c r="D180" s="371"/>
      <c r="E180" s="371"/>
      <c r="F180" s="371"/>
      <c r="G180" s="371"/>
      <c r="H180" s="371"/>
      <c r="I180" s="371"/>
      <c r="J180" s="371"/>
      <c r="K180" s="371"/>
      <c r="L180" s="371"/>
      <c r="M180" s="371"/>
      <c r="N180" s="371"/>
      <c r="O180" s="371"/>
      <c r="P180" s="371"/>
      <c r="Q180" s="371"/>
      <c r="R180" s="371"/>
      <c r="S180" s="371"/>
      <c r="T180" s="371"/>
      <c r="U180" s="371"/>
      <c r="V180" s="371"/>
    </row>
    <row r="181" spans="1:22" x14ac:dyDescent="0.25">
      <c r="A181" s="371"/>
      <c r="B181" s="371"/>
      <c r="C181" s="371"/>
      <c r="D181" s="371"/>
      <c r="E181" s="371"/>
      <c r="F181" s="371"/>
      <c r="G181" s="371"/>
      <c r="H181" s="371"/>
      <c r="I181" s="371"/>
      <c r="J181" s="371"/>
      <c r="K181" s="371"/>
      <c r="L181" s="371"/>
      <c r="M181" s="371"/>
      <c r="N181" s="371"/>
      <c r="O181" s="371"/>
      <c r="P181" s="371"/>
      <c r="Q181" s="371"/>
      <c r="R181" s="371"/>
      <c r="S181" s="371"/>
      <c r="T181" s="371"/>
      <c r="U181" s="371"/>
      <c r="V181" s="371"/>
    </row>
    <row r="182" spans="1:22" x14ac:dyDescent="0.25">
      <c r="A182" s="371"/>
      <c r="B182" s="371"/>
      <c r="C182" s="371"/>
      <c r="D182" s="371"/>
      <c r="E182" s="371"/>
      <c r="F182" s="371"/>
      <c r="G182" s="371"/>
      <c r="H182" s="371"/>
      <c r="I182" s="371"/>
      <c r="J182" s="371"/>
      <c r="K182" s="371"/>
      <c r="L182" s="371"/>
      <c r="M182" s="371"/>
      <c r="N182" s="371"/>
      <c r="O182" s="371"/>
      <c r="P182" s="371"/>
      <c r="Q182" s="371"/>
      <c r="R182" s="371"/>
      <c r="S182" s="371"/>
      <c r="T182" s="371"/>
      <c r="U182" s="371"/>
      <c r="V182" s="371"/>
    </row>
    <row r="183" spans="1:22" x14ac:dyDescent="0.25">
      <c r="A183" s="371"/>
      <c r="B183" s="371"/>
      <c r="C183" s="371"/>
      <c r="D183" s="371"/>
      <c r="E183" s="371"/>
      <c r="F183" s="371"/>
      <c r="G183" s="371"/>
      <c r="H183" s="371"/>
      <c r="I183" s="371"/>
      <c r="J183" s="371"/>
      <c r="K183" s="371"/>
      <c r="L183" s="371"/>
      <c r="M183" s="371"/>
      <c r="N183" s="371"/>
      <c r="O183" s="371"/>
      <c r="P183" s="371"/>
      <c r="Q183" s="371"/>
      <c r="R183" s="371"/>
      <c r="S183" s="371"/>
      <c r="T183" s="371"/>
      <c r="U183" s="371"/>
      <c r="V183" s="371"/>
    </row>
    <row r="184" spans="1:22" x14ac:dyDescent="0.25">
      <c r="A184" s="371"/>
      <c r="B184" s="371"/>
      <c r="C184" s="371"/>
      <c r="D184" s="371"/>
      <c r="E184" s="371"/>
      <c r="F184" s="371"/>
      <c r="G184" s="371"/>
      <c r="H184" s="371"/>
      <c r="I184" s="371"/>
      <c r="J184" s="371"/>
      <c r="K184" s="371"/>
      <c r="L184" s="371"/>
      <c r="M184" s="371"/>
      <c r="N184" s="371"/>
      <c r="O184" s="371"/>
      <c r="P184" s="371"/>
      <c r="Q184" s="371"/>
      <c r="R184" s="371"/>
      <c r="S184" s="371"/>
      <c r="T184" s="371"/>
      <c r="U184" s="371"/>
      <c r="V184" s="371"/>
    </row>
    <row r="185" spans="1:22" x14ac:dyDescent="0.25">
      <c r="A185" s="371"/>
      <c r="B185" s="371"/>
      <c r="C185" s="371"/>
      <c r="D185" s="371"/>
      <c r="E185" s="371"/>
      <c r="F185" s="371"/>
      <c r="G185" s="371"/>
      <c r="H185" s="371"/>
      <c r="I185" s="371"/>
      <c r="J185" s="371"/>
      <c r="K185" s="371"/>
      <c r="L185" s="371"/>
      <c r="M185" s="371"/>
      <c r="N185" s="371"/>
      <c r="O185" s="371"/>
      <c r="P185" s="371"/>
      <c r="Q185" s="371"/>
      <c r="R185" s="371"/>
      <c r="S185" s="371"/>
      <c r="T185" s="371"/>
      <c r="U185" s="371"/>
      <c r="V185" s="371"/>
    </row>
    <row r="186" spans="1:22" x14ac:dyDescent="0.25">
      <c r="A186" s="371"/>
      <c r="B186" s="371"/>
      <c r="C186" s="371"/>
      <c r="D186" s="371"/>
      <c r="E186" s="371"/>
      <c r="F186" s="371"/>
      <c r="G186" s="371"/>
      <c r="H186" s="371"/>
      <c r="I186" s="371"/>
      <c r="J186" s="371"/>
      <c r="K186" s="371"/>
      <c r="L186" s="371"/>
      <c r="M186" s="371"/>
      <c r="N186" s="371"/>
      <c r="O186" s="371"/>
      <c r="P186" s="371"/>
      <c r="Q186" s="371"/>
      <c r="R186" s="371"/>
      <c r="S186" s="371"/>
      <c r="T186" s="371"/>
      <c r="U186" s="371"/>
      <c r="V186" s="371"/>
    </row>
    <row r="187" spans="1:22" x14ac:dyDescent="0.25">
      <c r="A187" s="371"/>
      <c r="B187" s="371"/>
      <c r="C187" s="371"/>
      <c r="D187" s="371"/>
      <c r="E187" s="371"/>
      <c r="F187" s="371"/>
      <c r="G187" s="371"/>
      <c r="H187" s="371"/>
      <c r="I187" s="371"/>
      <c r="J187" s="371"/>
      <c r="K187" s="371"/>
      <c r="L187" s="371"/>
      <c r="M187" s="371"/>
      <c r="N187" s="371"/>
      <c r="O187" s="371"/>
      <c r="P187" s="371"/>
      <c r="Q187" s="371"/>
      <c r="R187" s="371"/>
      <c r="S187" s="371"/>
      <c r="T187" s="371"/>
      <c r="U187" s="371"/>
      <c r="V187" s="371"/>
    </row>
    <row r="188" spans="1:22" x14ac:dyDescent="0.25">
      <c r="A188" s="371"/>
      <c r="B188" s="371"/>
      <c r="C188" s="371"/>
      <c r="D188" s="371"/>
      <c r="E188" s="371"/>
      <c r="F188" s="371"/>
      <c r="G188" s="371"/>
      <c r="H188" s="371"/>
      <c r="I188" s="371"/>
      <c r="J188" s="371"/>
      <c r="K188" s="371"/>
      <c r="L188" s="371"/>
      <c r="M188" s="371"/>
      <c r="N188" s="371"/>
      <c r="O188" s="371"/>
      <c r="P188" s="371"/>
      <c r="Q188" s="371"/>
      <c r="R188" s="371"/>
      <c r="S188" s="371"/>
      <c r="T188" s="371"/>
      <c r="U188" s="371"/>
      <c r="V188" s="371"/>
    </row>
    <row r="189" spans="1:22" x14ac:dyDescent="0.25">
      <c r="A189" s="371"/>
      <c r="B189" s="371"/>
      <c r="C189" s="371"/>
      <c r="D189" s="371"/>
      <c r="E189" s="371"/>
      <c r="F189" s="371"/>
      <c r="G189" s="371"/>
      <c r="H189" s="371"/>
      <c r="I189" s="371"/>
      <c r="J189" s="371"/>
      <c r="K189" s="371"/>
      <c r="L189" s="371"/>
      <c r="M189" s="371"/>
      <c r="N189" s="371"/>
      <c r="O189" s="371"/>
      <c r="P189" s="371"/>
      <c r="Q189" s="371"/>
      <c r="R189" s="371"/>
      <c r="S189" s="371"/>
      <c r="T189" s="371"/>
      <c r="U189" s="371"/>
      <c r="V189" s="371"/>
    </row>
    <row r="190" spans="1:22" x14ac:dyDescent="0.25">
      <c r="A190" s="371"/>
      <c r="B190" s="371"/>
      <c r="C190" s="371"/>
      <c r="D190" s="371"/>
      <c r="E190" s="371"/>
      <c r="F190" s="371"/>
      <c r="G190" s="371"/>
      <c r="H190" s="371"/>
      <c r="I190" s="371"/>
      <c r="J190" s="371"/>
      <c r="K190" s="371"/>
      <c r="L190" s="371"/>
      <c r="M190" s="371"/>
      <c r="N190" s="371"/>
      <c r="O190" s="371"/>
      <c r="P190" s="371"/>
      <c r="Q190" s="371"/>
      <c r="R190" s="371"/>
      <c r="S190" s="371"/>
      <c r="T190" s="371"/>
      <c r="U190" s="371"/>
      <c r="V190" s="371"/>
    </row>
    <row r="191" spans="1:22" x14ac:dyDescent="0.25">
      <c r="A191" s="371"/>
      <c r="B191" s="371"/>
      <c r="C191" s="371"/>
      <c r="D191" s="371"/>
      <c r="E191" s="371"/>
      <c r="F191" s="371"/>
      <c r="G191" s="371"/>
      <c r="H191" s="371"/>
      <c r="I191" s="371"/>
      <c r="J191" s="371"/>
      <c r="K191" s="371"/>
      <c r="L191" s="371"/>
      <c r="M191" s="371"/>
      <c r="N191" s="371"/>
      <c r="O191" s="371"/>
      <c r="P191" s="371"/>
      <c r="Q191" s="371"/>
      <c r="R191" s="371"/>
      <c r="S191" s="371"/>
      <c r="T191" s="371"/>
      <c r="U191" s="371"/>
      <c r="V191" s="371"/>
    </row>
    <row r="192" spans="1:22" x14ac:dyDescent="0.25">
      <c r="A192" s="371"/>
      <c r="B192" s="371"/>
      <c r="C192" s="371"/>
      <c r="D192" s="371"/>
      <c r="E192" s="371"/>
      <c r="F192" s="371"/>
      <c r="G192" s="371"/>
      <c r="H192" s="371"/>
      <c r="I192" s="371"/>
      <c r="J192" s="371"/>
      <c r="K192" s="371"/>
      <c r="L192" s="371"/>
      <c r="M192" s="371"/>
      <c r="N192" s="371"/>
      <c r="O192" s="371"/>
      <c r="P192" s="371"/>
      <c r="Q192" s="371"/>
      <c r="R192" s="371"/>
      <c r="S192" s="371"/>
      <c r="T192" s="371"/>
      <c r="U192" s="371"/>
      <c r="V192" s="371"/>
    </row>
    <row r="193" spans="1:22" x14ac:dyDescent="0.25">
      <c r="A193" s="371"/>
      <c r="B193" s="371"/>
      <c r="C193" s="371"/>
      <c r="D193" s="371"/>
      <c r="E193" s="371"/>
      <c r="F193" s="371"/>
      <c r="G193" s="371"/>
      <c r="H193" s="371"/>
      <c r="I193" s="371"/>
      <c r="J193" s="371"/>
      <c r="K193" s="371"/>
      <c r="L193" s="371"/>
      <c r="M193" s="371"/>
      <c r="N193" s="371"/>
      <c r="O193" s="371"/>
      <c r="P193" s="371"/>
      <c r="Q193" s="371"/>
      <c r="R193" s="371"/>
      <c r="S193" s="371"/>
      <c r="T193" s="371"/>
      <c r="U193" s="371"/>
      <c r="V193" s="371"/>
    </row>
    <row r="194" spans="1:22" x14ac:dyDescent="0.25">
      <c r="A194" s="371"/>
      <c r="B194" s="371"/>
      <c r="C194" s="371"/>
      <c r="D194" s="371"/>
      <c r="E194" s="371"/>
      <c r="F194" s="371"/>
      <c r="G194" s="371"/>
      <c r="H194" s="371"/>
      <c r="I194" s="371"/>
      <c r="J194" s="371"/>
      <c r="K194" s="371"/>
      <c r="L194" s="371"/>
      <c r="M194" s="371"/>
      <c r="N194" s="371"/>
      <c r="O194" s="371"/>
      <c r="P194" s="371"/>
      <c r="Q194" s="371"/>
      <c r="R194" s="371"/>
      <c r="S194" s="371"/>
      <c r="T194" s="371"/>
      <c r="U194" s="371"/>
      <c r="V194" s="371"/>
    </row>
    <row r="195" spans="1:22" x14ac:dyDescent="0.25">
      <c r="A195" s="371"/>
      <c r="B195" s="371"/>
      <c r="C195" s="371"/>
      <c r="D195" s="371"/>
      <c r="E195" s="371"/>
      <c r="F195" s="371"/>
      <c r="G195" s="371"/>
      <c r="H195" s="371"/>
      <c r="I195" s="371"/>
      <c r="J195" s="371"/>
      <c r="K195" s="371"/>
      <c r="L195" s="371"/>
      <c r="M195" s="371"/>
      <c r="N195" s="371"/>
      <c r="O195" s="371"/>
      <c r="P195" s="371"/>
      <c r="Q195" s="371"/>
      <c r="R195" s="371"/>
      <c r="S195" s="371"/>
      <c r="T195" s="371"/>
      <c r="U195" s="371"/>
      <c r="V195" s="371"/>
    </row>
    <row r="196" spans="1:22" x14ac:dyDescent="0.25">
      <c r="A196" s="371"/>
      <c r="B196" s="371"/>
      <c r="C196" s="371"/>
      <c r="D196" s="371"/>
      <c r="E196" s="371"/>
      <c r="F196" s="371"/>
      <c r="G196" s="371"/>
      <c r="H196" s="371"/>
      <c r="I196" s="371"/>
      <c r="J196" s="371"/>
      <c r="K196" s="371"/>
      <c r="L196" s="371"/>
      <c r="M196" s="371"/>
      <c r="N196" s="371"/>
      <c r="O196" s="371"/>
      <c r="P196" s="371"/>
      <c r="Q196" s="371"/>
      <c r="R196" s="371"/>
      <c r="S196" s="371"/>
      <c r="T196" s="371"/>
      <c r="U196" s="371"/>
      <c r="V196" s="371"/>
    </row>
    <row r="197" spans="1:22" x14ac:dyDescent="0.25">
      <c r="A197" s="371"/>
      <c r="B197" s="371"/>
      <c r="C197" s="371"/>
      <c r="D197" s="371"/>
      <c r="E197" s="371"/>
      <c r="F197" s="371"/>
      <c r="G197" s="371"/>
      <c r="H197" s="371"/>
      <c r="I197" s="371"/>
      <c r="J197" s="371"/>
      <c r="K197" s="371"/>
      <c r="L197" s="371"/>
      <c r="M197" s="371"/>
      <c r="N197" s="371"/>
      <c r="O197" s="371"/>
      <c r="P197" s="371"/>
      <c r="Q197" s="371"/>
      <c r="R197" s="371"/>
      <c r="S197" s="371"/>
      <c r="T197" s="371"/>
      <c r="U197" s="371"/>
      <c r="V197" s="371"/>
    </row>
    <row r="198" spans="1:22" x14ac:dyDescent="0.25">
      <c r="A198" s="371"/>
      <c r="B198" s="371"/>
      <c r="C198" s="371"/>
      <c r="D198" s="371"/>
      <c r="E198" s="371"/>
      <c r="F198" s="371"/>
      <c r="G198" s="371"/>
      <c r="H198" s="371"/>
      <c r="I198" s="371"/>
      <c r="J198" s="371"/>
      <c r="K198" s="371"/>
      <c r="L198" s="371"/>
      <c r="M198" s="371"/>
      <c r="N198" s="371"/>
      <c r="O198" s="371"/>
      <c r="P198" s="371"/>
      <c r="Q198" s="371"/>
      <c r="R198" s="371"/>
      <c r="S198" s="371"/>
      <c r="T198" s="371"/>
      <c r="U198" s="371"/>
      <c r="V198" s="371"/>
    </row>
    <row r="199" spans="1:22" x14ac:dyDescent="0.25">
      <c r="A199" s="371"/>
      <c r="B199" s="371"/>
      <c r="C199" s="371"/>
      <c r="D199" s="371"/>
      <c r="E199" s="371"/>
      <c r="F199" s="371"/>
      <c r="G199" s="371"/>
      <c r="H199" s="371"/>
      <c r="I199" s="371"/>
      <c r="J199" s="371"/>
      <c r="K199" s="371"/>
      <c r="L199" s="371"/>
      <c r="M199" s="371"/>
      <c r="N199" s="371"/>
      <c r="O199" s="371"/>
      <c r="P199" s="371"/>
      <c r="Q199" s="371"/>
      <c r="R199" s="371"/>
      <c r="S199" s="371"/>
      <c r="T199" s="371"/>
      <c r="U199" s="371"/>
      <c r="V199" s="371"/>
    </row>
    <row r="200" spans="1:22" x14ac:dyDescent="0.25">
      <c r="A200" s="371"/>
      <c r="B200" s="371"/>
      <c r="C200" s="371"/>
      <c r="D200" s="371"/>
      <c r="E200" s="371"/>
      <c r="F200" s="371"/>
      <c r="G200" s="371"/>
      <c r="H200" s="371"/>
      <c r="I200" s="371"/>
      <c r="J200" s="371"/>
      <c r="K200" s="371"/>
      <c r="L200" s="371"/>
      <c r="M200" s="371"/>
      <c r="N200" s="371"/>
      <c r="O200" s="371"/>
      <c r="P200" s="371"/>
      <c r="Q200" s="371"/>
      <c r="R200" s="371"/>
      <c r="S200" s="371"/>
      <c r="T200" s="371"/>
      <c r="U200" s="371"/>
      <c r="V200" s="371"/>
    </row>
    <row r="201" spans="1:22" x14ac:dyDescent="0.25">
      <c r="A201" s="371"/>
      <c r="B201" s="371"/>
      <c r="C201" s="371"/>
      <c r="D201" s="371"/>
      <c r="E201" s="371"/>
      <c r="F201" s="371"/>
      <c r="G201" s="371"/>
      <c r="H201" s="371"/>
      <c r="I201" s="371"/>
      <c r="J201" s="371"/>
      <c r="K201" s="371"/>
      <c r="L201" s="371"/>
      <c r="M201" s="371"/>
      <c r="N201" s="371"/>
      <c r="O201" s="371"/>
      <c r="P201" s="371"/>
      <c r="Q201" s="371"/>
      <c r="R201" s="371"/>
      <c r="S201" s="371"/>
      <c r="T201" s="371"/>
      <c r="U201" s="371"/>
      <c r="V201" s="371"/>
    </row>
    <row r="202" spans="1:22" x14ac:dyDescent="0.25">
      <c r="A202" s="371"/>
      <c r="B202" s="371"/>
      <c r="C202" s="371"/>
      <c r="D202" s="371"/>
      <c r="E202" s="371"/>
      <c r="F202" s="371"/>
      <c r="G202" s="371"/>
      <c r="H202" s="371"/>
      <c r="I202" s="371"/>
      <c r="J202" s="371"/>
      <c r="K202" s="371"/>
      <c r="L202" s="371"/>
      <c r="M202" s="371"/>
      <c r="N202" s="371"/>
      <c r="O202" s="371"/>
      <c r="P202" s="371"/>
      <c r="Q202" s="371"/>
      <c r="R202" s="371"/>
      <c r="S202" s="371"/>
      <c r="T202" s="371"/>
      <c r="U202" s="371"/>
      <c r="V202" s="371"/>
    </row>
    <row r="203" spans="1:22" x14ac:dyDescent="0.25">
      <c r="A203" s="371"/>
      <c r="B203" s="371"/>
      <c r="C203" s="371"/>
      <c r="D203" s="371"/>
      <c r="E203" s="371"/>
      <c r="F203" s="371"/>
      <c r="G203" s="371"/>
      <c r="H203" s="371"/>
      <c r="I203" s="371"/>
      <c r="J203" s="371"/>
      <c r="K203" s="371"/>
      <c r="L203" s="371"/>
      <c r="M203" s="371"/>
      <c r="N203" s="371"/>
      <c r="O203" s="371"/>
      <c r="P203" s="371"/>
      <c r="Q203" s="371"/>
      <c r="R203" s="371"/>
      <c r="S203" s="371"/>
      <c r="T203" s="371"/>
      <c r="U203" s="371"/>
      <c r="V203" s="371"/>
    </row>
    <row r="204" spans="1:22" x14ac:dyDescent="0.25">
      <c r="A204" s="371"/>
      <c r="B204" s="371"/>
      <c r="C204" s="371"/>
      <c r="D204" s="371"/>
      <c r="E204" s="371"/>
      <c r="F204" s="371"/>
      <c r="G204" s="371"/>
      <c r="H204" s="371"/>
      <c r="I204" s="371"/>
      <c r="J204" s="371"/>
      <c r="K204" s="371"/>
      <c r="L204" s="371"/>
      <c r="M204" s="371"/>
      <c r="N204" s="371"/>
      <c r="O204" s="371"/>
      <c r="P204" s="371"/>
      <c r="Q204" s="371"/>
      <c r="R204" s="371"/>
      <c r="S204" s="371"/>
      <c r="T204" s="371"/>
      <c r="U204" s="371"/>
      <c r="V204" s="371"/>
    </row>
    <row r="205" spans="1:22" x14ac:dyDescent="0.25">
      <c r="A205" s="371"/>
      <c r="B205" s="371"/>
      <c r="C205" s="371"/>
      <c r="D205" s="371"/>
      <c r="E205" s="371"/>
      <c r="F205" s="371"/>
      <c r="G205" s="371"/>
      <c r="H205" s="371"/>
      <c r="I205" s="371"/>
      <c r="J205" s="371"/>
      <c r="K205" s="371"/>
      <c r="L205" s="371"/>
      <c r="M205" s="371"/>
      <c r="N205" s="371"/>
      <c r="O205" s="371"/>
      <c r="P205" s="371"/>
      <c r="Q205" s="371"/>
      <c r="R205" s="371"/>
      <c r="S205" s="371"/>
      <c r="T205" s="371"/>
      <c r="U205" s="371"/>
      <c r="V205" s="371"/>
    </row>
    <row r="206" spans="1:22" x14ac:dyDescent="0.25">
      <c r="A206" s="371"/>
      <c r="B206" s="371"/>
      <c r="C206" s="371"/>
      <c r="D206" s="371"/>
      <c r="E206" s="371"/>
      <c r="F206" s="371"/>
      <c r="G206" s="371"/>
      <c r="H206" s="371"/>
      <c r="I206" s="371"/>
      <c r="J206" s="371"/>
      <c r="K206" s="371"/>
      <c r="L206" s="371"/>
      <c r="M206" s="371"/>
      <c r="N206" s="371"/>
      <c r="O206" s="371"/>
      <c r="P206" s="371"/>
      <c r="Q206" s="371"/>
      <c r="R206" s="371"/>
      <c r="S206" s="371"/>
      <c r="T206" s="371"/>
      <c r="U206" s="371"/>
      <c r="V206" s="371"/>
    </row>
    <row r="207" spans="1:22" x14ac:dyDescent="0.25">
      <c r="A207" s="371"/>
      <c r="B207" s="371"/>
      <c r="C207" s="371"/>
      <c r="D207" s="371"/>
      <c r="E207" s="371"/>
      <c r="F207" s="371"/>
      <c r="G207" s="371"/>
      <c r="H207" s="371"/>
      <c r="I207" s="371"/>
      <c r="J207" s="371"/>
      <c r="K207" s="371"/>
      <c r="L207" s="371"/>
      <c r="M207" s="371"/>
      <c r="N207" s="371"/>
      <c r="O207" s="371"/>
      <c r="P207" s="371"/>
      <c r="Q207" s="371"/>
      <c r="R207" s="371"/>
      <c r="S207" s="371"/>
      <c r="T207" s="371"/>
      <c r="U207" s="371"/>
      <c r="V207" s="371"/>
    </row>
    <row r="208" spans="1:22" x14ac:dyDescent="0.25">
      <c r="A208" s="371"/>
      <c r="B208" s="371"/>
      <c r="C208" s="371"/>
      <c r="D208" s="371"/>
      <c r="E208" s="371"/>
      <c r="F208" s="371"/>
      <c r="G208" s="371"/>
      <c r="H208" s="371"/>
      <c r="I208" s="371"/>
      <c r="J208" s="371"/>
      <c r="K208" s="371"/>
      <c r="L208" s="371"/>
      <c r="M208" s="371"/>
      <c r="N208" s="371"/>
      <c r="O208" s="371"/>
      <c r="P208" s="371"/>
      <c r="Q208" s="371"/>
      <c r="R208" s="371"/>
      <c r="S208" s="371"/>
      <c r="T208" s="371"/>
      <c r="U208" s="371"/>
      <c r="V208" s="371"/>
    </row>
    <row r="209" spans="1:22" x14ac:dyDescent="0.25">
      <c r="A209" s="371"/>
      <c r="B209" s="371"/>
      <c r="C209" s="371"/>
      <c r="D209" s="371"/>
      <c r="E209" s="371"/>
      <c r="F209" s="371"/>
      <c r="G209" s="371"/>
      <c r="H209" s="371"/>
      <c r="I209" s="371"/>
      <c r="J209" s="371"/>
      <c r="K209" s="371"/>
      <c r="L209" s="371"/>
      <c r="M209" s="371"/>
      <c r="N209" s="371"/>
      <c r="O209" s="371"/>
      <c r="P209" s="371"/>
      <c r="Q209" s="371"/>
      <c r="R209" s="371"/>
      <c r="S209" s="371"/>
      <c r="T209" s="371"/>
      <c r="U209" s="371"/>
      <c r="V209" s="371"/>
    </row>
    <row r="210" spans="1:22" x14ac:dyDescent="0.25">
      <c r="A210" s="371"/>
      <c r="B210" s="371"/>
      <c r="C210" s="371"/>
      <c r="D210" s="371"/>
      <c r="E210" s="371"/>
      <c r="F210" s="371"/>
      <c r="G210" s="371"/>
      <c r="H210" s="371"/>
      <c r="I210" s="371"/>
      <c r="J210" s="371"/>
      <c r="K210" s="371"/>
      <c r="L210" s="371"/>
      <c r="M210" s="371"/>
      <c r="N210" s="371"/>
      <c r="O210" s="371"/>
      <c r="P210" s="371"/>
      <c r="Q210" s="371"/>
      <c r="R210" s="371"/>
      <c r="S210" s="371"/>
      <c r="T210" s="371"/>
      <c r="U210" s="371"/>
      <c r="V210" s="371"/>
    </row>
    <row r="211" spans="1:22" x14ac:dyDescent="0.25">
      <c r="A211" s="371"/>
      <c r="B211" s="371"/>
      <c r="C211" s="371"/>
      <c r="D211" s="371"/>
      <c r="E211" s="371"/>
      <c r="F211" s="371"/>
      <c r="G211" s="371"/>
      <c r="H211" s="371"/>
      <c r="I211" s="371"/>
      <c r="J211" s="371"/>
      <c r="K211" s="371"/>
      <c r="L211" s="371"/>
      <c r="M211" s="371"/>
      <c r="N211" s="371"/>
      <c r="O211" s="371"/>
      <c r="P211" s="371"/>
      <c r="Q211" s="371"/>
      <c r="R211" s="371"/>
      <c r="S211" s="371"/>
      <c r="T211" s="371"/>
      <c r="U211" s="371"/>
      <c r="V211" s="371"/>
    </row>
    <row r="212" spans="1:22" x14ac:dyDescent="0.25">
      <c r="A212" s="371"/>
      <c r="B212" s="371"/>
      <c r="C212" s="371"/>
      <c r="D212" s="371"/>
      <c r="E212" s="371"/>
      <c r="F212" s="371"/>
      <c r="G212" s="371"/>
      <c r="H212" s="371"/>
      <c r="I212" s="371"/>
      <c r="J212" s="371"/>
      <c r="K212" s="371"/>
      <c r="L212" s="371"/>
      <c r="M212" s="371"/>
      <c r="N212" s="371"/>
      <c r="O212" s="371"/>
      <c r="P212" s="371"/>
      <c r="Q212" s="371"/>
      <c r="R212" s="371"/>
      <c r="S212" s="371"/>
      <c r="T212" s="371"/>
      <c r="U212" s="371"/>
      <c r="V212" s="371"/>
    </row>
    <row r="213" spans="1:22" x14ac:dyDescent="0.25">
      <c r="A213" s="371"/>
      <c r="B213" s="371"/>
      <c r="C213" s="371"/>
      <c r="D213" s="371"/>
      <c r="E213" s="371"/>
      <c r="F213" s="371"/>
      <c r="G213" s="371"/>
      <c r="H213" s="371"/>
      <c r="I213" s="371"/>
      <c r="J213" s="371"/>
      <c r="K213" s="371"/>
      <c r="L213" s="371"/>
      <c r="M213" s="371"/>
      <c r="N213" s="371"/>
      <c r="O213" s="371"/>
      <c r="P213" s="371"/>
      <c r="Q213" s="371"/>
      <c r="R213" s="371"/>
      <c r="S213" s="371"/>
      <c r="T213" s="371"/>
      <c r="U213" s="371"/>
      <c r="V213" s="371"/>
    </row>
    <row r="214" spans="1:22" x14ac:dyDescent="0.25">
      <c r="A214" s="371"/>
      <c r="B214" s="371"/>
      <c r="C214" s="371"/>
      <c r="D214" s="371"/>
      <c r="E214" s="371"/>
      <c r="F214" s="371"/>
      <c r="G214" s="371"/>
      <c r="H214" s="371"/>
      <c r="I214" s="371"/>
      <c r="J214" s="371"/>
      <c r="K214" s="371"/>
      <c r="L214" s="371"/>
      <c r="M214" s="371"/>
      <c r="N214" s="371"/>
      <c r="O214" s="371"/>
      <c r="P214" s="371"/>
      <c r="Q214" s="371"/>
      <c r="R214" s="371"/>
      <c r="S214" s="371"/>
      <c r="T214" s="371"/>
      <c r="U214" s="371"/>
      <c r="V214" s="371"/>
    </row>
    <row r="215" spans="1:22" x14ac:dyDescent="0.25">
      <c r="A215" s="371"/>
      <c r="B215" s="371"/>
      <c r="C215" s="371"/>
      <c r="D215" s="371"/>
      <c r="E215" s="371"/>
      <c r="F215" s="371"/>
      <c r="G215" s="371"/>
      <c r="H215" s="371"/>
      <c r="I215" s="371"/>
      <c r="J215" s="371"/>
      <c r="K215" s="371"/>
      <c r="L215" s="371"/>
      <c r="M215" s="371"/>
      <c r="N215" s="371"/>
      <c r="O215" s="371"/>
      <c r="P215" s="371"/>
      <c r="Q215" s="371"/>
      <c r="R215" s="371"/>
      <c r="S215" s="371"/>
      <c r="T215" s="371"/>
      <c r="U215" s="371"/>
      <c r="V215" s="371"/>
    </row>
    <row r="216" spans="1:22" x14ac:dyDescent="0.25">
      <c r="A216" s="371"/>
      <c r="B216" s="371"/>
      <c r="C216" s="371"/>
      <c r="D216" s="371"/>
      <c r="E216" s="371"/>
      <c r="F216" s="371"/>
      <c r="G216" s="371"/>
      <c r="H216" s="371"/>
      <c r="I216" s="371"/>
      <c r="J216" s="371"/>
      <c r="K216" s="371"/>
      <c r="L216" s="371"/>
      <c r="M216" s="371"/>
      <c r="N216" s="371"/>
      <c r="O216" s="371"/>
      <c r="P216" s="371"/>
      <c r="Q216" s="371"/>
      <c r="R216" s="371"/>
      <c r="S216" s="371"/>
      <c r="T216" s="371"/>
      <c r="U216" s="371"/>
      <c r="V216" s="371"/>
    </row>
    <row r="217" spans="1:22" x14ac:dyDescent="0.25">
      <c r="A217" s="371"/>
      <c r="B217" s="371"/>
      <c r="C217" s="371"/>
      <c r="D217" s="371"/>
      <c r="E217" s="371"/>
      <c r="F217" s="371"/>
      <c r="G217" s="371"/>
      <c r="H217" s="371"/>
      <c r="I217" s="371"/>
      <c r="J217" s="371"/>
      <c r="K217" s="371"/>
      <c r="L217" s="371"/>
      <c r="M217" s="371"/>
      <c r="N217" s="371"/>
      <c r="O217" s="371"/>
      <c r="P217" s="371"/>
      <c r="Q217" s="371"/>
      <c r="R217" s="371"/>
      <c r="S217" s="371"/>
      <c r="T217" s="371"/>
      <c r="U217" s="371"/>
      <c r="V217" s="371"/>
    </row>
    <row r="218" spans="1:22" x14ac:dyDescent="0.25">
      <c r="A218" s="371"/>
      <c r="B218" s="371"/>
      <c r="C218" s="371"/>
      <c r="D218" s="371"/>
      <c r="E218" s="371"/>
      <c r="F218" s="371"/>
      <c r="G218" s="371"/>
      <c r="H218" s="371"/>
      <c r="I218" s="371"/>
      <c r="J218" s="371"/>
      <c r="K218" s="371"/>
      <c r="L218" s="371"/>
      <c r="M218" s="371"/>
      <c r="N218" s="371"/>
      <c r="O218" s="371"/>
      <c r="P218" s="371"/>
      <c r="Q218" s="371"/>
      <c r="R218" s="371"/>
      <c r="S218" s="371"/>
      <c r="T218" s="371"/>
      <c r="U218" s="371"/>
      <c r="V218" s="371"/>
    </row>
    <row r="219" spans="1:22" x14ac:dyDescent="0.25">
      <c r="A219" s="371"/>
      <c r="B219" s="371"/>
      <c r="C219" s="371"/>
      <c r="D219" s="371"/>
      <c r="E219" s="371"/>
      <c r="F219" s="371"/>
      <c r="G219" s="371"/>
      <c r="H219" s="371"/>
      <c r="I219" s="371"/>
      <c r="J219" s="371"/>
      <c r="K219" s="371"/>
      <c r="L219" s="371"/>
      <c r="M219" s="371"/>
      <c r="N219" s="371"/>
      <c r="O219" s="371"/>
      <c r="P219" s="371"/>
      <c r="Q219" s="371"/>
      <c r="R219" s="371"/>
      <c r="S219" s="371"/>
      <c r="T219" s="371"/>
      <c r="U219" s="371"/>
      <c r="V219" s="371"/>
    </row>
    <row r="220" spans="1:22" x14ac:dyDescent="0.25">
      <c r="A220" s="371"/>
      <c r="B220" s="371"/>
      <c r="C220" s="371"/>
      <c r="D220" s="371"/>
      <c r="E220" s="371"/>
      <c r="F220" s="371"/>
      <c r="G220" s="371"/>
      <c r="H220" s="371"/>
      <c r="I220" s="371"/>
      <c r="J220" s="371"/>
      <c r="K220" s="371"/>
      <c r="L220" s="371"/>
      <c r="M220" s="371"/>
      <c r="N220" s="371"/>
      <c r="O220" s="371"/>
      <c r="P220" s="371"/>
      <c r="Q220" s="371"/>
      <c r="R220" s="371"/>
      <c r="S220" s="371"/>
      <c r="T220" s="371"/>
      <c r="U220" s="371"/>
      <c r="V220" s="371"/>
    </row>
    <row r="221" spans="1:22" x14ac:dyDescent="0.25">
      <c r="A221" s="371"/>
      <c r="B221" s="371"/>
      <c r="C221" s="371"/>
      <c r="D221" s="371"/>
      <c r="E221" s="371"/>
      <c r="F221" s="371"/>
      <c r="G221" s="371"/>
      <c r="H221" s="371"/>
      <c r="I221" s="371"/>
      <c r="J221" s="371"/>
      <c r="K221" s="371"/>
      <c r="L221" s="371"/>
      <c r="M221" s="371"/>
      <c r="N221" s="371"/>
      <c r="O221" s="371"/>
      <c r="P221" s="371"/>
      <c r="Q221" s="371"/>
      <c r="R221" s="371"/>
      <c r="S221" s="371"/>
      <c r="T221" s="371"/>
      <c r="U221" s="371"/>
      <c r="V221" s="371"/>
    </row>
    <row r="222" spans="1:22" x14ac:dyDescent="0.25">
      <c r="A222" s="371"/>
      <c r="B222" s="371"/>
      <c r="C222" s="371"/>
      <c r="D222" s="371"/>
      <c r="E222" s="371"/>
      <c r="F222" s="371"/>
      <c r="G222" s="371"/>
      <c r="H222" s="371"/>
      <c r="I222" s="371"/>
      <c r="J222" s="371"/>
      <c r="K222" s="371"/>
      <c r="L222" s="371"/>
      <c r="M222" s="371"/>
      <c r="N222" s="371"/>
      <c r="O222" s="371"/>
      <c r="P222" s="371"/>
      <c r="Q222" s="371"/>
      <c r="R222" s="371"/>
      <c r="S222" s="371"/>
      <c r="T222" s="371"/>
      <c r="U222" s="371"/>
      <c r="V222" s="371"/>
    </row>
    <row r="223" spans="1:22" x14ac:dyDescent="0.25">
      <c r="A223" s="371"/>
      <c r="B223" s="371"/>
      <c r="C223" s="371"/>
      <c r="D223" s="371"/>
      <c r="E223" s="371"/>
      <c r="F223" s="371"/>
      <c r="G223" s="371"/>
      <c r="H223" s="371"/>
      <c r="I223" s="371"/>
      <c r="J223" s="371"/>
      <c r="K223" s="371"/>
      <c r="L223" s="371"/>
      <c r="M223" s="371"/>
      <c r="N223" s="371"/>
      <c r="O223" s="371"/>
      <c r="P223" s="371"/>
      <c r="Q223" s="371"/>
      <c r="R223" s="371"/>
      <c r="S223" s="371"/>
      <c r="T223" s="371"/>
      <c r="U223" s="371"/>
      <c r="V223" s="371"/>
    </row>
    <row r="224" spans="1:22" x14ac:dyDescent="0.25">
      <c r="A224" s="371"/>
      <c r="B224" s="371"/>
      <c r="C224" s="371"/>
      <c r="D224" s="371"/>
      <c r="E224" s="371"/>
      <c r="F224" s="371"/>
      <c r="G224" s="371"/>
      <c r="H224" s="371"/>
      <c r="I224" s="371"/>
      <c r="J224" s="371"/>
      <c r="K224" s="371"/>
      <c r="L224" s="371"/>
      <c r="M224" s="371"/>
      <c r="N224" s="371"/>
      <c r="O224" s="371"/>
      <c r="P224" s="371"/>
      <c r="Q224" s="371"/>
      <c r="R224" s="371"/>
      <c r="S224" s="371"/>
      <c r="T224" s="371"/>
      <c r="U224" s="371"/>
      <c r="V224" s="371"/>
    </row>
    <row r="225" spans="1:22" x14ac:dyDescent="0.25">
      <c r="A225" s="371"/>
      <c r="B225" s="371"/>
      <c r="C225" s="371"/>
      <c r="D225" s="371"/>
      <c r="E225" s="371"/>
      <c r="F225" s="371"/>
      <c r="G225" s="371"/>
      <c r="H225" s="371"/>
      <c r="I225" s="371"/>
      <c r="J225" s="371"/>
      <c r="K225" s="371"/>
      <c r="L225" s="371"/>
      <c r="M225" s="371"/>
      <c r="N225" s="371"/>
      <c r="O225" s="371"/>
      <c r="P225" s="371"/>
      <c r="Q225" s="371"/>
      <c r="R225" s="371"/>
      <c r="S225" s="371"/>
      <c r="T225" s="371"/>
      <c r="U225" s="371"/>
      <c r="V225" s="371"/>
    </row>
    <row r="226" spans="1:22" x14ac:dyDescent="0.25">
      <c r="A226" s="371"/>
      <c r="B226" s="371"/>
      <c r="C226" s="371"/>
      <c r="D226" s="371"/>
      <c r="E226" s="371"/>
      <c r="F226" s="371"/>
      <c r="G226" s="371"/>
      <c r="H226" s="371"/>
      <c r="I226" s="371"/>
      <c r="J226" s="371"/>
      <c r="K226" s="371"/>
      <c r="L226" s="371"/>
      <c r="M226" s="371"/>
      <c r="N226" s="371"/>
      <c r="O226" s="371"/>
      <c r="P226" s="371"/>
      <c r="Q226" s="371"/>
      <c r="R226" s="371"/>
      <c r="S226" s="371"/>
      <c r="T226" s="371"/>
      <c r="U226" s="371"/>
      <c r="V226" s="371"/>
    </row>
    <row r="227" spans="1:22" x14ac:dyDescent="0.25">
      <c r="A227" s="371"/>
      <c r="B227" s="371"/>
      <c r="C227" s="371"/>
      <c r="D227" s="371"/>
      <c r="E227" s="371"/>
      <c r="F227" s="371"/>
      <c r="G227" s="371"/>
      <c r="H227" s="371"/>
      <c r="I227" s="371"/>
      <c r="J227" s="371"/>
      <c r="K227" s="371"/>
      <c r="L227" s="371"/>
      <c r="M227" s="371"/>
      <c r="N227" s="371"/>
      <c r="O227" s="371"/>
      <c r="P227" s="371"/>
      <c r="Q227" s="371"/>
      <c r="R227" s="371"/>
      <c r="S227" s="371"/>
      <c r="T227" s="371"/>
      <c r="U227" s="371"/>
      <c r="V227" s="371"/>
    </row>
    <row r="228" spans="1:22" x14ac:dyDescent="0.25">
      <c r="A228" s="371"/>
      <c r="B228" s="371"/>
      <c r="C228" s="371"/>
      <c r="D228" s="371"/>
      <c r="E228" s="371"/>
      <c r="F228" s="371"/>
      <c r="G228" s="371"/>
      <c r="H228" s="371"/>
      <c r="I228" s="371"/>
      <c r="J228" s="371"/>
      <c r="K228" s="371"/>
      <c r="L228" s="371"/>
      <c r="M228" s="371"/>
      <c r="N228" s="371"/>
      <c r="O228" s="371"/>
      <c r="P228" s="371"/>
      <c r="Q228" s="371"/>
      <c r="R228" s="371"/>
      <c r="S228" s="371"/>
      <c r="T228" s="371"/>
      <c r="U228" s="371"/>
      <c r="V228" s="371"/>
    </row>
    <row r="229" spans="1:22" x14ac:dyDescent="0.25">
      <c r="A229" s="371"/>
      <c r="B229" s="371"/>
      <c r="C229" s="371"/>
      <c r="D229" s="371"/>
      <c r="E229" s="371"/>
      <c r="F229" s="371"/>
      <c r="G229" s="371"/>
      <c r="H229" s="371"/>
      <c r="I229" s="371"/>
      <c r="J229" s="371"/>
      <c r="K229" s="371"/>
      <c r="L229" s="371"/>
      <c r="M229" s="371"/>
      <c r="N229" s="371"/>
      <c r="O229" s="371"/>
      <c r="P229" s="371"/>
      <c r="Q229" s="371"/>
      <c r="R229" s="371"/>
      <c r="S229" s="371"/>
      <c r="T229" s="371"/>
      <c r="U229" s="371"/>
      <c r="V229" s="371"/>
    </row>
    <row r="230" spans="1:22" x14ac:dyDescent="0.25">
      <c r="A230" s="371"/>
      <c r="B230" s="371"/>
      <c r="C230" s="371"/>
      <c r="D230" s="371"/>
      <c r="E230" s="371"/>
      <c r="F230" s="371"/>
      <c r="G230" s="371"/>
      <c r="H230" s="371"/>
      <c r="I230" s="371"/>
      <c r="J230" s="371"/>
      <c r="K230" s="371"/>
      <c r="L230" s="371"/>
      <c r="M230" s="371"/>
      <c r="N230" s="371"/>
      <c r="O230" s="371"/>
      <c r="P230" s="371"/>
      <c r="Q230" s="371"/>
      <c r="R230" s="371"/>
      <c r="S230" s="371"/>
      <c r="T230" s="371"/>
      <c r="U230" s="371"/>
      <c r="V230" s="371"/>
    </row>
    <row r="231" spans="1:22" x14ac:dyDescent="0.25">
      <c r="A231" s="371"/>
      <c r="B231" s="371"/>
      <c r="C231" s="371"/>
      <c r="D231" s="371"/>
      <c r="E231" s="371"/>
      <c r="F231" s="371"/>
      <c r="G231" s="371"/>
      <c r="H231" s="371"/>
      <c r="I231" s="371"/>
      <c r="J231" s="371"/>
      <c r="K231" s="371"/>
      <c r="L231" s="371"/>
      <c r="M231" s="371"/>
      <c r="N231" s="371"/>
      <c r="O231" s="371"/>
      <c r="P231" s="371"/>
      <c r="Q231" s="371"/>
      <c r="R231" s="371"/>
      <c r="S231" s="371"/>
      <c r="T231" s="371"/>
      <c r="U231" s="371"/>
      <c r="V231" s="371"/>
    </row>
    <row r="232" spans="1:22" x14ac:dyDescent="0.25">
      <c r="A232" s="371"/>
      <c r="B232" s="371"/>
      <c r="C232" s="371"/>
      <c r="D232" s="371"/>
      <c r="E232" s="371"/>
      <c r="F232" s="371"/>
      <c r="G232" s="371"/>
      <c r="H232" s="371"/>
      <c r="I232" s="371"/>
      <c r="J232" s="371"/>
      <c r="K232" s="371"/>
      <c r="L232" s="371"/>
      <c r="M232" s="371"/>
      <c r="N232" s="371"/>
      <c r="O232" s="371"/>
      <c r="P232" s="371"/>
      <c r="Q232" s="371"/>
      <c r="R232" s="371"/>
      <c r="S232" s="371"/>
      <c r="T232" s="371"/>
      <c r="U232" s="371"/>
      <c r="V232" s="371"/>
    </row>
    <row r="233" spans="1:22" x14ac:dyDescent="0.25">
      <c r="A233" s="371"/>
      <c r="B233" s="371"/>
      <c r="C233" s="371"/>
      <c r="D233" s="371"/>
      <c r="E233" s="371"/>
      <c r="F233" s="371"/>
      <c r="G233" s="371"/>
      <c r="H233" s="371"/>
      <c r="I233" s="371"/>
      <c r="J233" s="371"/>
      <c r="K233" s="371"/>
      <c r="L233" s="371"/>
      <c r="M233" s="371"/>
      <c r="N233" s="371"/>
      <c r="O233" s="371"/>
      <c r="P233" s="371"/>
      <c r="Q233" s="371"/>
      <c r="R233" s="371"/>
      <c r="S233" s="371"/>
      <c r="T233" s="371"/>
      <c r="U233" s="371"/>
      <c r="V233" s="371"/>
    </row>
    <row r="234" spans="1:22" x14ac:dyDescent="0.25">
      <c r="A234" s="371"/>
      <c r="B234" s="371"/>
      <c r="C234" s="371"/>
      <c r="D234" s="371"/>
      <c r="E234" s="371"/>
      <c r="F234" s="371"/>
      <c r="G234" s="371"/>
      <c r="H234" s="371"/>
      <c r="I234" s="371"/>
      <c r="J234" s="371"/>
      <c r="K234" s="371"/>
      <c r="L234" s="371"/>
      <c r="M234" s="371"/>
      <c r="N234" s="371"/>
      <c r="O234" s="371"/>
      <c r="P234" s="371"/>
      <c r="Q234" s="371"/>
      <c r="R234" s="371"/>
      <c r="S234" s="371"/>
      <c r="T234" s="371"/>
      <c r="U234" s="371"/>
      <c r="V234" s="371"/>
    </row>
    <row r="235" spans="1:22" x14ac:dyDescent="0.25">
      <c r="A235" s="371"/>
      <c r="B235" s="371"/>
      <c r="C235" s="371"/>
      <c r="D235" s="371"/>
      <c r="E235" s="371"/>
      <c r="F235" s="371"/>
      <c r="G235" s="371"/>
      <c r="H235" s="371"/>
      <c r="I235" s="371"/>
      <c r="J235" s="371"/>
      <c r="K235" s="371"/>
      <c r="L235" s="371"/>
      <c r="M235" s="371"/>
      <c r="N235" s="371"/>
      <c r="O235" s="371"/>
      <c r="P235" s="371"/>
      <c r="Q235" s="371"/>
      <c r="R235" s="371"/>
      <c r="S235" s="371"/>
      <c r="T235" s="371"/>
      <c r="U235" s="371"/>
      <c r="V235" s="371"/>
    </row>
    <row r="236" spans="1:22" x14ac:dyDescent="0.25">
      <c r="A236" s="371"/>
      <c r="B236" s="371"/>
      <c r="C236" s="371"/>
      <c r="D236" s="371"/>
      <c r="E236" s="371"/>
      <c r="F236" s="371"/>
      <c r="G236" s="371"/>
      <c r="H236" s="371"/>
      <c r="I236" s="371"/>
      <c r="J236" s="371"/>
      <c r="K236" s="371"/>
      <c r="L236" s="371"/>
      <c r="M236" s="371"/>
      <c r="N236" s="371"/>
      <c r="O236" s="371"/>
      <c r="P236" s="371"/>
      <c r="Q236" s="371"/>
      <c r="R236" s="371"/>
      <c r="S236" s="371"/>
      <c r="T236" s="371"/>
      <c r="U236" s="371"/>
      <c r="V236" s="371"/>
    </row>
    <row r="237" spans="1:22" x14ac:dyDescent="0.25">
      <c r="A237" s="371"/>
      <c r="B237" s="371"/>
      <c r="C237" s="371"/>
      <c r="D237" s="371"/>
      <c r="E237" s="371"/>
      <c r="F237" s="371"/>
      <c r="G237" s="371"/>
      <c r="H237" s="371"/>
      <c r="I237" s="371"/>
      <c r="J237" s="371"/>
      <c r="K237" s="371"/>
      <c r="L237" s="371"/>
      <c r="M237" s="371"/>
      <c r="N237" s="371"/>
      <c r="O237" s="371"/>
      <c r="P237" s="371"/>
      <c r="Q237" s="371"/>
      <c r="R237" s="371"/>
      <c r="S237" s="371"/>
      <c r="T237" s="371"/>
      <c r="U237" s="371"/>
      <c r="V237" s="371"/>
    </row>
    <row r="238" spans="1:22" x14ac:dyDescent="0.25">
      <c r="A238" s="371"/>
      <c r="B238" s="371"/>
      <c r="C238" s="371"/>
      <c r="D238" s="371"/>
      <c r="E238" s="371"/>
      <c r="F238" s="371"/>
      <c r="G238" s="371"/>
      <c r="H238" s="371"/>
      <c r="I238" s="371"/>
      <c r="J238" s="371"/>
      <c r="K238" s="371"/>
      <c r="L238" s="371"/>
      <c r="M238" s="371"/>
      <c r="N238" s="371"/>
      <c r="O238" s="371"/>
      <c r="P238" s="371"/>
      <c r="Q238" s="371"/>
      <c r="R238" s="371"/>
      <c r="S238" s="371"/>
      <c r="T238" s="371"/>
      <c r="U238" s="371"/>
      <c r="V238" s="371"/>
    </row>
    <row r="239" spans="1:22" x14ac:dyDescent="0.25">
      <c r="A239" s="371"/>
      <c r="B239" s="371"/>
      <c r="C239" s="371"/>
      <c r="D239" s="371"/>
      <c r="E239" s="371"/>
      <c r="F239" s="371"/>
      <c r="G239" s="371"/>
      <c r="H239" s="371"/>
      <c r="I239" s="371"/>
      <c r="J239" s="371"/>
      <c r="K239" s="371"/>
      <c r="L239" s="371"/>
      <c r="M239" s="371"/>
      <c r="N239" s="371"/>
      <c r="O239" s="371"/>
      <c r="P239" s="371"/>
      <c r="Q239" s="371"/>
      <c r="R239" s="371"/>
      <c r="S239" s="371"/>
      <c r="T239" s="371"/>
      <c r="U239" s="371"/>
      <c r="V239" s="371"/>
    </row>
    <row r="240" spans="1:22" x14ac:dyDescent="0.25">
      <c r="A240" s="371"/>
      <c r="B240" s="371"/>
      <c r="C240" s="371"/>
      <c r="D240" s="371"/>
      <c r="E240" s="371"/>
      <c r="F240" s="371"/>
      <c r="G240" s="371"/>
      <c r="H240" s="371"/>
      <c r="I240" s="371"/>
      <c r="J240" s="371"/>
      <c r="K240" s="371"/>
      <c r="L240" s="371"/>
      <c r="M240" s="371"/>
      <c r="N240" s="371"/>
      <c r="O240" s="371"/>
      <c r="P240" s="371"/>
      <c r="Q240" s="371"/>
      <c r="R240" s="371"/>
      <c r="S240" s="371"/>
      <c r="T240" s="371"/>
      <c r="U240" s="371"/>
      <c r="V240" s="371"/>
    </row>
    <row r="241" spans="1:22" x14ac:dyDescent="0.25">
      <c r="A241" s="371"/>
      <c r="B241" s="371"/>
      <c r="C241" s="371"/>
      <c r="D241" s="371"/>
      <c r="E241" s="371"/>
      <c r="F241" s="371"/>
      <c r="G241" s="371"/>
      <c r="H241" s="371"/>
      <c r="I241" s="371"/>
      <c r="J241" s="371"/>
      <c r="K241" s="371"/>
      <c r="L241" s="371"/>
      <c r="M241" s="371"/>
      <c r="N241" s="371"/>
      <c r="O241" s="371"/>
      <c r="P241" s="371"/>
      <c r="Q241" s="371"/>
      <c r="R241" s="371"/>
      <c r="S241" s="371"/>
      <c r="T241" s="371"/>
      <c r="U241" s="371"/>
      <c r="V241" s="371"/>
    </row>
    <row r="242" spans="1:22" x14ac:dyDescent="0.25">
      <c r="A242" s="371"/>
      <c r="B242" s="371"/>
      <c r="C242" s="371"/>
      <c r="D242" s="371"/>
      <c r="E242" s="371"/>
      <c r="F242" s="371"/>
      <c r="G242" s="371"/>
      <c r="H242" s="371"/>
      <c r="I242" s="371"/>
      <c r="J242" s="371"/>
      <c r="K242" s="371"/>
      <c r="L242" s="371"/>
      <c r="M242" s="371"/>
      <c r="N242" s="371"/>
      <c r="O242" s="371"/>
      <c r="P242" s="371"/>
      <c r="Q242" s="371"/>
      <c r="R242" s="371"/>
      <c r="S242" s="371"/>
      <c r="T242" s="371"/>
      <c r="U242" s="371"/>
      <c r="V242" s="371"/>
    </row>
    <row r="243" spans="1:22" x14ac:dyDescent="0.25">
      <c r="A243" s="371"/>
      <c r="B243" s="371"/>
      <c r="C243" s="371"/>
      <c r="D243" s="371"/>
      <c r="E243" s="371"/>
      <c r="F243" s="371"/>
      <c r="G243" s="371"/>
      <c r="H243" s="371"/>
      <c r="I243" s="371"/>
      <c r="J243" s="371"/>
      <c r="K243" s="371"/>
      <c r="L243" s="371"/>
      <c r="M243" s="371"/>
      <c r="N243" s="371"/>
      <c r="O243" s="371"/>
      <c r="P243" s="371"/>
      <c r="Q243" s="371"/>
      <c r="R243" s="371"/>
      <c r="S243" s="371"/>
      <c r="T243" s="371"/>
      <c r="U243" s="371"/>
      <c r="V243" s="371"/>
    </row>
    <row r="244" spans="1:22" x14ac:dyDescent="0.25">
      <c r="A244" s="371"/>
      <c r="B244" s="371"/>
      <c r="C244" s="371"/>
      <c r="D244" s="371"/>
      <c r="E244" s="371"/>
      <c r="F244" s="371"/>
      <c r="G244" s="371"/>
      <c r="H244" s="371"/>
      <c r="I244" s="371"/>
      <c r="J244" s="371"/>
      <c r="K244" s="371"/>
      <c r="L244" s="371"/>
      <c r="M244" s="371"/>
      <c r="N244" s="371"/>
      <c r="O244" s="371"/>
      <c r="P244" s="371"/>
      <c r="Q244" s="371"/>
      <c r="R244" s="371"/>
      <c r="S244" s="371"/>
      <c r="T244" s="371"/>
      <c r="U244" s="371"/>
      <c r="V244" s="371"/>
    </row>
    <row r="245" spans="1:22" x14ac:dyDescent="0.25">
      <c r="A245" s="371"/>
      <c r="B245" s="371"/>
      <c r="C245" s="371"/>
      <c r="D245" s="371"/>
      <c r="E245" s="371"/>
      <c r="F245" s="371"/>
      <c r="G245" s="371"/>
      <c r="H245" s="371"/>
      <c r="I245" s="371"/>
      <c r="J245" s="371"/>
      <c r="K245" s="371"/>
      <c r="L245" s="371"/>
      <c r="M245" s="371"/>
      <c r="N245" s="371"/>
      <c r="O245" s="371"/>
      <c r="P245" s="371"/>
      <c r="Q245" s="371"/>
      <c r="R245" s="371"/>
      <c r="S245" s="371"/>
      <c r="T245" s="371"/>
      <c r="U245" s="371"/>
      <c r="V245" s="371"/>
    </row>
    <row r="246" spans="1:22" x14ac:dyDescent="0.25">
      <c r="A246" s="371"/>
      <c r="B246" s="371"/>
      <c r="C246" s="371"/>
      <c r="D246" s="371"/>
      <c r="E246" s="371"/>
      <c r="F246" s="371"/>
      <c r="G246" s="371"/>
      <c r="H246" s="371"/>
      <c r="I246" s="371"/>
      <c r="J246" s="371"/>
      <c r="K246" s="371"/>
      <c r="L246" s="371"/>
      <c r="M246" s="371"/>
      <c r="N246" s="371"/>
      <c r="O246" s="371"/>
      <c r="P246" s="371"/>
      <c r="Q246" s="371"/>
      <c r="R246" s="371"/>
      <c r="S246" s="371"/>
      <c r="T246" s="371"/>
      <c r="U246" s="371"/>
      <c r="V246" s="371"/>
    </row>
    <row r="247" spans="1:22" x14ac:dyDescent="0.25">
      <c r="A247" s="371"/>
      <c r="B247" s="371"/>
      <c r="C247" s="371"/>
      <c r="D247" s="371"/>
      <c r="E247" s="371"/>
      <c r="F247" s="371"/>
      <c r="G247" s="371"/>
      <c r="H247" s="371"/>
      <c r="I247" s="371"/>
      <c r="J247" s="371"/>
      <c r="K247" s="371"/>
      <c r="L247" s="371"/>
      <c r="M247" s="371"/>
      <c r="N247" s="371"/>
      <c r="O247" s="371"/>
      <c r="P247" s="371"/>
      <c r="Q247" s="371"/>
      <c r="R247" s="371"/>
      <c r="S247" s="371"/>
      <c r="T247" s="371"/>
      <c r="U247" s="371"/>
      <c r="V247" s="371"/>
    </row>
    <row r="248" spans="1:22" x14ac:dyDescent="0.25">
      <c r="A248" s="371"/>
      <c r="B248" s="371"/>
      <c r="C248" s="371"/>
      <c r="D248" s="371"/>
      <c r="E248" s="371"/>
      <c r="F248" s="371"/>
      <c r="G248" s="371"/>
      <c r="H248" s="371"/>
      <c r="I248" s="371"/>
      <c r="J248" s="371"/>
      <c r="K248" s="371"/>
      <c r="L248" s="371"/>
      <c r="M248" s="371"/>
      <c r="N248" s="371"/>
      <c r="O248" s="371"/>
      <c r="P248" s="371"/>
      <c r="Q248" s="371"/>
      <c r="R248" s="371"/>
      <c r="S248" s="371"/>
      <c r="T248" s="371"/>
      <c r="U248" s="371"/>
      <c r="V248" s="371"/>
    </row>
    <row r="249" spans="1:22" x14ac:dyDescent="0.25">
      <c r="A249" s="371"/>
      <c r="B249" s="371"/>
      <c r="C249" s="371"/>
      <c r="D249" s="371"/>
      <c r="E249" s="371"/>
      <c r="F249" s="371"/>
      <c r="G249" s="371"/>
      <c r="H249" s="371"/>
      <c r="I249" s="371"/>
      <c r="J249" s="371"/>
      <c r="K249" s="371"/>
      <c r="L249" s="371"/>
      <c r="M249" s="371"/>
      <c r="N249" s="371"/>
      <c r="O249" s="371"/>
      <c r="P249" s="371"/>
      <c r="Q249" s="371"/>
      <c r="R249" s="371"/>
      <c r="S249" s="371"/>
      <c r="T249" s="371"/>
      <c r="U249" s="371"/>
      <c r="V249" s="371"/>
    </row>
    <row r="250" spans="1:22" x14ac:dyDescent="0.25">
      <c r="A250" s="371"/>
      <c r="B250" s="371"/>
      <c r="C250" s="371"/>
      <c r="D250" s="371"/>
      <c r="E250" s="371"/>
      <c r="F250" s="371"/>
      <c r="G250" s="371"/>
      <c r="H250" s="371"/>
      <c r="I250" s="371"/>
      <c r="J250" s="371"/>
      <c r="K250" s="371"/>
      <c r="L250" s="371"/>
      <c r="M250" s="371"/>
      <c r="N250" s="371"/>
      <c r="O250" s="371"/>
      <c r="P250" s="371"/>
      <c r="Q250" s="371"/>
      <c r="R250" s="371"/>
      <c r="S250" s="371"/>
      <c r="T250" s="371"/>
      <c r="U250" s="371"/>
      <c r="V250" s="371"/>
    </row>
    <row r="251" spans="1:22" x14ac:dyDescent="0.25">
      <c r="A251" s="371"/>
      <c r="B251" s="371"/>
      <c r="C251" s="371"/>
      <c r="D251" s="371"/>
      <c r="E251" s="371"/>
      <c r="F251" s="371"/>
      <c r="G251" s="371"/>
      <c r="H251" s="371"/>
      <c r="I251" s="371"/>
      <c r="J251" s="371"/>
      <c r="K251" s="371"/>
      <c r="L251" s="371"/>
      <c r="M251" s="371"/>
      <c r="N251" s="371"/>
      <c r="O251" s="371"/>
      <c r="P251" s="371"/>
      <c r="Q251" s="371"/>
      <c r="R251" s="371"/>
      <c r="S251" s="371"/>
      <c r="T251" s="371"/>
      <c r="U251" s="371"/>
      <c r="V251" s="371"/>
    </row>
    <row r="252" spans="1:22" x14ac:dyDescent="0.25">
      <c r="A252" s="371"/>
      <c r="B252" s="371"/>
      <c r="C252" s="371"/>
      <c r="D252" s="371"/>
      <c r="E252" s="371"/>
      <c r="F252" s="371"/>
      <c r="G252" s="371"/>
      <c r="H252" s="371"/>
      <c r="I252" s="371"/>
      <c r="J252" s="371"/>
      <c r="K252" s="371"/>
      <c r="L252" s="371"/>
      <c r="M252" s="371"/>
      <c r="N252" s="371"/>
      <c r="O252" s="371"/>
      <c r="P252" s="371"/>
      <c r="Q252" s="371"/>
      <c r="R252" s="371"/>
      <c r="S252" s="371"/>
      <c r="T252" s="371"/>
      <c r="U252" s="371"/>
      <c r="V252" s="371"/>
    </row>
    <row r="253" spans="1:22" x14ac:dyDescent="0.25">
      <c r="A253" s="371"/>
      <c r="B253" s="371"/>
      <c r="C253" s="371"/>
      <c r="D253" s="371"/>
      <c r="E253" s="371"/>
      <c r="F253" s="371"/>
      <c r="G253" s="371"/>
      <c r="H253" s="371"/>
      <c r="I253" s="371"/>
      <c r="J253" s="371"/>
      <c r="K253" s="371"/>
      <c r="L253" s="371"/>
      <c r="M253" s="371"/>
      <c r="N253" s="371"/>
      <c r="O253" s="371"/>
      <c r="P253" s="371"/>
      <c r="Q253" s="371"/>
      <c r="R253" s="371"/>
      <c r="S253" s="371"/>
      <c r="T253" s="371"/>
      <c r="U253" s="371"/>
      <c r="V253" s="371"/>
    </row>
    <row r="254" spans="1:22" x14ac:dyDescent="0.25">
      <c r="A254" s="371"/>
      <c r="B254" s="371"/>
      <c r="C254" s="371"/>
      <c r="D254" s="371"/>
      <c r="E254" s="371"/>
      <c r="F254" s="371"/>
      <c r="G254" s="371"/>
      <c r="H254" s="371"/>
      <c r="I254" s="371"/>
      <c r="J254" s="371"/>
      <c r="K254" s="371"/>
      <c r="L254" s="371"/>
      <c r="M254" s="371"/>
      <c r="N254" s="371"/>
      <c r="O254" s="371"/>
      <c r="P254" s="371"/>
      <c r="Q254" s="371"/>
      <c r="R254" s="371"/>
      <c r="S254" s="371"/>
      <c r="T254" s="371"/>
      <c r="U254" s="371"/>
      <c r="V254" s="371"/>
    </row>
    <row r="255" spans="1:22" x14ac:dyDescent="0.25">
      <c r="A255" s="371"/>
      <c r="B255" s="371"/>
      <c r="C255" s="371"/>
      <c r="D255" s="371"/>
      <c r="E255" s="371"/>
      <c r="F255" s="371"/>
      <c r="G255" s="371"/>
      <c r="H255" s="371"/>
      <c r="I255" s="371"/>
      <c r="J255" s="371"/>
      <c r="K255" s="371"/>
      <c r="L255" s="371"/>
      <c r="M255" s="371"/>
      <c r="N255" s="371"/>
      <c r="O255" s="371"/>
      <c r="P255" s="371"/>
      <c r="Q255" s="371"/>
      <c r="R255" s="371"/>
      <c r="S255" s="371"/>
      <c r="T255" s="371"/>
      <c r="U255" s="371"/>
      <c r="V255" s="371"/>
    </row>
    <row r="256" spans="1:22" x14ac:dyDescent="0.25">
      <c r="A256" s="371"/>
      <c r="B256" s="371"/>
      <c r="C256" s="371"/>
      <c r="D256" s="371"/>
      <c r="E256" s="371"/>
      <c r="F256" s="371"/>
      <c r="G256" s="371"/>
      <c r="H256" s="371"/>
      <c r="I256" s="371"/>
      <c r="J256" s="371"/>
      <c r="K256" s="371"/>
      <c r="L256" s="371"/>
      <c r="M256" s="371"/>
      <c r="N256" s="371"/>
      <c r="O256" s="371"/>
      <c r="P256" s="371"/>
      <c r="Q256" s="371"/>
      <c r="R256" s="371"/>
      <c r="S256" s="371"/>
      <c r="T256" s="371"/>
      <c r="U256" s="371"/>
      <c r="V256" s="371"/>
    </row>
    <row r="257" spans="1:22" x14ac:dyDescent="0.25">
      <c r="A257" s="371"/>
      <c r="B257" s="371"/>
      <c r="C257" s="371"/>
      <c r="D257" s="371"/>
      <c r="E257" s="371"/>
      <c r="F257" s="371"/>
      <c r="G257" s="371"/>
      <c r="H257" s="371"/>
      <c r="I257" s="371"/>
      <c r="J257" s="371"/>
      <c r="K257" s="371"/>
      <c r="L257" s="371"/>
      <c r="M257" s="371"/>
      <c r="N257" s="371"/>
      <c r="O257" s="371"/>
      <c r="P257" s="371"/>
      <c r="Q257" s="371"/>
      <c r="R257" s="371"/>
      <c r="S257" s="371"/>
      <c r="T257" s="371"/>
      <c r="U257" s="371"/>
      <c r="V257" s="371"/>
    </row>
    <row r="258" spans="1:22" x14ac:dyDescent="0.25">
      <c r="A258" s="371"/>
      <c r="B258" s="371"/>
      <c r="C258" s="371"/>
      <c r="D258" s="371"/>
      <c r="E258" s="371"/>
      <c r="F258" s="371"/>
      <c r="G258" s="371"/>
      <c r="H258" s="371"/>
      <c r="I258" s="371"/>
      <c r="J258" s="371"/>
      <c r="K258" s="371"/>
      <c r="L258" s="371"/>
      <c r="M258" s="371"/>
      <c r="N258" s="371"/>
      <c r="O258" s="371"/>
      <c r="P258" s="371"/>
      <c r="Q258" s="371"/>
      <c r="R258" s="371"/>
      <c r="S258" s="371"/>
      <c r="T258" s="371"/>
      <c r="U258" s="371"/>
      <c r="V258" s="371"/>
    </row>
    <row r="259" spans="1:22" x14ac:dyDescent="0.25">
      <c r="A259" s="371"/>
      <c r="B259" s="371"/>
      <c r="C259" s="371"/>
      <c r="D259" s="371"/>
      <c r="E259" s="371"/>
      <c r="F259" s="371"/>
      <c r="G259" s="371"/>
      <c r="H259" s="371"/>
      <c r="I259" s="371"/>
      <c r="J259" s="371"/>
      <c r="K259" s="371"/>
      <c r="L259" s="371"/>
      <c r="M259" s="371"/>
      <c r="N259" s="371"/>
      <c r="O259" s="371"/>
      <c r="P259" s="371"/>
      <c r="Q259" s="371"/>
      <c r="R259" s="371"/>
      <c r="S259" s="371"/>
      <c r="T259" s="371"/>
      <c r="U259" s="371"/>
      <c r="V259" s="371"/>
    </row>
    <row r="260" spans="1:22" x14ac:dyDescent="0.25">
      <c r="A260" s="371"/>
      <c r="B260" s="371"/>
      <c r="C260" s="371"/>
      <c r="D260" s="371"/>
      <c r="E260" s="371"/>
      <c r="F260" s="371"/>
      <c r="G260" s="371"/>
      <c r="H260" s="371"/>
      <c r="I260" s="371"/>
      <c r="J260" s="371"/>
      <c r="K260" s="371"/>
      <c r="L260" s="371"/>
      <c r="M260" s="371"/>
      <c r="N260" s="371"/>
      <c r="O260" s="371"/>
      <c r="P260" s="371"/>
      <c r="Q260" s="371"/>
      <c r="R260" s="371"/>
      <c r="S260" s="371"/>
      <c r="T260" s="371"/>
      <c r="U260" s="371"/>
      <c r="V260" s="371"/>
    </row>
    <row r="261" spans="1:22" x14ac:dyDescent="0.25">
      <c r="A261" s="371"/>
      <c r="B261" s="371"/>
      <c r="C261" s="371"/>
      <c r="D261" s="371"/>
      <c r="E261" s="371"/>
      <c r="F261" s="371"/>
      <c r="G261" s="371"/>
      <c r="H261" s="371"/>
      <c r="I261" s="371"/>
      <c r="J261" s="371"/>
      <c r="K261" s="371"/>
      <c r="L261" s="371"/>
      <c r="M261" s="371"/>
      <c r="N261" s="371"/>
      <c r="O261" s="371"/>
      <c r="P261" s="371"/>
      <c r="Q261" s="371"/>
      <c r="R261" s="371"/>
      <c r="S261" s="371"/>
      <c r="T261" s="371"/>
      <c r="U261" s="371"/>
      <c r="V261" s="371"/>
    </row>
    <row r="262" spans="1:22" x14ac:dyDescent="0.25">
      <c r="A262" s="371"/>
      <c r="B262" s="371"/>
      <c r="C262" s="371"/>
      <c r="D262" s="371"/>
      <c r="E262" s="371"/>
      <c r="F262" s="371"/>
      <c r="G262" s="371"/>
      <c r="H262" s="371"/>
      <c r="I262" s="371"/>
      <c r="J262" s="371"/>
      <c r="K262" s="371"/>
      <c r="L262" s="371"/>
      <c r="M262" s="371"/>
      <c r="N262" s="371"/>
      <c r="O262" s="371"/>
      <c r="P262" s="371"/>
      <c r="Q262" s="371"/>
      <c r="R262" s="371"/>
      <c r="S262" s="371"/>
      <c r="T262" s="371"/>
      <c r="U262" s="371"/>
      <c r="V262" s="371"/>
    </row>
    <row r="263" spans="1:22" x14ac:dyDescent="0.25">
      <c r="A263" s="371"/>
      <c r="B263" s="371"/>
      <c r="C263" s="371"/>
      <c r="D263" s="371"/>
      <c r="E263" s="371"/>
      <c r="F263" s="371"/>
      <c r="G263" s="371"/>
      <c r="H263" s="371"/>
      <c r="I263" s="371"/>
      <c r="J263" s="371"/>
      <c r="K263" s="371"/>
      <c r="L263" s="371"/>
      <c r="M263" s="371"/>
      <c r="N263" s="371"/>
      <c r="O263" s="371"/>
      <c r="P263" s="371"/>
      <c r="Q263" s="371"/>
      <c r="R263" s="371"/>
      <c r="S263" s="371"/>
      <c r="T263" s="371"/>
      <c r="U263" s="371"/>
      <c r="V263" s="371"/>
    </row>
    <row r="264" spans="1:22" x14ac:dyDescent="0.25">
      <c r="A264" s="371"/>
      <c r="B264" s="371"/>
      <c r="C264" s="371"/>
      <c r="D264" s="371"/>
      <c r="E264" s="371"/>
      <c r="F264" s="371"/>
      <c r="G264" s="371"/>
      <c r="H264" s="371"/>
      <c r="I264" s="371"/>
      <c r="J264" s="371"/>
      <c r="K264" s="371"/>
      <c r="L264" s="371"/>
      <c r="M264" s="371"/>
      <c r="N264" s="371"/>
      <c r="O264" s="371"/>
      <c r="P264" s="371"/>
      <c r="Q264" s="371"/>
      <c r="R264" s="371"/>
      <c r="S264" s="371"/>
      <c r="T264" s="371"/>
      <c r="U264" s="371"/>
      <c r="V264" s="371"/>
    </row>
    <row r="265" spans="1:22" x14ac:dyDescent="0.25">
      <c r="A265" s="371"/>
      <c r="B265" s="371"/>
      <c r="C265" s="371"/>
      <c r="D265" s="371"/>
      <c r="E265" s="371"/>
      <c r="F265" s="371"/>
      <c r="G265" s="371"/>
      <c r="H265" s="371"/>
      <c r="I265" s="371"/>
      <c r="J265" s="371"/>
      <c r="K265" s="371"/>
      <c r="L265" s="371"/>
      <c r="M265" s="371"/>
      <c r="N265" s="371"/>
      <c r="O265" s="371"/>
      <c r="P265" s="371"/>
      <c r="Q265" s="371"/>
      <c r="R265" s="371"/>
      <c r="S265" s="371"/>
      <c r="T265" s="371"/>
      <c r="U265" s="371"/>
      <c r="V265" s="371"/>
    </row>
    <row r="266" spans="1:22" x14ac:dyDescent="0.25">
      <c r="A266" s="371"/>
      <c r="B266" s="371"/>
      <c r="C266" s="371"/>
      <c r="D266" s="371"/>
      <c r="E266" s="371"/>
      <c r="F266" s="371"/>
      <c r="G266" s="371"/>
      <c r="H266" s="371"/>
      <c r="I266" s="371"/>
      <c r="J266" s="371"/>
      <c r="K266" s="371"/>
      <c r="L266" s="371"/>
      <c r="M266" s="371"/>
      <c r="N266" s="371"/>
      <c r="O266" s="371"/>
      <c r="P266" s="371"/>
      <c r="Q266" s="371"/>
      <c r="R266" s="371"/>
      <c r="S266" s="371"/>
      <c r="T266" s="371"/>
      <c r="U266" s="371"/>
      <c r="V266" s="371"/>
    </row>
    <row r="267" spans="1:22" x14ac:dyDescent="0.25">
      <c r="A267" s="371"/>
      <c r="B267" s="371"/>
      <c r="C267" s="371"/>
      <c r="D267" s="371"/>
      <c r="E267" s="371"/>
      <c r="F267" s="371"/>
      <c r="G267" s="371"/>
      <c r="H267" s="371"/>
      <c r="I267" s="371"/>
      <c r="J267" s="371"/>
      <c r="K267" s="371"/>
      <c r="L267" s="371"/>
      <c r="M267" s="371"/>
      <c r="N267" s="371"/>
      <c r="O267" s="371"/>
      <c r="P267" s="371"/>
      <c r="Q267" s="371"/>
      <c r="R267" s="371"/>
      <c r="S267" s="371"/>
      <c r="T267" s="371"/>
      <c r="U267" s="371"/>
      <c r="V267" s="371"/>
    </row>
    <row r="268" spans="1:22" x14ac:dyDescent="0.25">
      <c r="A268" s="371"/>
      <c r="B268" s="371"/>
      <c r="C268" s="371"/>
      <c r="D268" s="371"/>
      <c r="E268" s="371"/>
      <c r="F268" s="371"/>
      <c r="G268" s="371"/>
      <c r="H268" s="371"/>
      <c r="I268" s="371"/>
      <c r="J268" s="371"/>
      <c r="K268" s="371"/>
      <c r="L268" s="371"/>
      <c r="M268" s="371"/>
      <c r="N268" s="371"/>
      <c r="O268" s="371"/>
      <c r="P268" s="371"/>
      <c r="Q268" s="371"/>
      <c r="R268" s="371"/>
      <c r="S268" s="371"/>
      <c r="T268" s="371"/>
      <c r="U268" s="371"/>
      <c r="V268" s="371"/>
    </row>
    <row r="269" spans="1:22" x14ac:dyDescent="0.25">
      <c r="A269" s="371"/>
      <c r="B269" s="371"/>
      <c r="C269" s="371"/>
      <c r="D269" s="371"/>
      <c r="E269" s="371"/>
      <c r="F269" s="371"/>
      <c r="G269" s="371"/>
      <c r="H269" s="371"/>
      <c r="I269" s="371"/>
      <c r="J269" s="371"/>
      <c r="K269" s="371"/>
      <c r="L269" s="371"/>
      <c r="M269" s="371"/>
      <c r="N269" s="371"/>
      <c r="O269" s="371"/>
      <c r="P269" s="371"/>
      <c r="Q269" s="371"/>
      <c r="R269" s="371"/>
      <c r="S269" s="371"/>
      <c r="T269" s="371"/>
      <c r="U269" s="371"/>
      <c r="V269" s="371"/>
    </row>
    <row r="270" spans="1:22" x14ac:dyDescent="0.25">
      <c r="A270" s="371"/>
      <c r="B270" s="371"/>
      <c r="C270" s="371"/>
      <c r="D270" s="371"/>
      <c r="E270" s="371"/>
      <c r="F270" s="371"/>
      <c r="G270" s="371"/>
      <c r="H270" s="371"/>
      <c r="I270" s="371"/>
      <c r="J270" s="371"/>
      <c r="K270" s="371"/>
      <c r="L270" s="371"/>
      <c r="M270" s="371"/>
      <c r="N270" s="371"/>
      <c r="O270" s="371"/>
      <c r="P270" s="371"/>
      <c r="Q270" s="371"/>
      <c r="R270" s="371"/>
      <c r="S270" s="371"/>
      <c r="T270" s="371"/>
      <c r="U270" s="371"/>
      <c r="V270" s="371"/>
    </row>
    <row r="271" spans="1:22" x14ac:dyDescent="0.25">
      <c r="A271" s="371"/>
      <c r="B271" s="371"/>
      <c r="C271" s="371"/>
      <c r="D271" s="371"/>
      <c r="E271" s="371"/>
      <c r="F271" s="371"/>
      <c r="G271" s="371"/>
      <c r="H271" s="371"/>
      <c r="I271" s="371"/>
      <c r="J271" s="371"/>
      <c r="K271" s="371"/>
      <c r="L271" s="371"/>
      <c r="M271" s="371"/>
      <c r="N271" s="371"/>
      <c r="O271" s="371"/>
      <c r="P271" s="371"/>
      <c r="Q271" s="371"/>
      <c r="R271" s="371"/>
      <c r="S271" s="371"/>
      <c r="T271" s="371"/>
      <c r="U271" s="371"/>
      <c r="V271" s="371"/>
    </row>
    <row r="272" spans="1:22" x14ac:dyDescent="0.25">
      <c r="A272" s="371"/>
      <c r="B272" s="371"/>
      <c r="C272" s="371"/>
      <c r="D272" s="371"/>
      <c r="E272" s="371"/>
      <c r="F272" s="371"/>
      <c r="G272" s="371"/>
      <c r="H272" s="371"/>
      <c r="I272" s="371"/>
      <c r="J272" s="371"/>
      <c r="K272" s="371"/>
      <c r="L272" s="371"/>
      <c r="M272" s="371"/>
      <c r="N272" s="371"/>
      <c r="O272" s="371"/>
      <c r="P272" s="371"/>
      <c r="Q272" s="371"/>
      <c r="R272" s="371"/>
      <c r="S272" s="371"/>
      <c r="T272" s="371"/>
      <c r="U272" s="371"/>
      <c r="V272" s="371"/>
    </row>
    <row r="273" spans="1:22" x14ac:dyDescent="0.25">
      <c r="A273" s="371"/>
      <c r="B273" s="371"/>
      <c r="C273" s="371"/>
      <c r="D273" s="371"/>
      <c r="E273" s="371"/>
      <c r="F273" s="371"/>
      <c r="G273" s="371"/>
      <c r="H273" s="371"/>
      <c r="I273" s="371"/>
      <c r="J273" s="371"/>
      <c r="K273" s="371"/>
      <c r="L273" s="371"/>
      <c r="M273" s="371"/>
      <c r="N273" s="371"/>
      <c r="O273" s="371"/>
      <c r="P273" s="371"/>
      <c r="Q273" s="371"/>
      <c r="R273" s="371"/>
      <c r="S273" s="371"/>
      <c r="T273" s="371"/>
      <c r="U273" s="371"/>
      <c r="V273" s="371"/>
    </row>
    <row r="274" spans="1:22" x14ac:dyDescent="0.25">
      <c r="A274" s="371"/>
      <c r="B274" s="371"/>
      <c r="C274" s="371"/>
      <c r="D274" s="371"/>
      <c r="E274" s="371"/>
      <c r="F274" s="371"/>
      <c r="G274" s="371"/>
      <c r="H274" s="371"/>
      <c r="I274" s="371"/>
      <c r="J274" s="371"/>
      <c r="K274" s="371"/>
      <c r="L274" s="371"/>
      <c r="M274" s="371"/>
      <c r="N274" s="371"/>
      <c r="O274" s="371"/>
      <c r="P274" s="371"/>
      <c r="Q274" s="371"/>
      <c r="R274" s="371"/>
      <c r="S274" s="371"/>
      <c r="T274" s="371"/>
      <c r="U274" s="371"/>
      <c r="V274" s="371"/>
    </row>
    <row r="275" spans="1:22" x14ac:dyDescent="0.25">
      <c r="A275" s="371"/>
      <c r="B275" s="371"/>
      <c r="C275" s="371"/>
      <c r="D275" s="371"/>
      <c r="E275" s="371"/>
      <c r="F275" s="371"/>
      <c r="G275" s="371"/>
      <c r="H275" s="371"/>
      <c r="I275" s="371"/>
      <c r="J275" s="371"/>
      <c r="K275" s="371"/>
      <c r="L275" s="371"/>
      <c r="M275" s="371"/>
      <c r="N275" s="371"/>
      <c r="O275" s="371"/>
      <c r="P275" s="371"/>
      <c r="Q275" s="371"/>
      <c r="R275" s="371"/>
      <c r="S275" s="371"/>
      <c r="T275" s="371"/>
      <c r="U275" s="371"/>
      <c r="V275" s="371"/>
    </row>
    <row r="276" spans="1:22" x14ac:dyDescent="0.25">
      <c r="A276" s="371"/>
      <c r="B276" s="371"/>
      <c r="C276" s="371"/>
      <c r="D276" s="371"/>
      <c r="E276" s="371"/>
      <c r="F276" s="371"/>
      <c r="G276" s="371"/>
      <c r="H276" s="371"/>
      <c r="I276" s="371"/>
      <c r="J276" s="371"/>
      <c r="K276" s="371"/>
      <c r="L276" s="371"/>
      <c r="M276" s="371"/>
      <c r="N276" s="371"/>
      <c r="O276" s="371"/>
      <c r="P276" s="371"/>
      <c r="Q276" s="371"/>
      <c r="R276" s="371"/>
      <c r="S276" s="371"/>
      <c r="T276" s="371"/>
      <c r="U276" s="371"/>
      <c r="V276" s="371"/>
    </row>
    <row r="277" spans="1:22" x14ac:dyDescent="0.25">
      <c r="A277" s="371"/>
      <c r="B277" s="371"/>
      <c r="C277" s="371"/>
      <c r="D277" s="371"/>
      <c r="E277" s="371"/>
      <c r="F277" s="371"/>
      <c r="G277" s="371"/>
      <c r="H277" s="371"/>
      <c r="I277" s="371"/>
      <c r="J277" s="371"/>
      <c r="K277" s="371"/>
      <c r="L277" s="371"/>
      <c r="M277" s="371"/>
      <c r="N277" s="371"/>
      <c r="O277" s="371"/>
      <c r="P277" s="371"/>
      <c r="Q277" s="371"/>
      <c r="R277" s="371"/>
      <c r="S277" s="371"/>
      <c r="T277" s="371"/>
      <c r="U277" s="371"/>
      <c r="V277" s="371"/>
    </row>
    <row r="278" spans="1:22" x14ac:dyDescent="0.25">
      <c r="A278" s="371"/>
      <c r="B278" s="371"/>
      <c r="C278" s="371"/>
      <c r="D278" s="371"/>
      <c r="E278" s="371"/>
      <c r="F278" s="371"/>
      <c r="G278" s="371"/>
      <c r="H278" s="371"/>
      <c r="I278" s="371"/>
      <c r="J278" s="371"/>
      <c r="K278" s="371"/>
      <c r="L278" s="371"/>
      <c r="M278" s="371"/>
      <c r="N278" s="371"/>
      <c r="O278" s="371"/>
      <c r="P278" s="371"/>
      <c r="Q278" s="371"/>
      <c r="R278" s="371"/>
      <c r="S278" s="371"/>
      <c r="T278" s="371"/>
      <c r="U278" s="371"/>
      <c r="V278" s="371"/>
    </row>
    <row r="279" spans="1:22" x14ac:dyDescent="0.25">
      <c r="A279" s="371"/>
      <c r="B279" s="371"/>
      <c r="C279" s="371"/>
      <c r="D279" s="371"/>
      <c r="E279" s="371"/>
      <c r="F279" s="371"/>
      <c r="G279" s="371"/>
      <c r="H279" s="371"/>
      <c r="I279" s="371"/>
      <c r="J279" s="371"/>
      <c r="K279" s="371"/>
      <c r="L279" s="371"/>
      <c r="M279" s="371"/>
      <c r="N279" s="371"/>
      <c r="O279" s="371"/>
      <c r="P279" s="371"/>
      <c r="Q279" s="371"/>
      <c r="R279" s="371"/>
      <c r="S279" s="371"/>
      <c r="T279" s="371"/>
      <c r="U279" s="371"/>
      <c r="V279" s="371"/>
    </row>
    <row r="280" spans="1:22" x14ac:dyDescent="0.25">
      <c r="A280" s="371"/>
      <c r="B280" s="371"/>
      <c r="C280" s="371"/>
      <c r="D280" s="371"/>
      <c r="E280" s="371"/>
      <c r="F280" s="371"/>
      <c r="G280" s="371"/>
      <c r="H280" s="371"/>
      <c r="I280" s="371"/>
      <c r="J280" s="371"/>
      <c r="K280" s="371"/>
      <c r="L280" s="371"/>
      <c r="M280" s="371"/>
      <c r="N280" s="371"/>
      <c r="O280" s="371"/>
      <c r="P280" s="371"/>
      <c r="Q280" s="371"/>
      <c r="R280" s="371"/>
      <c r="S280" s="371"/>
      <c r="T280" s="371"/>
      <c r="U280" s="371"/>
      <c r="V280" s="371"/>
    </row>
    <row r="281" spans="1:22" x14ac:dyDescent="0.25">
      <c r="A281" s="371"/>
      <c r="B281" s="371"/>
      <c r="C281" s="371"/>
      <c r="D281" s="371"/>
      <c r="E281" s="371"/>
      <c r="F281" s="371"/>
      <c r="G281" s="371"/>
      <c r="H281" s="371"/>
      <c r="I281" s="371"/>
      <c r="J281" s="371"/>
      <c r="K281" s="371"/>
      <c r="L281" s="371"/>
      <c r="M281" s="371"/>
      <c r="N281" s="371"/>
      <c r="O281" s="371"/>
      <c r="P281" s="371"/>
      <c r="Q281" s="371"/>
      <c r="R281" s="371"/>
      <c r="S281" s="371"/>
      <c r="T281" s="371"/>
      <c r="U281" s="371"/>
      <c r="V281" s="371"/>
    </row>
    <row r="282" spans="1:22" x14ac:dyDescent="0.25">
      <c r="A282" s="371"/>
      <c r="B282" s="371"/>
      <c r="C282" s="371"/>
      <c r="D282" s="371"/>
      <c r="E282" s="371"/>
      <c r="F282" s="371"/>
      <c r="G282" s="371"/>
      <c r="H282" s="371"/>
      <c r="I282" s="371"/>
      <c r="J282" s="371"/>
      <c r="K282" s="371"/>
      <c r="L282" s="371"/>
      <c r="M282" s="371"/>
      <c r="N282" s="371"/>
      <c r="O282" s="371"/>
      <c r="P282" s="371"/>
      <c r="Q282" s="371"/>
      <c r="R282" s="371"/>
      <c r="S282" s="371"/>
      <c r="T282" s="371"/>
      <c r="U282" s="371"/>
      <c r="V282" s="371"/>
    </row>
    <row r="283" spans="1:22" x14ac:dyDescent="0.25">
      <c r="A283" s="371"/>
      <c r="B283" s="371"/>
      <c r="C283" s="371"/>
      <c r="D283" s="371"/>
      <c r="E283" s="371"/>
      <c r="F283" s="371"/>
      <c r="G283" s="371"/>
      <c r="H283" s="371"/>
      <c r="I283" s="371"/>
      <c r="J283" s="371"/>
      <c r="K283" s="371"/>
      <c r="L283" s="371"/>
      <c r="M283" s="371"/>
      <c r="N283" s="371"/>
      <c r="O283" s="371"/>
      <c r="P283" s="371"/>
      <c r="Q283" s="371"/>
      <c r="R283" s="371"/>
      <c r="S283" s="371"/>
      <c r="T283" s="371"/>
      <c r="U283" s="371"/>
      <c r="V283" s="371"/>
    </row>
    <row r="284" spans="1:22" x14ac:dyDescent="0.25">
      <c r="A284" s="371"/>
      <c r="B284" s="371"/>
      <c r="C284" s="371"/>
      <c r="D284" s="371"/>
      <c r="E284" s="371"/>
      <c r="F284" s="371"/>
      <c r="G284" s="371"/>
      <c r="H284" s="371"/>
      <c r="I284" s="371"/>
      <c r="J284" s="371"/>
      <c r="K284" s="371"/>
      <c r="L284" s="371"/>
      <c r="M284" s="371"/>
      <c r="N284" s="371"/>
      <c r="O284" s="371"/>
      <c r="P284" s="371"/>
      <c r="Q284" s="371"/>
      <c r="R284" s="371"/>
      <c r="S284" s="371"/>
      <c r="T284" s="371"/>
      <c r="U284" s="371"/>
      <c r="V284" s="371"/>
    </row>
    <row r="285" spans="1:22" x14ac:dyDescent="0.25">
      <c r="A285" s="371"/>
      <c r="B285" s="371"/>
      <c r="C285" s="371"/>
      <c r="D285" s="371"/>
      <c r="E285" s="371"/>
      <c r="F285" s="371"/>
      <c r="G285" s="371"/>
      <c r="H285" s="371"/>
      <c r="I285" s="371"/>
      <c r="J285" s="371"/>
      <c r="K285" s="371"/>
      <c r="L285" s="371"/>
      <c r="M285" s="371"/>
      <c r="N285" s="371"/>
      <c r="O285" s="371"/>
      <c r="P285" s="371"/>
      <c r="Q285" s="371"/>
      <c r="R285" s="371"/>
      <c r="S285" s="371"/>
      <c r="T285" s="371"/>
      <c r="U285" s="371"/>
      <c r="V285" s="371"/>
    </row>
    <row r="286" spans="1:22" x14ac:dyDescent="0.25">
      <c r="A286" s="371"/>
      <c r="B286" s="371"/>
      <c r="C286" s="371"/>
      <c r="D286" s="371"/>
      <c r="E286" s="371"/>
      <c r="F286" s="371"/>
      <c r="G286" s="371"/>
      <c r="H286" s="371"/>
      <c r="I286" s="371"/>
      <c r="J286" s="371"/>
      <c r="K286" s="371"/>
      <c r="L286" s="371"/>
      <c r="M286" s="371"/>
      <c r="N286" s="371"/>
      <c r="O286" s="371"/>
      <c r="P286" s="371"/>
      <c r="Q286" s="371"/>
      <c r="R286" s="371"/>
      <c r="S286" s="371"/>
      <c r="T286" s="371"/>
      <c r="U286" s="371"/>
      <c r="V286" s="371"/>
    </row>
    <row r="287" spans="1:22" x14ac:dyDescent="0.25">
      <c r="A287" s="371"/>
      <c r="B287" s="371"/>
      <c r="C287" s="371"/>
      <c r="D287" s="371"/>
      <c r="E287" s="371"/>
      <c r="F287" s="371"/>
      <c r="G287" s="371"/>
      <c r="H287" s="371"/>
      <c r="I287" s="371"/>
      <c r="J287" s="371"/>
      <c r="K287" s="371"/>
      <c r="L287" s="371"/>
      <c r="M287" s="371"/>
      <c r="N287" s="371"/>
      <c r="O287" s="371"/>
      <c r="P287" s="371"/>
      <c r="Q287" s="371"/>
      <c r="R287" s="371"/>
      <c r="S287" s="371"/>
      <c r="T287" s="371"/>
      <c r="U287" s="371"/>
      <c r="V287" s="371"/>
    </row>
    <row r="288" spans="1:22" x14ac:dyDescent="0.25">
      <c r="A288" s="371"/>
      <c r="B288" s="371"/>
      <c r="C288" s="371"/>
      <c r="D288" s="371"/>
      <c r="E288" s="371"/>
      <c r="F288" s="371"/>
      <c r="G288" s="371"/>
      <c r="H288" s="371"/>
      <c r="I288" s="371"/>
      <c r="J288" s="371"/>
      <c r="K288" s="371"/>
      <c r="L288" s="371"/>
      <c r="M288" s="371"/>
      <c r="N288" s="371"/>
      <c r="O288" s="371"/>
      <c r="P288" s="371"/>
      <c r="Q288" s="371"/>
      <c r="R288" s="371"/>
      <c r="S288" s="371"/>
      <c r="T288" s="371"/>
      <c r="U288" s="371"/>
      <c r="V288" s="371"/>
    </row>
    <row r="289" spans="1:22" x14ac:dyDescent="0.25">
      <c r="A289" s="371"/>
      <c r="B289" s="371"/>
      <c r="C289" s="371"/>
      <c r="D289" s="371"/>
      <c r="E289" s="371"/>
      <c r="F289" s="371"/>
      <c r="G289" s="371"/>
      <c r="H289" s="371"/>
      <c r="I289" s="371"/>
      <c r="J289" s="371"/>
      <c r="K289" s="371"/>
      <c r="L289" s="371"/>
      <c r="M289" s="371"/>
      <c r="N289" s="371"/>
      <c r="O289" s="371"/>
      <c r="P289" s="371"/>
      <c r="Q289" s="371"/>
      <c r="R289" s="371"/>
      <c r="S289" s="371"/>
      <c r="T289" s="371"/>
      <c r="U289" s="371"/>
      <c r="V289" s="371"/>
    </row>
    <row r="290" spans="1:22" x14ac:dyDescent="0.25">
      <c r="A290" s="371"/>
      <c r="B290" s="371"/>
      <c r="C290" s="371"/>
      <c r="D290" s="371"/>
      <c r="E290" s="371"/>
      <c r="F290" s="371"/>
      <c r="G290" s="371"/>
      <c r="H290" s="371"/>
      <c r="I290" s="371"/>
      <c r="J290" s="371"/>
      <c r="K290" s="371"/>
      <c r="L290" s="371"/>
      <c r="M290" s="371"/>
      <c r="N290" s="371"/>
      <c r="O290" s="371"/>
      <c r="P290" s="371"/>
      <c r="Q290" s="371"/>
      <c r="R290" s="371"/>
      <c r="S290" s="371"/>
      <c r="T290" s="371"/>
      <c r="U290" s="371"/>
      <c r="V290" s="371"/>
    </row>
    <row r="291" spans="1:22" x14ac:dyDescent="0.25">
      <c r="A291" s="371"/>
      <c r="B291" s="371"/>
      <c r="C291" s="371"/>
      <c r="D291" s="371"/>
      <c r="E291" s="371"/>
      <c r="F291" s="371"/>
      <c r="G291" s="371"/>
      <c r="H291" s="371"/>
      <c r="I291" s="371"/>
      <c r="J291" s="371"/>
      <c r="K291" s="371"/>
      <c r="L291" s="371"/>
      <c r="M291" s="371"/>
      <c r="N291" s="371"/>
      <c r="O291" s="371"/>
      <c r="P291" s="371"/>
      <c r="Q291" s="371"/>
      <c r="R291" s="371"/>
      <c r="S291" s="371"/>
      <c r="T291" s="371"/>
      <c r="U291" s="371"/>
      <c r="V291" s="371"/>
    </row>
    <row r="292" spans="1:22" x14ac:dyDescent="0.25">
      <c r="A292" s="371"/>
      <c r="B292" s="371"/>
      <c r="C292" s="371"/>
      <c r="D292" s="371"/>
      <c r="E292" s="371"/>
      <c r="F292" s="371"/>
      <c r="G292" s="371"/>
      <c r="H292" s="371"/>
      <c r="I292" s="371"/>
      <c r="J292" s="371"/>
      <c r="K292" s="371"/>
      <c r="L292" s="371"/>
      <c r="M292" s="371"/>
      <c r="N292" s="371"/>
      <c r="O292" s="371"/>
      <c r="P292" s="371"/>
      <c r="Q292" s="371"/>
      <c r="R292" s="371"/>
      <c r="S292" s="371"/>
      <c r="T292" s="371"/>
      <c r="U292" s="371"/>
      <c r="V292" s="371"/>
    </row>
    <row r="293" spans="1:22" x14ac:dyDescent="0.25">
      <c r="A293" s="371"/>
      <c r="B293" s="371"/>
      <c r="C293" s="371"/>
      <c r="D293" s="371"/>
      <c r="E293" s="371"/>
      <c r="F293" s="371"/>
      <c r="G293" s="371"/>
      <c r="H293" s="371"/>
      <c r="I293" s="371"/>
      <c r="J293" s="371"/>
      <c r="K293" s="371"/>
      <c r="L293" s="371"/>
      <c r="M293" s="371"/>
      <c r="N293" s="371"/>
      <c r="O293" s="371"/>
      <c r="P293" s="371"/>
      <c r="Q293" s="371"/>
      <c r="R293" s="371"/>
      <c r="S293" s="371"/>
      <c r="T293" s="371"/>
      <c r="U293" s="371"/>
      <c r="V293" s="371"/>
    </row>
    <row r="294" spans="1:22" x14ac:dyDescent="0.25">
      <c r="A294" s="371"/>
      <c r="B294" s="371"/>
      <c r="C294" s="371"/>
      <c r="D294" s="371"/>
      <c r="E294" s="371"/>
      <c r="F294" s="371"/>
      <c r="G294" s="371"/>
      <c r="H294" s="371"/>
      <c r="I294" s="371"/>
      <c r="J294" s="371"/>
      <c r="K294" s="371"/>
      <c r="L294" s="371"/>
      <c r="M294" s="371"/>
      <c r="N294" s="371"/>
      <c r="O294" s="371"/>
      <c r="P294" s="371"/>
      <c r="Q294" s="371"/>
      <c r="R294" s="371"/>
      <c r="S294" s="371"/>
      <c r="T294" s="371"/>
      <c r="U294" s="371"/>
      <c r="V294" s="371"/>
    </row>
    <row r="295" spans="1:22" x14ac:dyDescent="0.25">
      <c r="A295" s="371"/>
      <c r="B295" s="371"/>
      <c r="C295" s="371"/>
      <c r="D295" s="371"/>
      <c r="E295" s="371"/>
      <c r="F295" s="371"/>
      <c r="G295" s="371"/>
      <c r="H295" s="371"/>
      <c r="I295" s="371"/>
      <c r="J295" s="371"/>
      <c r="K295" s="371"/>
      <c r="L295" s="371"/>
      <c r="M295" s="371"/>
      <c r="N295" s="371"/>
      <c r="O295" s="371"/>
      <c r="P295" s="371"/>
      <c r="Q295" s="371"/>
      <c r="R295" s="371"/>
      <c r="S295" s="371"/>
      <c r="T295" s="371"/>
      <c r="U295" s="371"/>
      <c r="V295" s="371"/>
    </row>
    <row r="296" spans="1:22" x14ac:dyDescent="0.25">
      <c r="A296" s="371"/>
      <c r="B296" s="371"/>
      <c r="C296" s="371"/>
      <c r="D296" s="371"/>
      <c r="E296" s="371"/>
      <c r="F296" s="371"/>
      <c r="G296" s="371"/>
      <c r="H296" s="371"/>
      <c r="I296" s="371"/>
      <c r="J296" s="371"/>
      <c r="K296" s="371"/>
      <c r="L296" s="371"/>
      <c r="M296" s="371"/>
      <c r="N296" s="371"/>
      <c r="O296" s="371"/>
      <c r="P296" s="371"/>
      <c r="Q296" s="371"/>
      <c r="R296" s="371"/>
      <c r="S296" s="371"/>
      <c r="T296" s="371"/>
      <c r="U296" s="371"/>
      <c r="V296" s="371"/>
    </row>
    <row r="297" spans="1:22" x14ac:dyDescent="0.25">
      <c r="A297" s="371"/>
      <c r="B297" s="371"/>
      <c r="C297" s="371"/>
      <c r="D297" s="371"/>
      <c r="E297" s="371"/>
      <c r="F297" s="371"/>
      <c r="G297" s="371"/>
      <c r="H297" s="371"/>
      <c r="I297" s="371"/>
      <c r="J297" s="371"/>
      <c r="K297" s="371"/>
      <c r="L297" s="371"/>
      <c r="M297" s="371"/>
      <c r="N297" s="371"/>
      <c r="O297" s="371"/>
      <c r="P297" s="371"/>
      <c r="Q297" s="371"/>
      <c r="R297" s="371"/>
      <c r="S297" s="371"/>
      <c r="T297" s="371"/>
      <c r="U297" s="371"/>
      <c r="V297" s="371"/>
    </row>
    <row r="298" spans="1:22" x14ac:dyDescent="0.25">
      <c r="A298" s="371"/>
      <c r="B298" s="371"/>
      <c r="C298" s="371"/>
      <c r="D298" s="371"/>
      <c r="E298" s="371"/>
      <c r="F298" s="371"/>
      <c r="G298" s="371"/>
      <c r="H298" s="371"/>
      <c r="I298" s="371"/>
      <c r="J298" s="371"/>
      <c r="K298" s="371"/>
      <c r="L298" s="371"/>
      <c r="M298" s="371"/>
      <c r="N298" s="371"/>
      <c r="O298" s="371"/>
      <c r="P298" s="371"/>
      <c r="Q298" s="371"/>
      <c r="R298" s="371"/>
      <c r="S298" s="371"/>
      <c r="T298" s="371"/>
      <c r="U298" s="371"/>
      <c r="V298" s="371"/>
    </row>
    <row r="299" spans="1:22" x14ac:dyDescent="0.25">
      <c r="A299" s="371"/>
      <c r="B299" s="371"/>
      <c r="C299" s="371"/>
      <c r="D299" s="371"/>
      <c r="E299" s="371"/>
      <c r="F299" s="371"/>
      <c r="G299" s="371"/>
      <c r="H299" s="371"/>
      <c r="I299" s="371"/>
      <c r="J299" s="371"/>
      <c r="K299" s="371"/>
      <c r="L299" s="371"/>
      <c r="M299" s="371"/>
      <c r="N299" s="371"/>
      <c r="O299" s="371"/>
      <c r="P299" s="371"/>
      <c r="Q299" s="371"/>
      <c r="R299" s="371"/>
      <c r="S299" s="371"/>
      <c r="T299" s="371"/>
      <c r="U299" s="371"/>
      <c r="V299" s="371"/>
    </row>
    <row r="300" spans="1:22" x14ac:dyDescent="0.25">
      <c r="A300" s="371"/>
      <c r="B300" s="371"/>
      <c r="C300" s="371"/>
      <c r="D300" s="371"/>
      <c r="E300" s="371"/>
      <c r="F300" s="371"/>
      <c r="G300" s="371"/>
      <c r="H300" s="371"/>
      <c r="I300" s="371"/>
      <c r="J300" s="371"/>
      <c r="K300" s="371"/>
      <c r="L300" s="371"/>
      <c r="M300" s="371"/>
      <c r="N300" s="371"/>
      <c r="O300" s="371"/>
      <c r="P300" s="371"/>
      <c r="Q300" s="371"/>
      <c r="R300" s="371"/>
      <c r="S300" s="371"/>
      <c r="T300" s="371"/>
      <c r="U300" s="371"/>
      <c r="V300" s="371"/>
    </row>
    <row r="301" spans="1:22" x14ac:dyDescent="0.25">
      <c r="A301" s="371"/>
      <c r="B301" s="371"/>
      <c r="C301" s="371"/>
      <c r="D301" s="371"/>
      <c r="E301" s="371"/>
      <c r="F301" s="371"/>
      <c r="G301" s="371"/>
      <c r="H301" s="371"/>
      <c r="I301" s="371"/>
      <c r="J301" s="371"/>
      <c r="K301" s="371"/>
      <c r="L301" s="371"/>
      <c r="M301" s="371"/>
      <c r="N301" s="371"/>
      <c r="O301" s="371"/>
      <c r="P301" s="371"/>
      <c r="Q301" s="371"/>
      <c r="R301" s="371"/>
      <c r="S301" s="371"/>
      <c r="T301" s="371"/>
      <c r="U301" s="371"/>
      <c r="V301" s="371"/>
    </row>
    <row r="302" spans="1:22" x14ac:dyDescent="0.25">
      <c r="A302" s="371"/>
      <c r="B302" s="371"/>
      <c r="C302" s="371"/>
      <c r="D302" s="371"/>
      <c r="E302" s="371"/>
      <c r="F302" s="371"/>
      <c r="G302" s="371"/>
      <c r="H302" s="371"/>
      <c r="I302" s="371"/>
      <c r="J302" s="371"/>
      <c r="K302" s="371"/>
      <c r="L302" s="371"/>
      <c r="M302" s="371"/>
      <c r="N302" s="371"/>
      <c r="O302" s="371"/>
      <c r="P302" s="371"/>
      <c r="Q302" s="371"/>
      <c r="R302" s="371"/>
      <c r="S302" s="371"/>
      <c r="T302" s="371"/>
      <c r="U302" s="371"/>
      <c r="V302" s="371"/>
    </row>
    <row r="303" spans="1:22" x14ac:dyDescent="0.25">
      <c r="A303" s="371"/>
      <c r="B303" s="371"/>
      <c r="C303" s="371"/>
      <c r="D303" s="371"/>
      <c r="E303" s="371"/>
      <c r="F303" s="371"/>
      <c r="G303" s="371"/>
      <c r="H303" s="371"/>
      <c r="I303" s="371"/>
      <c r="J303" s="371"/>
      <c r="K303" s="371"/>
      <c r="L303" s="371"/>
      <c r="M303" s="371"/>
      <c r="N303" s="371"/>
      <c r="O303" s="371"/>
      <c r="P303" s="371"/>
      <c r="Q303" s="371"/>
      <c r="R303" s="371"/>
      <c r="S303" s="371"/>
      <c r="T303" s="371"/>
      <c r="U303" s="371"/>
      <c r="V303" s="371"/>
    </row>
    <row r="304" spans="1:22" x14ac:dyDescent="0.25">
      <c r="A304" s="371"/>
      <c r="B304" s="371"/>
      <c r="C304" s="371"/>
      <c r="D304" s="371"/>
      <c r="E304" s="371"/>
      <c r="F304" s="371"/>
      <c r="G304" s="371"/>
      <c r="H304" s="371"/>
      <c r="I304" s="371"/>
      <c r="J304" s="371"/>
      <c r="K304" s="371"/>
      <c r="L304" s="371"/>
      <c r="M304" s="371"/>
      <c r="N304" s="371"/>
      <c r="O304" s="371"/>
      <c r="P304" s="371"/>
      <c r="Q304" s="371"/>
      <c r="R304" s="371"/>
      <c r="S304" s="371"/>
      <c r="T304" s="371"/>
      <c r="U304" s="371"/>
      <c r="V304" s="371"/>
    </row>
    <row r="305" spans="1:22" x14ac:dyDescent="0.25">
      <c r="A305" s="371"/>
      <c r="B305" s="371"/>
      <c r="C305" s="371"/>
      <c r="D305" s="371"/>
      <c r="E305" s="371"/>
      <c r="F305" s="371"/>
      <c r="G305" s="371"/>
      <c r="H305" s="371"/>
      <c r="I305" s="371"/>
      <c r="J305" s="371"/>
      <c r="K305" s="371"/>
      <c r="L305" s="371"/>
      <c r="M305" s="371"/>
      <c r="N305" s="371"/>
      <c r="O305" s="371"/>
      <c r="P305" s="371"/>
      <c r="Q305" s="371"/>
      <c r="R305" s="371"/>
      <c r="S305" s="371"/>
      <c r="T305" s="371"/>
      <c r="U305" s="371"/>
      <c r="V305" s="371"/>
    </row>
    <row r="306" spans="1:22" x14ac:dyDescent="0.25">
      <c r="A306" s="371"/>
      <c r="B306" s="371"/>
      <c r="C306" s="371"/>
      <c r="D306" s="371"/>
      <c r="E306" s="371"/>
      <c r="F306" s="371"/>
      <c r="G306" s="371"/>
      <c r="H306" s="371"/>
      <c r="I306" s="371"/>
      <c r="J306" s="371"/>
      <c r="K306" s="371"/>
      <c r="L306" s="371"/>
      <c r="M306" s="371"/>
      <c r="N306" s="371"/>
      <c r="O306" s="371"/>
      <c r="P306" s="371"/>
      <c r="Q306" s="371"/>
      <c r="R306" s="371"/>
      <c r="S306" s="371"/>
      <c r="T306" s="371"/>
      <c r="U306" s="371"/>
      <c r="V306" s="371"/>
    </row>
    <row r="307" spans="1:22" x14ac:dyDescent="0.25">
      <c r="A307" s="371"/>
      <c r="B307" s="371"/>
      <c r="C307" s="371"/>
      <c r="D307" s="371"/>
      <c r="E307" s="371"/>
      <c r="F307" s="371"/>
      <c r="G307" s="371"/>
      <c r="H307" s="371"/>
      <c r="I307" s="371"/>
      <c r="J307" s="371"/>
      <c r="K307" s="371"/>
      <c r="L307" s="371"/>
      <c r="M307" s="371"/>
      <c r="N307" s="371"/>
      <c r="O307" s="371"/>
      <c r="P307" s="371"/>
      <c r="Q307" s="371"/>
      <c r="R307" s="371"/>
      <c r="S307" s="371"/>
      <c r="T307" s="371"/>
      <c r="U307" s="371"/>
      <c r="V307" s="371"/>
    </row>
    <row r="308" spans="1:22" x14ac:dyDescent="0.25">
      <c r="A308" s="371"/>
      <c r="B308" s="371"/>
      <c r="C308" s="371"/>
      <c r="D308" s="371"/>
      <c r="E308" s="371"/>
      <c r="F308" s="371"/>
      <c r="G308" s="371"/>
      <c r="H308" s="371"/>
      <c r="I308" s="371"/>
      <c r="J308" s="371"/>
      <c r="K308" s="371"/>
      <c r="L308" s="371"/>
      <c r="M308" s="371"/>
      <c r="N308" s="371"/>
      <c r="O308" s="371"/>
      <c r="P308" s="371"/>
      <c r="Q308" s="371"/>
      <c r="R308" s="371"/>
      <c r="S308" s="371"/>
      <c r="T308" s="371"/>
      <c r="U308" s="371"/>
      <c r="V308" s="371"/>
    </row>
    <row r="309" spans="1:22" x14ac:dyDescent="0.25">
      <c r="A309" s="371"/>
      <c r="B309" s="371"/>
      <c r="C309" s="371"/>
      <c r="D309" s="371"/>
      <c r="E309" s="371"/>
      <c r="F309" s="371"/>
      <c r="G309" s="371"/>
      <c r="H309" s="371"/>
      <c r="I309" s="371"/>
      <c r="J309" s="371"/>
      <c r="K309" s="371"/>
      <c r="L309" s="371"/>
      <c r="M309" s="371"/>
      <c r="N309" s="371"/>
      <c r="O309" s="371"/>
      <c r="P309" s="371"/>
      <c r="Q309" s="371"/>
      <c r="R309" s="371"/>
      <c r="S309" s="371"/>
      <c r="T309" s="371"/>
      <c r="U309" s="371"/>
      <c r="V309" s="371"/>
    </row>
    <row r="310" spans="1:22" x14ac:dyDescent="0.25">
      <c r="A310" s="371"/>
      <c r="B310" s="371"/>
      <c r="C310" s="371"/>
      <c r="D310" s="371"/>
      <c r="E310" s="371"/>
      <c r="F310" s="371"/>
      <c r="G310" s="371"/>
      <c r="H310" s="371"/>
      <c r="I310" s="371"/>
      <c r="J310" s="371"/>
      <c r="K310" s="371"/>
      <c r="L310" s="371"/>
      <c r="M310" s="371"/>
      <c r="N310" s="371"/>
      <c r="O310" s="371"/>
      <c r="P310" s="371"/>
      <c r="Q310" s="371"/>
      <c r="R310" s="371"/>
      <c r="S310" s="371"/>
      <c r="T310" s="371"/>
      <c r="U310" s="371"/>
      <c r="V310" s="371"/>
    </row>
    <row r="311" spans="1:22" x14ac:dyDescent="0.25">
      <c r="A311" s="371"/>
      <c r="B311" s="371"/>
      <c r="C311" s="371"/>
      <c r="D311" s="371"/>
      <c r="E311" s="371"/>
      <c r="F311" s="371"/>
      <c r="G311" s="371"/>
      <c r="H311" s="371"/>
      <c r="I311" s="371"/>
      <c r="J311" s="371"/>
      <c r="K311" s="371"/>
      <c r="L311" s="371"/>
      <c r="M311" s="371"/>
      <c r="N311" s="371"/>
      <c r="O311" s="371"/>
      <c r="P311" s="371"/>
      <c r="Q311" s="371"/>
      <c r="R311" s="371"/>
      <c r="S311" s="371"/>
      <c r="T311" s="371"/>
      <c r="U311" s="371"/>
      <c r="V311" s="371"/>
    </row>
    <row r="312" spans="1:22" x14ac:dyDescent="0.25">
      <c r="A312" s="371"/>
      <c r="B312" s="371"/>
      <c r="C312" s="371"/>
      <c r="D312" s="371"/>
      <c r="E312" s="371"/>
      <c r="F312" s="371"/>
      <c r="G312" s="371"/>
      <c r="H312" s="371"/>
      <c r="I312" s="371"/>
      <c r="J312" s="371"/>
      <c r="K312" s="371"/>
      <c r="L312" s="371"/>
      <c r="M312" s="371"/>
      <c r="N312" s="371"/>
      <c r="O312" s="371"/>
      <c r="P312" s="371"/>
      <c r="Q312" s="371"/>
      <c r="R312" s="371"/>
      <c r="S312" s="371"/>
      <c r="T312" s="371"/>
      <c r="U312" s="371"/>
      <c r="V312" s="371"/>
    </row>
    <row r="313" spans="1:22" x14ac:dyDescent="0.25">
      <c r="A313" s="371"/>
      <c r="B313" s="371"/>
      <c r="C313" s="371"/>
      <c r="D313" s="371"/>
      <c r="E313" s="371"/>
      <c r="F313" s="371"/>
      <c r="G313" s="371"/>
      <c r="H313" s="371"/>
      <c r="I313" s="371"/>
      <c r="J313" s="371"/>
      <c r="K313" s="371"/>
      <c r="L313" s="371"/>
      <c r="M313" s="371"/>
      <c r="N313" s="371"/>
      <c r="O313" s="371"/>
      <c r="P313" s="371"/>
      <c r="Q313" s="371"/>
      <c r="R313" s="371"/>
      <c r="S313" s="371"/>
      <c r="T313" s="371"/>
      <c r="U313" s="371"/>
      <c r="V313" s="371"/>
    </row>
    <row r="314" spans="1:22" x14ac:dyDescent="0.25">
      <c r="A314" s="371"/>
      <c r="B314" s="371"/>
      <c r="C314" s="371"/>
      <c r="D314" s="371"/>
      <c r="E314" s="371"/>
      <c r="F314" s="371"/>
      <c r="G314" s="371"/>
      <c r="H314" s="371"/>
      <c r="I314" s="371"/>
      <c r="J314" s="371"/>
      <c r="K314" s="371"/>
      <c r="L314" s="371"/>
      <c r="M314" s="371"/>
      <c r="N314" s="371"/>
      <c r="O314" s="371"/>
      <c r="P314" s="371"/>
      <c r="Q314" s="371"/>
      <c r="R314" s="371"/>
      <c r="S314" s="371"/>
      <c r="T314" s="371"/>
      <c r="U314" s="371"/>
      <c r="V314" s="371"/>
    </row>
    <row r="315" spans="1:22" x14ac:dyDescent="0.25">
      <c r="A315" s="371"/>
      <c r="B315" s="371"/>
      <c r="C315" s="371"/>
      <c r="D315" s="371"/>
      <c r="E315" s="371"/>
      <c r="F315" s="371"/>
      <c r="G315" s="371"/>
      <c r="H315" s="371"/>
      <c r="I315" s="371"/>
      <c r="J315" s="371"/>
      <c r="K315" s="371"/>
      <c r="L315" s="371"/>
      <c r="M315" s="371"/>
      <c r="N315" s="371"/>
      <c r="O315" s="371"/>
      <c r="P315" s="371"/>
      <c r="Q315" s="371"/>
      <c r="R315" s="371"/>
      <c r="S315" s="371"/>
      <c r="T315" s="371"/>
      <c r="U315" s="371"/>
      <c r="V315" s="371"/>
    </row>
    <row r="316" spans="1:22" x14ac:dyDescent="0.25">
      <c r="A316" s="371"/>
      <c r="B316" s="371"/>
      <c r="C316" s="371"/>
      <c r="D316" s="371"/>
      <c r="E316" s="371"/>
      <c r="F316" s="371"/>
      <c r="G316" s="371"/>
      <c r="H316" s="371"/>
      <c r="I316" s="371"/>
      <c r="J316" s="371"/>
      <c r="K316" s="371"/>
      <c r="L316" s="371"/>
      <c r="M316" s="371"/>
      <c r="N316" s="371"/>
      <c r="O316" s="371"/>
      <c r="P316" s="371"/>
      <c r="Q316" s="371"/>
      <c r="R316" s="371"/>
      <c r="S316" s="371"/>
      <c r="T316" s="371"/>
      <c r="U316" s="371"/>
      <c r="V316" s="371"/>
    </row>
    <row r="317" spans="1:22" x14ac:dyDescent="0.25">
      <c r="A317" s="371"/>
      <c r="B317" s="371"/>
      <c r="C317" s="371"/>
      <c r="D317" s="371"/>
      <c r="E317" s="371"/>
      <c r="F317" s="371"/>
      <c r="G317" s="371"/>
      <c r="H317" s="371"/>
      <c r="I317" s="371"/>
      <c r="J317" s="371"/>
      <c r="K317" s="371"/>
      <c r="L317" s="371"/>
      <c r="M317" s="371"/>
      <c r="N317" s="371"/>
      <c r="O317" s="371"/>
      <c r="P317" s="371"/>
      <c r="Q317" s="371"/>
      <c r="R317" s="371"/>
      <c r="S317" s="371"/>
      <c r="T317" s="371"/>
      <c r="U317" s="371"/>
      <c r="V317" s="371"/>
    </row>
    <row r="318" spans="1:22" x14ac:dyDescent="0.25">
      <c r="A318" s="371"/>
      <c r="B318" s="371"/>
      <c r="C318" s="371"/>
      <c r="D318" s="371"/>
      <c r="E318" s="371"/>
      <c r="F318" s="371"/>
      <c r="G318" s="371"/>
      <c r="H318" s="371"/>
      <c r="I318" s="371"/>
      <c r="J318" s="371"/>
      <c r="K318" s="371"/>
      <c r="L318" s="371"/>
      <c r="M318" s="371"/>
      <c r="N318" s="371"/>
      <c r="O318" s="371"/>
      <c r="P318" s="371"/>
      <c r="Q318" s="371"/>
      <c r="R318" s="371"/>
      <c r="S318" s="371"/>
      <c r="T318" s="371"/>
      <c r="U318" s="371"/>
      <c r="V318" s="371"/>
    </row>
    <row r="319" spans="1:22" x14ac:dyDescent="0.25">
      <c r="A319" s="371"/>
      <c r="B319" s="371"/>
      <c r="C319" s="371"/>
      <c r="D319" s="371"/>
      <c r="E319" s="371"/>
      <c r="F319" s="371"/>
      <c r="G319" s="371"/>
      <c r="H319" s="371"/>
      <c r="I319" s="371"/>
      <c r="J319" s="371"/>
      <c r="K319" s="371"/>
      <c r="L319" s="371"/>
      <c r="M319" s="371"/>
      <c r="N319" s="371"/>
      <c r="O319" s="371"/>
      <c r="P319" s="371"/>
      <c r="Q319" s="371"/>
      <c r="R319" s="371"/>
      <c r="S319" s="371"/>
      <c r="T319" s="371"/>
      <c r="U319" s="371"/>
      <c r="V319" s="371"/>
    </row>
    <row r="320" spans="1:22" x14ac:dyDescent="0.25">
      <c r="A320" s="371"/>
      <c r="B320" s="371"/>
      <c r="C320" s="371"/>
      <c r="D320" s="371"/>
      <c r="E320" s="371"/>
      <c r="F320" s="371"/>
      <c r="G320" s="371"/>
      <c r="H320" s="371"/>
      <c r="I320" s="371"/>
      <c r="J320" s="371"/>
      <c r="K320" s="371"/>
      <c r="L320" s="371"/>
      <c r="M320" s="371"/>
      <c r="N320" s="371"/>
      <c r="O320" s="371"/>
      <c r="P320" s="371"/>
      <c r="Q320" s="371"/>
      <c r="R320" s="371"/>
      <c r="S320" s="371"/>
      <c r="T320" s="371"/>
      <c r="U320" s="371"/>
      <c r="V320" s="371"/>
    </row>
    <row r="321" spans="1:22" x14ac:dyDescent="0.25">
      <c r="A321" s="371"/>
      <c r="B321" s="371"/>
      <c r="C321" s="371"/>
      <c r="D321" s="371"/>
      <c r="E321" s="371"/>
      <c r="F321" s="371"/>
      <c r="G321" s="371"/>
      <c r="H321" s="371"/>
      <c r="I321" s="371"/>
      <c r="J321" s="371"/>
      <c r="K321" s="371"/>
      <c r="L321" s="371"/>
      <c r="M321" s="371"/>
      <c r="N321" s="371"/>
      <c r="O321" s="371"/>
      <c r="P321" s="371"/>
      <c r="Q321" s="371"/>
      <c r="R321" s="371"/>
      <c r="S321" s="371"/>
      <c r="T321" s="371"/>
      <c r="U321" s="371"/>
      <c r="V321" s="371"/>
    </row>
    <row r="322" spans="1:22" x14ac:dyDescent="0.25">
      <c r="A322" s="371"/>
      <c r="B322" s="371"/>
      <c r="C322" s="371"/>
      <c r="D322" s="371"/>
      <c r="E322" s="371"/>
      <c r="F322" s="371"/>
      <c r="G322" s="371"/>
      <c r="H322" s="371"/>
      <c r="I322" s="371"/>
      <c r="J322" s="371"/>
      <c r="K322" s="371"/>
      <c r="L322" s="371"/>
      <c r="M322" s="371"/>
      <c r="N322" s="371"/>
      <c r="O322" s="371"/>
      <c r="P322" s="371"/>
      <c r="Q322" s="371"/>
      <c r="R322" s="371"/>
      <c r="S322" s="371"/>
      <c r="T322" s="371"/>
      <c r="U322" s="371"/>
      <c r="V322" s="371"/>
    </row>
    <row r="323" spans="1:22" x14ac:dyDescent="0.25">
      <c r="A323" s="371"/>
      <c r="B323" s="371"/>
      <c r="C323" s="371"/>
      <c r="D323" s="371"/>
      <c r="E323" s="371"/>
      <c r="F323" s="371"/>
      <c r="G323" s="371"/>
      <c r="H323" s="371"/>
      <c r="I323" s="371"/>
      <c r="J323" s="371"/>
      <c r="K323" s="371"/>
      <c r="L323" s="371"/>
      <c r="M323" s="371"/>
      <c r="N323" s="371"/>
      <c r="O323" s="371"/>
      <c r="P323" s="371"/>
      <c r="Q323" s="371"/>
      <c r="R323" s="371"/>
      <c r="S323" s="371"/>
      <c r="T323" s="371"/>
      <c r="U323" s="371"/>
      <c r="V323" s="371"/>
    </row>
    <row r="324" spans="1:22" x14ac:dyDescent="0.25">
      <c r="A324" s="371"/>
      <c r="B324" s="371"/>
      <c r="C324" s="371"/>
      <c r="D324" s="371"/>
      <c r="E324" s="371"/>
      <c r="F324" s="371"/>
      <c r="G324" s="371"/>
      <c r="H324" s="371"/>
      <c r="I324" s="371"/>
      <c r="J324" s="371"/>
      <c r="K324" s="371"/>
      <c r="L324" s="371"/>
      <c r="M324" s="371"/>
      <c r="N324" s="371"/>
      <c r="O324" s="371"/>
      <c r="P324" s="371"/>
      <c r="Q324" s="371"/>
      <c r="R324" s="371"/>
      <c r="S324" s="371"/>
      <c r="T324" s="371"/>
      <c r="U324" s="371"/>
      <c r="V324" s="371"/>
    </row>
    <row r="325" spans="1:22" x14ac:dyDescent="0.25">
      <c r="A325" s="371"/>
      <c r="B325" s="371"/>
      <c r="C325" s="371"/>
      <c r="D325" s="371"/>
      <c r="E325" s="371"/>
      <c r="F325" s="371"/>
      <c r="G325" s="371"/>
      <c r="H325" s="371"/>
      <c r="I325" s="371"/>
      <c r="J325" s="371"/>
      <c r="K325" s="371"/>
      <c r="L325" s="371"/>
      <c r="M325" s="371"/>
      <c r="N325" s="371"/>
      <c r="O325" s="371"/>
      <c r="P325" s="371"/>
      <c r="Q325" s="371"/>
      <c r="R325" s="371"/>
      <c r="S325" s="371"/>
      <c r="T325" s="371"/>
      <c r="U325" s="371"/>
      <c r="V325" s="371"/>
    </row>
    <row r="326" spans="1:22" x14ac:dyDescent="0.25">
      <c r="A326" s="371"/>
      <c r="B326" s="371"/>
      <c r="C326" s="371"/>
      <c r="D326" s="371"/>
      <c r="E326" s="371"/>
      <c r="F326" s="371"/>
      <c r="G326" s="371"/>
      <c r="H326" s="371"/>
      <c r="I326" s="371"/>
      <c r="J326" s="371"/>
      <c r="K326" s="371"/>
      <c r="L326" s="371"/>
      <c r="M326" s="371"/>
      <c r="N326" s="371"/>
      <c r="O326" s="371"/>
      <c r="P326" s="371"/>
      <c r="Q326" s="371"/>
      <c r="R326" s="371"/>
      <c r="S326" s="371"/>
      <c r="T326" s="371"/>
      <c r="U326" s="371"/>
      <c r="V326" s="371"/>
    </row>
    <row r="327" spans="1:22" x14ac:dyDescent="0.25">
      <c r="A327" s="371"/>
      <c r="B327" s="371"/>
      <c r="C327" s="371"/>
      <c r="D327" s="371"/>
      <c r="E327" s="371"/>
      <c r="F327" s="371"/>
      <c r="G327" s="371"/>
      <c r="H327" s="371"/>
      <c r="I327" s="371"/>
      <c r="J327" s="371"/>
      <c r="K327" s="371"/>
      <c r="L327" s="371"/>
      <c r="M327" s="371"/>
      <c r="N327" s="371"/>
      <c r="O327" s="371"/>
      <c r="P327" s="371"/>
      <c r="Q327" s="371"/>
      <c r="R327" s="371"/>
      <c r="S327" s="371"/>
      <c r="T327" s="371"/>
      <c r="U327" s="371"/>
      <c r="V327" s="371"/>
    </row>
    <row r="328" spans="1:22" x14ac:dyDescent="0.25">
      <c r="A328" s="371"/>
      <c r="B328" s="371"/>
      <c r="C328" s="371"/>
      <c r="D328" s="371"/>
      <c r="E328" s="371"/>
      <c r="F328" s="371"/>
      <c r="G328" s="371"/>
      <c r="H328" s="371"/>
      <c r="I328" s="371"/>
      <c r="J328" s="371"/>
      <c r="K328" s="371"/>
      <c r="L328" s="371"/>
      <c r="M328" s="371"/>
      <c r="N328" s="371"/>
      <c r="O328" s="371"/>
      <c r="P328" s="371"/>
      <c r="Q328" s="371"/>
      <c r="R328" s="371"/>
      <c r="S328" s="371"/>
      <c r="T328" s="371"/>
      <c r="U328" s="371"/>
      <c r="V328" s="371"/>
    </row>
    <row r="329" spans="1:22" x14ac:dyDescent="0.25">
      <c r="A329" s="371"/>
      <c r="B329" s="371"/>
      <c r="C329" s="371"/>
      <c r="D329" s="371"/>
      <c r="E329" s="371"/>
      <c r="F329" s="371"/>
      <c r="G329" s="371"/>
      <c r="H329" s="371"/>
      <c r="I329" s="371"/>
      <c r="J329" s="371"/>
      <c r="K329" s="371"/>
      <c r="L329" s="371"/>
      <c r="M329" s="371"/>
      <c r="N329" s="371"/>
      <c r="O329" s="371"/>
      <c r="P329" s="371"/>
      <c r="Q329" s="371"/>
      <c r="R329" s="371"/>
      <c r="S329" s="371"/>
      <c r="T329" s="371"/>
      <c r="U329" s="371"/>
      <c r="V329" s="371"/>
    </row>
    <row r="330" spans="1:22" x14ac:dyDescent="0.25">
      <c r="A330" s="371"/>
      <c r="B330" s="371"/>
      <c r="C330" s="371"/>
      <c r="D330" s="371"/>
      <c r="E330" s="371"/>
      <c r="F330" s="371"/>
      <c r="G330" s="371"/>
      <c r="H330" s="371"/>
      <c r="I330" s="371"/>
      <c r="J330" s="371"/>
      <c r="K330" s="371"/>
      <c r="L330" s="371"/>
      <c r="M330" s="371"/>
      <c r="N330" s="371"/>
      <c r="O330" s="371"/>
      <c r="P330" s="371"/>
      <c r="Q330" s="371"/>
      <c r="R330" s="371"/>
      <c r="S330" s="371"/>
      <c r="T330" s="371"/>
      <c r="U330" s="371"/>
      <c r="V330" s="371"/>
    </row>
    <row r="331" spans="1:22" x14ac:dyDescent="0.25">
      <c r="A331" s="371"/>
      <c r="B331" s="371"/>
      <c r="C331" s="371"/>
      <c r="D331" s="371"/>
      <c r="E331" s="371"/>
      <c r="F331" s="371"/>
      <c r="G331" s="371"/>
      <c r="H331" s="371"/>
      <c r="I331" s="371"/>
      <c r="J331" s="371"/>
      <c r="K331" s="371"/>
      <c r="L331" s="371"/>
      <c r="M331" s="371"/>
      <c r="N331" s="371"/>
      <c r="O331" s="371"/>
      <c r="P331" s="371"/>
      <c r="Q331" s="371"/>
      <c r="R331" s="371"/>
      <c r="S331" s="371"/>
      <c r="T331" s="371"/>
      <c r="U331" s="371"/>
      <c r="V331" s="371"/>
    </row>
    <row r="332" spans="1:22" x14ac:dyDescent="0.25">
      <c r="A332" s="371"/>
      <c r="B332" s="371"/>
      <c r="C332" s="371"/>
      <c r="D332" s="371"/>
      <c r="E332" s="371"/>
      <c r="F332" s="371"/>
      <c r="G332" s="371"/>
      <c r="H332" s="371"/>
      <c r="I332" s="371"/>
      <c r="J332" s="371"/>
      <c r="K332" s="371"/>
      <c r="L332" s="371"/>
      <c r="M332" s="371"/>
      <c r="N332" s="371"/>
      <c r="O332" s="371"/>
      <c r="P332" s="371"/>
      <c r="Q332" s="371"/>
      <c r="R332" s="371"/>
      <c r="S332" s="371"/>
      <c r="T332" s="371"/>
      <c r="U332" s="371"/>
      <c r="V332" s="371"/>
    </row>
    <row r="333" spans="1:22" x14ac:dyDescent="0.25">
      <c r="A333" s="371"/>
      <c r="B333" s="371"/>
      <c r="C333" s="371"/>
      <c r="D333" s="371"/>
      <c r="E333" s="371"/>
      <c r="F333" s="371"/>
      <c r="G333" s="371"/>
      <c r="H333" s="371"/>
      <c r="I333" s="371"/>
      <c r="J333" s="371"/>
      <c r="K333" s="371"/>
      <c r="L333" s="371"/>
      <c r="M333" s="371"/>
      <c r="N333" s="371"/>
      <c r="O333" s="371"/>
      <c r="P333" s="371"/>
      <c r="Q333" s="371"/>
      <c r="R333" s="371"/>
      <c r="S333" s="371"/>
      <c r="T333" s="371"/>
      <c r="U333" s="371"/>
      <c r="V333" s="371"/>
    </row>
    <row r="334" spans="1:22" x14ac:dyDescent="0.25">
      <c r="A334" s="371"/>
      <c r="B334" s="371"/>
      <c r="C334" s="371"/>
      <c r="D334" s="371"/>
      <c r="E334" s="371"/>
      <c r="F334" s="371"/>
      <c r="G334" s="371"/>
      <c r="H334" s="371"/>
      <c r="I334" s="371"/>
      <c r="J334" s="371"/>
      <c r="K334" s="371"/>
      <c r="L334" s="371"/>
      <c r="M334" s="371"/>
      <c r="N334" s="371"/>
      <c r="O334" s="371"/>
      <c r="P334" s="371"/>
      <c r="Q334" s="371"/>
      <c r="R334" s="371"/>
      <c r="S334" s="371"/>
      <c r="T334" s="371"/>
      <c r="U334" s="371"/>
      <c r="V334" s="371"/>
    </row>
    <row r="335" spans="1:22" x14ac:dyDescent="0.25">
      <c r="A335" s="371"/>
      <c r="B335" s="371"/>
      <c r="C335" s="371"/>
      <c r="D335" s="371"/>
      <c r="E335" s="371"/>
      <c r="F335" s="371"/>
      <c r="G335" s="371"/>
      <c r="H335" s="371"/>
      <c r="I335" s="371"/>
      <c r="J335" s="371"/>
      <c r="K335" s="371"/>
      <c r="L335" s="371"/>
      <c r="M335" s="371"/>
      <c r="N335" s="371"/>
      <c r="O335" s="371"/>
      <c r="P335" s="371"/>
      <c r="Q335" s="371"/>
      <c r="R335" s="371"/>
      <c r="S335" s="371"/>
      <c r="T335" s="371"/>
      <c r="U335" s="371"/>
      <c r="V335" s="371"/>
    </row>
    <row r="336" spans="1:22" x14ac:dyDescent="0.25">
      <c r="A336" s="371"/>
      <c r="B336" s="371"/>
      <c r="C336" s="371"/>
      <c r="D336" s="371"/>
      <c r="E336" s="371"/>
      <c r="F336" s="371"/>
      <c r="G336" s="371"/>
      <c r="H336" s="371"/>
      <c r="I336" s="371"/>
      <c r="J336" s="371"/>
      <c r="K336" s="371"/>
      <c r="L336" s="371"/>
      <c r="M336" s="371"/>
      <c r="N336" s="371"/>
      <c r="O336" s="371"/>
      <c r="P336" s="371"/>
      <c r="Q336" s="371"/>
      <c r="R336" s="371"/>
      <c r="S336" s="371"/>
      <c r="T336" s="371"/>
      <c r="U336" s="371"/>
      <c r="V336" s="371"/>
    </row>
    <row r="337" spans="1:22" x14ac:dyDescent="0.25">
      <c r="A337" s="371"/>
      <c r="B337" s="371"/>
      <c r="C337" s="371"/>
      <c r="D337" s="371"/>
      <c r="E337" s="371"/>
      <c r="F337" s="371"/>
      <c r="G337" s="371"/>
      <c r="H337" s="371"/>
      <c r="I337" s="371"/>
      <c r="J337" s="371"/>
      <c r="K337" s="371"/>
      <c r="L337" s="371"/>
      <c r="M337" s="371"/>
      <c r="N337" s="371"/>
      <c r="O337" s="371"/>
      <c r="P337" s="371"/>
      <c r="Q337" s="371"/>
      <c r="R337" s="371"/>
      <c r="S337" s="371"/>
      <c r="T337" s="371"/>
      <c r="U337" s="371"/>
      <c r="V337" s="371"/>
    </row>
    <row r="338" spans="1:22" x14ac:dyDescent="0.25">
      <c r="A338" s="371"/>
      <c r="B338" s="371"/>
      <c r="C338" s="371"/>
      <c r="D338" s="371"/>
      <c r="E338" s="371"/>
      <c r="F338" s="371"/>
      <c r="G338" s="371"/>
      <c r="H338" s="371"/>
      <c r="I338" s="371"/>
      <c r="J338" s="371"/>
      <c r="K338" s="371"/>
      <c r="L338" s="371"/>
      <c r="M338" s="371"/>
      <c r="N338" s="371"/>
      <c r="O338" s="371"/>
      <c r="P338" s="371"/>
      <c r="Q338" s="371"/>
      <c r="R338" s="371"/>
      <c r="S338" s="371"/>
      <c r="T338" s="371"/>
      <c r="U338" s="371"/>
      <c r="V338" s="37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O30" sqref="O30"/>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3.140625" style="63" customWidth="1"/>
    <col min="29" max="29" width="24.85546875" style="63" customWidth="1"/>
    <col min="30" max="16384" width="9.140625" style="63"/>
  </cols>
  <sheetData>
    <row r="1" spans="1:29" ht="18.75" x14ac:dyDescent="0.25">
      <c r="A1" s="64"/>
      <c r="B1" s="64"/>
      <c r="C1" s="64"/>
      <c r="D1" s="64"/>
      <c r="E1" s="64"/>
      <c r="F1" s="64"/>
      <c r="L1" s="64"/>
      <c r="M1" s="64"/>
      <c r="AC1" s="39" t="s">
        <v>68</v>
      </c>
    </row>
    <row r="2" spans="1:29" ht="18.75" x14ac:dyDescent="0.3">
      <c r="A2" s="64"/>
      <c r="B2" s="64"/>
      <c r="C2" s="64"/>
      <c r="D2" s="64"/>
      <c r="E2" s="64"/>
      <c r="F2" s="64"/>
      <c r="L2" s="64"/>
      <c r="M2" s="64"/>
      <c r="AC2" s="15" t="s">
        <v>10</v>
      </c>
    </row>
    <row r="3" spans="1:29" ht="18.75" x14ac:dyDescent="0.3">
      <c r="A3" s="64"/>
      <c r="B3" s="64"/>
      <c r="C3" s="64"/>
      <c r="D3" s="64"/>
      <c r="E3" s="64"/>
      <c r="F3" s="64"/>
      <c r="L3" s="64"/>
      <c r="M3" s="64"/>
      <c r="AC3" s="15" t="s">
        <v>67</v>
      </c>
    </row>
    <row r="4" spans="1:29" ht="18.75" customHeight="1" x14ac:dyDescent="0.25">
      <c r="A4" s="414" t="str">
        <f>'1. паспорт местоположение'!A5:C5</f>
        <v>Год раскрытия информации: 2017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5" s="64"/>
      <c r="B5" s="64"/>
      <c r="C5" s="64"/>
      <c r="D5" s="64"/>
      <c r="E5" s="64"/>
      <c r="F5" s="64"/>
      <c r="L5" s="64"/>
      <c r="M5" s="64"/>
      <c r="AC5" s="15"/>
    </row>
    <row r="6" spans="1:29" ht="18.75" x14ac:dyDescent="0.25">
      <c r="A6" s="430" t="s">
        <v>9</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426" t="s">
        <v>8</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24" t="str">
        <f>'1. паспорт местоположение'!A12:C12</f>
        <v>Н_3500</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426" t="s">
        <v>7</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24" t="str">
        <f>'1. паспорт местоположение'!A15</f>
        <v>Строительство КТПн 10/0.4 кВ , КЛ 10 кВ и КЛ 1 кВ от КТПн по ул.Косм.Леонова в г.Калининграде</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row>
    <row r="15" spans="1:29" ht="15.75" customHeight="1" x14ac:dyDescent="0.25">
      <c r="A15" s="426" t="s">
        <v>6</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502" t="s">
        <v>506</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32" ht="33" customHeight="1" x14ac:dyDescent="0.25">
      <c r="A20" s="499" t="s">
        <v>190</v>
      </c>
      <c r="B20" s="499" t="s">
        <v>189</v>
      </c>
      <c r="C20" s="486" t="s">
        <v>188</v>
      </c>
      <c r="D20" s="486"/>
      <c r="E20" s="501" t="s">
        <v>187</v>
      </c>
      <c r="F20" s="501"/>
      <c r="G20" s="499" t="s">
        <v>670</v>
      </c>
      <c r="H20" s="496" t="s">
        <v>672</v>
      </c>
      <c r="I20" s="497"/>
      <c r="J20" s="497"/>
      <c r="K20" s="497"/>
      <c r="L20" s="496" t="s">
        <v>673</v>
      </c>
      <c r="M20" s="497"/>
      <c r="N20" s="497"/>
      <c r="O20" s="497"/>
      <c r="P20" s="496" t="s">
        <v>674</v>
      </c>
      <c r="Q20" s="497"/>
      <c r="R20" s="497"/>
      <c r="S20" s="497"/>
      <c r="T20" s="496" t="s">
        <v>675</v>
      </c>
      <c r="U20" s="497"/>
      <c r="V20" s="497"/>
      <c r="W20" s="497"/>
      <c r="X20" s="496" t="s">
        <v>676</v>
      </c>
      <c r="Y20" s="497"/>
      <c r="Z20" s="497"/>
      <c r="AA20" s="497"/>
      <c r="AB20" s="503" t="s">
        <v>186</v>
      </c>
      <c r="AC20" s="504"/>
      <c r="AD20" s="85"/>
      <c r="AE20" s="85"/>
      <c r="AF20" s="85"/>
    </row>
    <row r="21" spans="1:32" ht="99.75" customHeight="1" x14ac:dyDescent="0.25">
      <c r="A21" s="500"/>
      <c r="B21" s="500"/>
      <c r="C21" s="486"/>
      <c r="D21" s="486"/>
      <c r="E21" s="501"/>
      <c r="F21" s="501"/>
      <c r="G21" s="500"/>
      <c r="H21" s="486" t="s">
        <v>2</v>
      </c>
      <c r="I21" s="486"/>
      <c r="J21" s="486" t="s">
        <v>671</v>
      </c>
      <c r="K21" s="486"/>
      <c r="L21" s="486" t="s">
        <v>2</v>
      </c>
      <c r="M21" s="486"/>
      <c r="N21" s="486" t="s">
        <v>671</v>
      </c>
      <c r="O21" s="486"/>
      <c r="P21" s="486" t="s">
        <v>2</v>
      </c>
      <c r="Q21" s="486"/>
      <c r="R21" s="486" t="s">
        <v>671</v>
      </c>
      <c r="S21" s="486"/>
      <c r="T21" s="486" t="s">
        <v>2</v>
      </c>
      <c r="U21" s="486"/>
      <c r="V21" s="486" t="s">
        <v>671</v>
      </c>
      <c r="W21" s="486"/>
      <c r="X21" s="486" t="s">
        <v>2</v>
      </c>
      <c r="Y21" s="486"/>
      <c r="Z21" s="486" t="s">
        <v>671</v>
      </c>
      <c r="AA21" s="486"/>
      <c r="AB21" s="505"/>
      <c r="AC21" s="506"/>
    </row>
    <row r="22" spans="1:32" ht="89.25" customHeight="1" x14ac:dyDescent="0.25">
      <c r="A22" s="493"/>
      <c r="B22" s="493"/>
      <c r="C22" s="82" t="s">
        <v>2</v>
      </c>
      <c r="D22" s="82" t="s">
        <v>184</v>
      </c>
      <c r="E22" s="84" t="s">
        <v>678</v>
      </c>
      <c r="F22" s="84" t="s">
        <v>720</v>
      </c>
      <c r="G22" s="493"/>
      <c r="H22" s="83" t="s">
        <v>487</v>
      </c>
      <c r="I22" s="83" t="s">
        <v>488</v>
      </c>
      <c r="J22" s="83" t="s">
        <v>487</v>
      </c>
      <c r="K22" s="83" t="s">
        <v>488</v>
      </c>
      <c r="L22" s="83" t="s">
        <v>487</v>
      </c>
      <c r="M22" s="83" t="s">
        <v>488</v>
      </c>
      <c r="N22" s="83" t="s">
        <v>487</v>
      </c>
      <c r="O22" s="83" t="s">
        <v>488</v>
      </c>
      <c r="P22" s="83" t="s">
        <v>487</v>
      </c>
      <c r="Q22" s="83" t="s">
        <v>488</v>
      </c>
      <c r="R22" s="83" t="s">
        <v>487</v>
      </c>
      <c r="S22" s="83" t="s">
        <v>488</v>
      </c>
      <c r="T22" s="178" t="s">
        <v>487</v>
      </c>
      <c r="U22" s="178" t="s">
        <v>488</v>
      </c>
      <c r="V22" s="178" t="s">
        <v>487</v>
      </c>
      <c r="W22" s="178" t="s">
        <v>488</v>
      </c>
      <c r="X22" s="178" t="s">
        <v>487</v>
      </c>
      <c r="Y22" s="178" t="s">
        <v>488</v>
      </c>
      <c r="Z22" s="178" t="s">
        <v>487</v>
      </c>
      <c r="AA22" s="178" t="s">
        <v>488</v>
      </c>
      <c r="AB22" s="82" t="s">
        <v>185</v>
      </c>
      <c r="AC22" s="336" t="s">
        <v>718</v>
      </c>
    </row>
    <row r="23" spans="1:32" ht="19.5" customHeight="1" x14ac:dyDescent="0.25">
      <c r="A23" s="75">
        <v>1</v>
      </c>
      <c r="B23" s="75">
        <v>2</v>
      </c>
      <c r="C23" s="75">
        <v>3</v>
      </c>
      <c r="D23" s="75">
        <v>4</v>
      </c>
      <c r="E23" s="75">
        <v>5</v>
      </c>
      <c r="F23" s="75">
        <v>6</v>
      </c>
      <c r="G23" s="162">
        <v>7</v>
      </c>
      <c r="H23" s="162">
        <v>8</v>
      </c>
      <c r="I23" s="162">
        <v>9</v>
      </c>
      <c r="J23" s="162">
        <v>10</v>
      </c>
      <c r="K23" s="162">
        <v>11</v>
      </c>
      <c r="L23" s="162">
        <v>12</v>
      </c>
      <c r="M23" s="162">
        <v>13</v>
      </c>
      <c r="N23" s="162">
        <v>14</v>
      </c>
      <c r="O23" s="162">
        <v>15</v>
      </c>
      <c r="P23" s="162">
        <v>16</v>
      </c>
      <c r="Q23" s="162">
        <v>17</v>
      </c>
      <c r="R23" s="162">
        <v>18</v>
      </c>
      <c r="S23" s="162">
        <v>19</v>
      </c>
      <c r="T23" s="177">
        <f>S23+1</f>
        <v>20</v>
      </c>
      <c r="U23" s="177">
        <f t="shared" ref="U23:Z23" si="0">T23+1</f>
        <v>21</v>
      </c>
      <c r="V23" s="177">
        <f t="shared" si="0"/>
        <v>22</v>
      </c>
      <c r="W23" s="177">
        <f t="shared" si="0"/>
        <v>23</v>
      </c>
      <c r="X23" s="177">
        <f t="shared" si="0"/>
        <v>24</v>
      </c>
      <c r="Y23" s="177">
        <f t="shared" si="0"/>
        <v>25</v>
      </c>
      <c r="Z23" s="177">
        <f t="shared" si="0"/>
        <v>26</v>
      </c>
      <c r="AA23" s="383">
        <f t="shared" ref="AA23" si="1">Z23+1</f>
        <v>27</v>
      </c>
      <c r="AB23" s="383">
        <f t="shared" ref="AB23" si="2">AA23+1</f>
        <v>28</v>
      </c>
      <c r="AC23" s="383">
        <f t="shared" ref="AC23" si="3">AB23+1</f>
        <v>29</v>
      </c>
    </row>
    <row r="24" spans="1:32" ht="47.25" customHeight="1" x14ac:dyDescent="0.25">
      <c r="A24" s="80">
        <v>1</v>
      </c>
      <c r="B24" s="79" t="s">
        <v>183</v>
      </c>
      <c r="C24" s="384">
        <f>SUM(C25:C29)</f>
        <v>0</v>
      </c>
      <c r="D24" s="384">
        <f t="shared" ref="D24:AA24" si="4">SUM(D25:D29)</f>
        <v>0</v>
      </c>
      <c r="E24" s="384">
        <f t="shared" si="4"/>
        <v>0</v>
      </c>
      <c r="F24" s="384">
        <f t="shared" si="4"/>
        <v>0</v>
      </c>
      <c r="G24" s="384">
        <f t="shared" si="4"/>
        <v>0</v>
      </c>
      <c r="H24" s="384">
        <f t="shared" si="4"/>
        <v>0</v>
      </c>
      <c r="I24" s="384">
        <f t="shared" si="4"/>
        <v>0</v>
      </c>
      <c r="J24" s="384">
        <f t="shared" si="4"/>
        <v>0</v>
      </c>
      <c r="K24" s="384">
        <f t="shared" si="4"/>
        <v>0</v>
      </c>
      <c r="L24" s="384">
        <f t="shared" si="4"/>
        <v>0</v>
      </c>
      <c r="M24" s="384">
        <f t="shared" si="4"/>
        <v>0</v>
      </c>
      <c r="N24" s="384">
        <f t="shared" si="4"/>
        <v>7.8509241399999999E-2</v>
      </c>
      <c r="O24" s="384">
        <f t="shared" si="4"/>
        <v>7.8509241399999999E-2</v>
      </c>
      <c r="P24" s="384">
        <f t="shared" si="4"/>
        <v>0</v>
      </c>
      <c r="Q24" s="384">
        <f t="shared" si="4"/>
        <v>0</v>
      </c>
      <c r="R24" s="384">
        <f t="shared" si="4"/>
        <v>0</v>
      </c>
      <c r="S24" s="384">
        <f t="shared" si="4"/>
        <v>0</v>
      </c>
      <c r="T24" s="384">
        <f t="shared" si="4"/>
        <v>0</v>
      </c>
      <c r="U24" s="384">
        <f t="shared" si="4"/>
        <v>0</v>
      </c>
      <c r="V24" s="384">
        <f t="shared" si="4"/>
        <v>0</v>
      </c>
      <c r="W24" s="384">
        <f t="shared" si="4"/>
        <v>0</v>
      </c>
      <c r="X24" s="384">
        <f t="shared" si="4"/>
        <v>0</v>
      </c>
      <c r="Y24" s="384">
        <f t="shared" si="4"/>
        <v>0</v>
      </c>
      <c r="Z24" s="384">
        <f t="shared" si="4"/>
        <v>0</v>
      </c>
      <c r="AA24" s="384">
        <f t="shared" si="4"/>
        <v>0</v>
      </c>
      <c r="AB24" s="337">
        <f>H24+L24+P24+T24+X24</f>
        <v>0</v>
      </c>
      <c r="AC24" s="345">
        <f>J24+N24+R24+V24+Z24</f>
        <v>7.8509241399999999E-2</v>
      </c>
    </row>
    <row r="25" spans="1:32" ht="24" customHeight="1" x14ac:dyDescent="0.25">
      <c r="A25" s="77" t="s">
        <v>182</v>
      </c>
      <c r="B25" s="50" t="s">
        <v>181</v>
      </c>
      <c r="C25" s="384">
        <v>0</v>
      </c>
      <c r="D25" s="337">
        <v>0</v>
      </c>
      <c r="E25" s="339">
        <v>0</v>
      </c>
      <c r="F25" s="339">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7">
        <f t="shared" ref="AB25:AB64" si="5">H25+L25+P25+T25+X25</f>
        <v>0</v>
      </c>
      <c r="AC25" s="345">
        <f t="shared" ref="AC25:AC64" si="6">J25+N25+R25+V25+Z25</f>
        <v>0</v>
      </c>
    </row>
    <row r="26" spans="1:32" x14ac:dyDescent="0.25">
      <c r="A26" s="77" t="s">
        <v>180</v>
      </c>
      <c r="B26" s="50" t="s">
        <v>179</v>
      </c>
      <c r="C26" s="384">
        <v>0</v>
      </c>
      <c r="D26" s="337">
        <v>0</v>
      </c>
      <c r="E26" s="338">
        <v>0</v>
      </c>
      <c r="F26" s="338">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7">
        <f t="shared" si="5"/>
        <v>0</v>
      </c>
      <c r="AC26" s="345">
        <f t="shared" si="6"/>
        <v>0</v>
      </c>
    </row>
    <row r="27" spans="1:32" ht="31.5" x14ac:dyDescent="0.25">
      <c r="A27" s="77" t="s">
        <v>178</v>
      </c>
      <c r="B27" s="50" t="s">
        <v>443</v>
      </c>
      <c r="C27" s="384">
        <v>0</v>
      </c>
      <c r="D27" s="337">
        <v>0</v>
      </c>
      <c r="E27" s="338">
        <v>0</v>
      </c>
      <c r="F27" s="338">
        <v>0</v>
      </c>
      <c r="G27" s="338">
        <v>0</v>
      </c>
      <c r="H27" s="338">
        <v>0</v>
      </c>
      <c r="I27" s="338">
        <v>0</v>
      </c>
      <c r="J27" s="338">
        <v>0</v>
      </c>
      <c r="K27" s="338">
        <v>0</v>
      </c>
      <c r="L27" s="338">
        <v>0</v>
      </c>
      <c r="M27" s="338">
        <v>0</v>
      </c>
      <c r="N27" s="340">
        <v>0</v>
      </c>
      <c r="O27" s="338">
        <v>0</v>
      </c>
      <c r="P27" s="338">
        <v>0</v>
      </c>
      <c r="Q27" s="338">
        <v>0</v>
      </c>
      <c r="R27" s="338">
        <v>0</v>
      </c>
      <c r="S27" s="338">
        <v>0</v>
      </c>
      <c r="T27" s="338">
        <v>0</v>
      </c>
      <c r="U27" s="338">
        <v>0</v>
      </c>
      <c r="V27" s="338">
        <v>0</v>
      </c>
      <c r="W27" s="338">
        <v>0</v>
      </c>
      <c r="X27" s="338">
        <v>0</v>
      </c>
      <c r="Y27" s="338">
        <v>0</v>
      </c>
      <c r="Z27" s="338">
        <v>0</v>
      </c>
      <c r="AA27" s="338">
        <v>0</v>
      </c>
      <c r="AB27" s="337">
        <f t="shared" si="5"/>
        <v>0</v>
      </c>
      <c r="AC27" s="345">
        <f t="shared" si="6"/>
        <v>0</v>
      </c>
    </row>
    <row r="28" spans="1:32" x14ac:dyDescent="0.25">
      <c r="A28" s="77" t="s">
        <v>177</v>
      </c>
      <c r="B28" s="50" t="s">
        <v>176</v>
      </c>
      <c r="C28" s="384">
        <v>0</v>
      </c>
      <c r="D28" s="337">
        <v>0</v>
      </c>
      <c r="E28" s="338">
        <v>0</v>
      </c>
      <c r="F28" s="338">
        <v>0</v>
      </c>
      <c r="G28" s="338">
        <v>0</v>
      </c>
      <c r="H28" s="338">
        <v>0</v>
      </c>
      <c r="I28" s="338">
        <v>0</v>
      </c>
      <c r="J28" s="338">
        <v>0</v>
      </c>
      <c r="K28" s="338">
        <v>0</v>
      </c>
      <c r="L28" s="338">
        <v>0</v>
      </c>
      <c r="M28" s="338">
        <v>0</v>
      </c>
      <c r="N28" s="338">
        <v>7.8509241399999999E-2</v>
      </c>
      <c r="O28" s="338">
        <v>7.8509241399999999E-2</v>
      </c>
      <c r="P28" s="338">
        <v>0</v>
      </c>
      <c r="Q28" s="338">
        <v>0</v>
      </c>
      <c r="R28" s="338">
        <v>0</v>
      </c>
      <c r="S28" s="338">
        <v>0</v>
      </c>
      <c r="T28" s="338">
        <v>0</v>
      </c>
      <c r="U28" s="338">
        <v>0</v>
      </c>
      <c r="V28" s="338">
        <v>0</v>
      </c>
      <c r="W28" s="338">
        <v>0</v>
      </c>
      <c r="X28" s="338">
        <v>0</v>
      </c>
      <c r="Y28" s="338">
        <v>0</v>
      </c>
      <c r="Z28" s="338">
        <v>0</v>
      </c>
      <c r="AA28" s="338">
        <v>0</v>
      </c>
      <c r="AB28" s="337">
        <f t="shared" si="5"/>
        <v>0</v>
      </c>
      <c r="AC28" s="345">
        <f t="shared" si="6"/>
        <v>7.8509241399999999E-2</v>
      </c>
    </row>
    <row r="29" spans="1:32" x14ac:dyDescent="0.25">
      <c r="A29" s="77" t="s">
        <v>175</v>
      </c>
      <c r="B29" s="81" t="s">
        <v>174</v>
      </c>
      <c r="C29" s="384">
        <v>0</v>
      </c>
      <c r="D29" s="337">
        <v>0</v>
      </c>
      <c r="E29" s="338">
        <v>0</v>
      </c>
      <c r="F29" s="338">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7">
        <f t="shared" si="5"/>
        <v>0</v>
      </c>
      <c r="AC29" s="345">
        <f t="shared" si="6"/>
        <v>0</v>
      </c>
    </row>
    <row r="30" spans="1:32" ht="47.25" x14ac:dyDescent="0.25">
      <c r="A30" s="80" t="s">
        <v>63</v>
      </c>
      <c r="B30" s="79" t="s">
        <v>173</v>
      </c>
      <c r="C30" s="337">
        <v>0</v>
      </c>
      <c r="D30" s="337">
        <v>0</v>
      </c>
      <c r="E30" s="341">
        <v>0</v>
      </c>
      <c r="F30" s="341">
        <v>0</v>
      </c>
      <c r="G30" s="337">
        <v>0</v>
      </c>
      <c r="H30" s="337">
        <v>0</v>
      </c>
      <c r="I30" s="337">
        <v>0</v>
      </c>
      <c r="J30" s="337">
        <v>0</v>
      </c>
      <c r="K30" s="337">
        <v>0</v>
      </c>
      <c r="L30" s="337">
        <v>0</v>
      </c>
      <c r="M30" s="337">
        <v>0</v>
      </c>
      <c r="N30" s="342">
        <v>3.5375341499999999</v>
      </c>
      <c r="O30" s="337">
        <v>3.5375341499999999</v>
      </c>
      <c r="P30" s="337">
        <v>0</v>
      </c>
      <c r="Q30" s="337">
        <v>0</v>
      </c>
      <c r="R30" s="337">
        <v>0</v>
      </c>
      <c r="S30" s="337">
        <v>0</v>
      </c>
      <c r="T30" s="337">
        <v>0</v>
      </c>
      <c r="U30" s="337">
        <v>0</v>
      </c>
      <c r="V30" s="337">
        <v>0</v>
      </c>
      <c r="W30" s="337">
        <v>0</v>
      </c>
      <c r="X30" s="337">
        <v>0</v>
      </c>
      <c r="Y30" s="337">
        <v>0</v>
      </c>
      <c r="Z30" s="337">
        <v>0</v>
      </c>
      <c r="AA30" s="337">
        <v>0</v>
      </c>
      <c r="AB30" s="337">
        <f t="shared" si="5"/>
        <v>0</v>
      </c>
      <c r="AC30" s="345">
        <f t="shared" si="6"/>
        <v>3.5375341499999999</v>
      </c>
    </row>
    <row r="31" spans="1:32" x14ac:dyDescent="0.25">
      <c r="A31" s="80" t="s">
        <v>172</v>
      </c>
      <c r="B31" s="50" t="s">
        <v>171</v>
      </c>
      <c r="C31" s="337">
        <v>0</v>
      </c>
      <c r="D31" s="337">
        <v>0</v>
      </c>
      <c r="E31" s="338">
        <v>0</v>
      </c>
      <c r="F31" s="338">
        <v>0</v>
      </c>
      <c r="G31" s="338">
        <v>0</v>
      </c>
      <c r="H31" s="338">
        <v>0</v>
      </c>
      <c r="I31" s="338">
        <v>0</v>
      </c>
      <c r="J31" s="338">
        <v>0</v>
      </c>
      <c r="K31" s="338">
        <v>0</v>
      </c>
      <c r="L31" s="338">
        <v>0</v>
      </c>
      <c r="M31" s="338">
        <v>0</v>
      </c>
      <c r="N31" s="338">
        <v>0.33</v>
      </c>
      <c r="O31" s="338">
        <v>0.33</v>
      </c>
      <c r="P31" s="338">
        <v>0</v>
      </c>
      <c r="Q31" s="338">
        <v>0</v>
      </c>
      <c r="R31" s="338">
        <v>0</v>
      </c>
      <c r="S31" s="338">
        <v>0</v>
      </c>
      <c r="T31" s="338">
        <v>0</v>
      </c>
      <c r="U31" s="338">
        <v>0</v>
      </c>
      <c r="V31" s="338">
        <v>0</v>
      </c>
      <c r="W31" s="338">
        <v>0</v>
      </c>
      <c r="X31" s="338">
        <v>0</v>
      </c>
      <c r="Y31" s="338">
        <v>0</v>
      </c>
      <c r="Z31" s="338">
        <v>0</v>
      </c>
      <c r="AA31" s="338">
        <v>0</v>
      </c>
      <c r="AB31" s="337">
        <f t="shared" si="5"/>
        <v>0</v>
      </c>
      <c r="AC31" s="345">
        <f t="shared" si="6"/>
        <v>0.33</v>
      </c>
    </row>
    <row r="32" spans="1:32" ht="31.5" x14ac:dyDescent="0.25">
      <c r="A32" s="80" t="s">
        <v>170</v>
      </c>
      <c r="B32" s="50" t="s">
        <v>169</v>
      </c>
      <c r="C32" s="337">
        <v>0</v>
      </c>
      <c r="D32" s="337">
        <v>0</v>
      </c>
      <c r="E32" s="338">
        <v>0</v>
      </c>
      <c r="F32" s="338">
        <v>0</v>
      </c>
      <c r="G32" s="338">
        <v>0</v>
      </c>
      <c r="H32" s="338">
        <v>0</v>
      </c>
      <c r="I32" s="338">
        <v>0</v>
      </c>
      <c r="J32" s="338">
        <v>0</v>
      </c>
      <c r="K32" s="338">
        <v>0</v>
      </c>
      <c r="L32" s="338">
        <v>0</v>
      </c>
      <c r="M32" s="338">
        <v>0</v>
      </c>
      <c r="N32" s="338">
        <v>0.87180707999999996</v>
      </c>
      <c r="O32" s="338">
        <v>0.87180707999999996</v>
      </c>
      <c r="P32" s="338">
        <v>0</v>
      </c>
      <c r="Q32" s="338">
        <v>0</v>
      </c>
      <c r="R32" s="338">
        <v>0</v>
      </c>
      <c r="S32" s="338">
        <v>0</v>
      </c>
      <c r="T32" s="338">
        <v>0</v>
      </c>
      <c r="U32" s="338">
        <v>0</v>
      </c>
      <c r="V32" s="338">
        <v>0</v>
      </c>
      <c r="W32" s="338">
        <v>0</v>
      </c>
      <c r="X32" s="338">
        <v>0</v>
      </c>
      <c r="Y32" s="338">
        <v>0</v>
      </c>
      <c r="Z32" s="338">
        <v>0</v>
      </c>
      <c r="AA32" s="338">
        <v>0</v>
      </c>
      <c r="AB32" s="337">
        <f t="shared" si="5"/>
        <v>0</v>
      </c>
      <c r="AC32" s="345">
        <f t="shared" si="6"/>
        <v>0.87180707999999996</v>
      </c>
    </row>
    <row r="33" spans="1:29" x14ac:dyDescent="0.25">
      <c r="A33" s="80" t="s">
        <v>168</v>
      </c>
      <c r="B33" s="50" t="s">
        <v>167</v>
      </c>
      <c r="C33" s="337">
        <v>0</v>
      </c>
      <c r="D33" s="337">
        <v>0</v>
      </c>
      <c r="E33" s="338">
        <v>0</v>
      </c>
      <c r="F33" s="338">
        <v>0</v>
      </c>
      <c r="G33" s="338">
        <v>0</v>
      </c>
      <c r="H33" s="338">
        <v>0</v>
      </c>
      <c r="I33" s="338">
        <v>0</v>
      </c>
      <c r="J33" s="338">
        <v>0</v>
      </c>
      <c r="K33" s="338">
        <v>0</v>
      </c>
      <c r="L33" s="338">
        <v>0</v>
      </c>
      <c r="M33" s="338">
        <v>0</v>
      </c>
      <c r="N33" s="338">
        <v>2.2681929199999997</v>
      </c>
      <c r="O33" s="338">
        <v>2.2681929199999997</v>
      </c>
      <c r="P33" s="338">
        <v>0</v>
      </c>
      <c r="Q33" s="338">
        <v>0</v>
      </c>
      <c r="R33" s="338">
        <v>0</v>
      </c>
      <c r="S33" s="338">
        <v>0</v>
      </c>
      <c r="T33" s="338">
        <v>0</v>
      </c>
      <c r="U33" s="338">
        <v>0</v>
      </c>
      <c r="V33" s="338">
        <v>0</v>
      </c>
      <c r="W33" s="338">
        <v>0</v>
      </c>
      <c r="X33" s="338">
        <v>0</v>
      </c>
      <c r="Y33" s="338">
        <v>0</v>
      </c>
      <c r="Z33" s="338">
        <v>0</v>
      </c>
      <c r="AA33" s="338">
        <v>0</v>
      </c>
      <c r="AB33" s="337">
        <f t="shared" si="5"/>
        <v>0</v>
      </c>
      <c r="AC33" s="345">
        <f t="shared" si="6"/>
        <v>2.2681929199999997</v>
      </c>
    </row>
    <row r="34" spans="1:29" x14ac:dyDescent="0.25">
      <c r="A34" s="80" t="s">
        <v>166</v>
      </c>
      <c r="B34" s="50" t="s">
        <v>165</v>
      </c>
      <c r="C34" s="337">
        <v>0</v>
      </c>
      <c r="D34" s="337">
        <v>0</v>
      </c>
      <c r="E34" s="338">
        <v>0</v>
      </c>
      <c r="F34" s="338">
        <v>0</v>
      </c>
      <c r="G34" s="338">
        <v>0</v>
      </c>
      <c r="H34" s="338">
        <v>0</v>
      </c>
      <c r="I34" s="338">
        <v>0</v>
      </c>
      <c r="J34" s="338">
        <v>0</v>
      </c>
      <c r="K34" s="338">
        <v>0</v>
      </c>
      <c r="L34" s="338">
        <v>0</v>
      </c>
      <c r="M34" s="338">
        <v>0</v>
      </c>
      <c r="N34" s="338">
        <v>6.7534149999999987E-2</v>
      </c>
      <c r="O34" s="338">
        <v>6.7534149999999987E-2</v>
      </c>
      <c r="P34" s="338">
        <v>0</v>
      </c>
      <c r="Q34" s="338">
        <v>0</v>
      </c>
      <c r="R34" s="338">
        <v>0</v>
      </c>
      <c r="S34" s="338">
        <v>0</v>
      </c>
      <c r="T34" s="338">
        <v>0</v>
      </c>
      <c r="U34" s="338">
        <v>0</v>
      </c>
      <c r="V34" s="338">
        <v>0</v>
      </c>
      <c r="W34" s="338">
        <v>0</v>
      </c>
      <c r="X34" s="338">
        <v>0</v>
      </c>
      <c r="Y34" s="338">
        <v>0</v>
      </c>
      <c r="Z34" s="338">
        <v>0</v>
      </c>
      <c r="AA34" s="338">
        <v>0</v>
      </c>
      <c r="AB34" s="337">
        <f t="shared" si="5"/>
        <v>0</v>
      </c>
      <c r="AC34" s="345">
        <f t="shared" si="6"/>
        <v>6.7534149999999987E-2</v>
      </c>
    </row>
    <row r="35" spans="1:29" ht="31.5" x14ac:dyDescent="0.25">
      <c r="A35" s="80" t="s">
        <v>62</v>
      </c>
      <c r="B35" s="79" t="s">
        <v>164</v>
      </c>
      <c r="C35" s="337">
        <v>0</v>
      </c>
      <c r="D35" s="337">
        <v>0</v>
      </c>
      <c r="E35" s="341">
        <v>0</v>
      </c>
      <c r="F35" s="341">
        <v>0</v>
      </c>
      <c r="G35" s="337">
        <v>0</v>
      </c>
      <c r="H35" s="337">
        <v>0</v>
      </c>
      <c r="I35" s="337">
        <v>0</v>
      </c>
      <c r="J35" s="337">
        <v>0</v>
      </c>
      <c r="K35" s="337">
        <v>0</v>
      </c>
      <c r="L35" s="337">
        <v>0</v>
      </c>
      <c r="M35" s="337">
        <v>0</v>
      </c>
      <c r="N35" s="342">
        <v>0</v>
      </c>
      <c r="O35" s="337">
        <v>0</v>
      </c>
      <c r="P35" s="337">
        <v>0</v>
      </c>
      <c r="Q35" s="337">
        <v>0</v>
      </c>
      <c r="R35" s="337">
        <v>0</v>
      </c>
      <c r="S35" s="337">
        <v>0</v>
      </c>
      <c r="T35" s="337">
        <v>0</v>
      </c>
      <c r="U35" s="337">
        <v>0</v>
      </c>
      <c r="V35" s="337">
        <v>0</v>
      </c>
      <c r="W35" s="337">
        <v>0</v>
      </c>
      <c r="X35" s="337">
        <v>0</v>
      </c>
      <c r="Y35" s="337">
        <v>0</v>
      </c>
      <c r="Z35" s="337">
        <v>0</v>
      </c>
      <c r="AA35" s="337">
        <v>0</v>
      </c>
      <c r="AB35" s="337">
        <f t="shared" si="5"/>
        <v>0</v>
      </c>
      <c r="AC35" s="345">
        <f t="shared" si="6"/>
        <v>0</v>
      </c>
    </row>
    <row r="36" spans="1:29" ht="31.5" x14ac:dyDescent="0.25">
      <c r="A36" s="77" t="s">
        <v>163</v>
      </c>
      <c r="B36" s="76" t="s">
        <v>162</v>
      </c>
      <c r="C36" s="343">
        <v>0</v>
      </c>
      <c r="D36" s="337">
        <v>0</v>
      </c>
      <c r="E36" s="338">
        <v>0</v>
      </c>
      <c r="F36" s="338">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7">
        <f t="shared" si="5"/>
        <v>0</v>
      </c>
      <c r="AC36" s="345">
        <f t="shared" si="6"/>
        <v>0</v>
      </c>
    </row>
    <row r="37" spans="1:29" x14ac:dyDescent="0.25">
      <c r="A37" s="77" t="s">
        <v>161</v>
      </c>
      <c r="B37" s="76" t="s">
        <v>151</v>
      </c>
      <c r="C37" s="343">
        <v>0</v>
      </c>
      <c r="D37" s="337">
        <v>0</v>
      </c>
      <c r="E37" s="338">
        <v>0</v>
      </c>
      <c r="F37" s="338">
        <v>0</v>
      </c>
      <c r="G37" s="338">
        <v>0</v>
      </c>
      <c r="H37" s="338">
        <v>0</v>
      </c>
      <c r="I37" s="338">
        <v>0</v>
      </c>
      <c r="J37" s="338">
        <v>0</v>
      </c>
      <c r="K37" s="338">
        <v>0</v>
      </c>
      <c r="L37" s="338">
        <v>0</v>
      </c>
      <c r="M37" s="338">
        <v>0</v>
      </c>
      <c r="N37" s="340">
        <v>0</v>
      </c>
      <c r="O37" s="338">
        <v>0</v>
      </c>
      <c r="P37" s="338">
        <v>0</v>
      </c>
      <c r="Q37" s="338">
        <v>0</v>
      </c>
      <c r="R37" s="338">
        <v>0</v>
      </c>
      <c r="S37" s="338">
        <v>0</v>
      </c>
      <c r="T37" s="338">
        <v>0</v>
      </c>
      <c r="U37" s="338">
        <v>0</v>
      </c>
      <c r="V37" s="338">
        <v>0</v>
      </c>
      <c r="W37" s="338">
        <v>0</v>
      </c>
      <c r="X37" s="338">
        <v>0</v>
      </c>
      <c r="Y37" s="338">
        <v>0</v>
      </c>
      <c r="Z37" s="338">
        <v>0</v>
      </c>
      <c r="AA37" s="338">
        <v>0</v>
      </c>
      <c r="AB37" s="337">
        <f t="shared" si="5"/>
        <v>0</v>
      </c>
      <c r="AC37" s="345">
        <f t="shared" si="6"/>
        <v>0</v>
      </c>
    </row>
    <row r="38" spans="1:29" x14ac:dyDescent="0.25">
      <c r="A38" s="77" t="s">
        <v>160</v>
      </c>
      <c r="B38" s="76" t="s">
        <v>149</v>
      </c>
      <c r="C38" s="343">
        <v>0</v>
      </c>
      <c r="D38" s="337">
        <v>0</v>
      </c>
      <c r="E38" s="338">
        <v>0</v>
      </c>
      <c r="F38" s="338">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7">
        <f t="shared" si="5"/>
        <v>0</v>
      </c>
      <c r="AC38" s="345">
        <f t="shared" si="6"/>
        <v>0</v>
      </c>
    </row>
    <row r="39" spans="1:29" ht="31.5" x14ac:dyDescent="0.25">
      <c r="A39" s="77" t="s">
        <v>159</v>
      </c>
      <c r="B39" s="50" t="s">
        <v>147</v>
      </c>
      <c r="C39" s="337">
        <v>0</v>
      </c>
      <c r="D39" s="337">
        <v>0</v>
      </c>
      <c r="E39" s="338">
        <v>0</v>
      </c>
      <c r="F39" s="338">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7">
        <f t="shared" si="5"/>
        <v>0</v>
      </c>
      <c r="AC39" s="345">
        <f t="shared" si="6"/>
        <v>0</v>
      </c>
    </row>
    <row r="40" spans="1:29" ht="31.5" x14ac:dyDescent="0.25">
      <c r="A40" s="77" t="s">
        <v>158</v>
      </c>
      <c r="B40" s="50" t="s">
        <v>145</v>
      </c>
      <c r="C40" s="337">
        <v>0</v>
      </c>
      <c r="D40" s="337">
        <v>0</v>
      </c>
      <c r="E40" s="338">
        <v>0</v>
      </c>
      <c r="F40" s="338">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7">
        <f t="shared" si="5"/>
        <v>0</v>
      </c>
      <c r="AC40" s="345">
        <f t="shared" si="6"/>
        <v>0</v>
      </c>
    </row>
    <row r="41" spans="1:29" x14ac:dyDescent="0.25">
      <c r="A41" s="77" t="s">
        <v>157</v>
      </c>
      <c r="B41" s="50" t="s">
        <v>143</v>
      </c>
      <c r="C41" s="337">
        <v>0</v>
      </c>
      <c r="D41" s="337">
        <v>0</v>
      </c>
      <c r="E41" s="338">
        <v>0</v>
      </c>
      <c r="F41" s="338">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7">
        <f t="shared" si="5"/>
        <v>0</v>
      </c>
      <c r="AC41" s="345">
        <f t="shared" si="6"/>
        <v>0</v>
      </c>
    </row>
    <row r="42" spans="1:29" ht="18.75" x14ac:dyDescent="0.25">
      <c r="A42" s="77" t="s">
        <v>156</v>
      </c>
      <c r="B42" s="76" t="s">
        <v>141</v>
      </c>
      <c r="C42" s="343">
        <v>0</v>
      </c>
      <c r="D42" s="337">
        <v>0</v>
      </c>
      <c r="E42" s="338">
        <v>0</v>
      </c>
      <c r="F42" s="338">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7">
        <f t="shared" si="5"/>
        <v>0</v>
      </c>
      <c r="AC42" s="345">
        <f t="shared" si="6"/>
        <v>0</v>
      </c>
    </row>
    <row r="43" spans="1:29" x14ac:dyDescent="0.25">
      <c r="A43" s="80" t="s">
        <v>61</v>
      </c>
      <c r="B43" s="79" t="s">
        <v>155</v>
      </c>
      <c r="C43" s="337">
        <v>0</v>
      </c>
      <c r="D43" s="337">
        <v>0</v>
      </c>
      <c r="E43" s="341">
        <v>0</v>
      </c>
      <c r="F43" s="341">
        <v>0</v>
      </c>
      <c r="G43" s="337">
        <v>0</v>
      </c>
      <c r="H43" s="337">
        <v>0</v>
      </c>
      <c r="I43" s="337">
        <v>0</v>
      </c>
      <c r="J43" s="337">
        <v>0</v>
      </c>
      <c r="K43" s="337">
        <v>0</v>
      </c>
      <c r="L43" s="337">
        <v>0</v>
      </c>
      <c r="M43" s="337">
        <v>0</v>
      </c>
      <c r="N43" s="342">
        <v>0</v>
      </c>
      <c r="O43" s="337">
        <v>0</v>
      </c>
      <c r="P43" s="337">
        <v>0</v>
      </c>
      <c r="Q43" s="337">
        <v>0</v>
      </c>
      <c r="R43" s="337">
        <v>0</v>
      </c>
      <c r="S43" s="337">
        <v>0</v>
      </c>
      <c r="T43" s="337">
        <v>0</v>
      </c>
      <c r="U43" s="337">
        <v>0</v>
      </c>
      <c r="V43" s="337">
        <v>0</v>
      </c>
      <c r="W43" s="337">
        <v>0</v>
      </c>
      <c r="X43" s="337">
        <v>0</v>
      </c>
      <c r="Y43" s="337">
        <v>0</v>
      </c>
      <c r="Z43" s="337">
        <v>0</v>
      </c>
      <c r="AA43" s="337">
        <v>0</v>
      </c>
      <c r="AB43" s="337">
        <f t="shared" si="5"/>
        <v>0</v>
      </c>
      <c r="AC43" s="345">
        <f t="shared" si="6"/>
        <v>0</v>
      </c>
    </row>
    <row r="44" spans="1:29" x14ac:dyDescent="0.25">
      <c r="A44" s="77" t="s">
        <v>154</v>
      </c>
      <c r="B44" s="50" t="s">
        <v>153</v>
      </c>
      <c r="C44" s="337">
        <v>0</v>
      </c>
      <c r="D44" s="337">
        <v>0</v>
      </c>
      <c r="E44" s="338">
        <v>0</v>
      </c>
      <c r="F44" s="338">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7">
        <f t="shared" si="5"/>
        <v>0</v>
      </c>
      <c r="AC44" s="345">
        <f t="shared" si="6"/>
        <v>0</v>
      </c>
    </row>
    <row r="45" spans="1:29" x14ac:dyDescent="0.25">
      <c r="A45" s="77" t="s">
        <v>152</v>
      </c>
      <c r="B45" s="50" t="s">
        <v>151</v>
      </c>
      <c r="C45" s="337">
        <v>0</v>
      </c>
      <c r="D45" s="337">
        <v>0</v>
      </c>
      <c r="E45" s="338">
        <v>0</v>
      </c>
      <c r="F45" s="338">
        <v>0</v>
      </c>
      <c r="G45" s="338">
        <v>0</v>
      </c>
      <c r="H45" s="338">
        <v>0</v>
      </c>
      <c r="I45" s="338">
        <v>0</v>
      </c>
      <c r="J45" s="338">
        <v>0</v>
      </c>
      <c r="K45" s="338">
        <v>0</v>
      </c>
      <c r="L45" s="338">
        <v>0</v>
      </c>
      <c r="M45" s="338">
        <v>0</v>
      </c>
      <c r="N45" s="340">
        <v>0</v>
      </c>
      <c r="O45" s="338">
        <v>0</v>
      </c>
      <c r="P45" s="338">
        <v>0</v>
      </c>
      <c r="Q45" s="338">
        <v>0</v>
      </c>
      <c r="R45" s="338">
        <v>0</v>
      </c>
      <c r="S45" s="338">
        <v>0</v>
      </c>
      <c r="T45" s="338">
        <v>0</v>
      </c>
      <c r="U45" s="338">
        <v>0</v>
      </c>
      <c r="V45" s="338">
        <v>0</v>
      </c>
      <c r="W45" s="338">
        <v>0</v>
      </c>
      <c r="X45" s="338">
        <v>0</v>
      </c>
      <c r="Y45" s="338">
        <v>0</v>
      </c>
      <c r="Z45" s="338">
        <v>0</v>
      </c>
      <c r="AA45" s="338">
        <v>0</v>
      </c>
      <c r="AB45" s="337">
        <f t="shared" si="5"/>
        <v>0</v>
      </c>
      <c r="AC45" s="345">
        <f t="shared" si="6"/>
        <v>0</v>
      </c>
    </row>
    <row r="46" spans="1:29" x14ac:dyDescent="0.25">
      <c r="A46" s="77" t="s">
        <v>150</v>
      </c>
      <c r="B46" s="50" t="s">
        <v>149</v>
      </c>
      <c r="C46" s="337">
        <v>0</v>
      </c>
      <c r="D46" s="337">
        <v>0</v>
      </c>
      <c r="E46" s="338">
        <v>0</v>
      </c>
      <c r="F46" s="338">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7">
        <f t="shared" si="5"/>
        <v>0</v>
      </c>
      <c r="AC46" s="345">
        <f t="shared" si="6"/>
        <v>0</v>
      </c>
    </row>
    <row r="47" spans="1:29" ht="31.5" x14ac:dyDescent="0.25">
      <c r="A47" s="77" t="s">
        <v>148</v>
      </c>
      <c r="B47" s="50" t="s">
        <v>147</v>
      </c>
      <c r="C47" s="337">
        <v>0</v>
      </c>
      <c r="D47" s="337">
        <v>0</v>
      </c>
      <c r="E47" s="338">
        <v>0</v>
      </c>
      <c r="F47" s="338">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7">
        <f t="shared" si="5"/>
        <v>0</v>
      </c>
      <c r="AC47" s="345">
        <f t="shared" si="6"/>
        <v>0</v>
      </c>
    </row>
    <row r="48" spans="1:29" ht="31.5" x14ac:dyDescent="0.25">
      <c r="A48" s="77" t="s">
        <v>146</v>
      </c>
      <c r="B48" s="50" t="s">
        <v>145</v>
      </c>
      <c r="C48" s="337">
        <v>0</v>
      </c>
      <c r="D48" s="337">
        <v>0</v>
      </c>
      <c r="E48" s="338">
        <v>0</v>
      </c>
      <c r="F48" s="338">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7">
        <f t="shared" si="5"/>
        <v>0</v>
      </c>
      <c r="AC48" s="345">
        <f t="shared" si="6"/>
        <v>0</v>
      </c>
    </row>
    <row r="49" spans="1:29" x14ac:dyDescent="0.25">
      <c r="A49" s="77" t="s">
        <v>144</v>
      </c>
      <c r="B49" s="50" t="s">
        <v>143</v>
      </c>
      <c r="C49" s="337">
        <v>0</v>
      </c>
      <c r="D49" s="337">
        <v>0</v>
      </c>
      <c r="E49" s="338">
        <v>0</v>
      </c>
      <c r="F49" s="338">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7">
        <f t="shared" si="5"/>
        <v>0</v>
      </c>
      <c r="AC49" s="345">
        <f t="shared" si="6"/>
        <v>0</v>
      </c>
    </row>
    <row r="50" spans="1:29" ht="18.75" x14ac:dyDescent="0.25">
      <c r="A50" s="77" t="s">
        <v>142</v>
      </c>
      <c r="B50" s="76" t="s">
        <v>141</v>
      </c>
      <c r="C50" s="343">
        <v>0</v>
      </c>
      <c r="D50" s="337">
        <v>0</v>
      </c>
      <c r="E50" s="338">
        <v>0</v>
      </c>
      <c r="F50" s="338">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7">
        <f t="shared" si="5"/>
        <v>0</v>
      </c>
      <c r="AC50" s="345">
        <f t="shared" si="6"/>
        <v>0</v>
      </c>
    </row>
    <row r="51" spans="1:29" ht="35.25" customHeight="1" x14ac:dyDescent="0.25">
      <c r="A51" s="80" t="s">
        <v>59</v>
      </c>
      <c r="B51" s="79" t="s">
        <v>140</v>
      </c>
      <c r="C51" s="337">
        <v>0</v>
      </c>
      <c r="D51" s="337">
        <v>0</v>
      </c>
      <c r="E51" s="341">
        <v>0</v>
      </c>
      <c r="F51" s="341">
        <v>0</v>
      </c>
      <c r="G51" s="337">
        <v>0</v>
      </c>
      <c r="H51" s="337">
        <v>0</v>
      </c>
      <c r="I51" s="337">
        <v>0</v>
      </c>
      <c r="J51" s="337">
        <v>0</v>
      </c>
      <c r="K51" s="337">
        <v>0</v>
      </c>
      <c r="L51" s="337">
        <v>0</v>
      </c>
      <c r="M51" s="337">
        <v>0</v>
      </c>
      <c r="N51" s="342">
        <v>0</v>
      </c>
      <c r="O51" s="337">
        <v>0</v>
      </c>
      <c r="P51" s="337">
        <v>0</v>
      </c>
      <c r="Q51" s="337">
        <v>0</v>
      </c>
      <c r="R51" s="337">
        <v>0</v>
      </c>
      <c r="S51" s="337">
        <v>0</v>
      </c>
      <c r="T51" s="337">
        <v>0</v>
      </c>
      <c r="U51" s="337">
        <v>0</v>
      </c>
      <c r="V51" s="337">
        <v>0</v>
      </c>
      <c r="W51" s="337">
        <v>0</v>
      </c>
      <c r="X51" s="337">
        <v>0</v>
      </c>
      <c r="Y51" s="337">
        <v>0</v>
      </c>
      <c r="Z51" s="337">
        <v>0</v>
      </c>
      <c r="AA51" s="337">
        <v>0</v>
      </c>
      <c r="AB51" s="337">
        <f t="shared" si="5"/>
        <v>0</v>
      </c>
      <c r="AC51" s="345">
        <f t="shared" si="6"/>
        <v>0</v>
      </c>
    </row>
    <row r="52" spans="1:29" x14ac:dyDescent="0.25">
      <c r="A52" s="77" t="s">
        <v>139</v>
      </c>
      <c r="B52" s="50" t="s">
        <v>138</v>
      </c>
      <c r="C52" s="337">
        <v>0</v>
      </c>
      <c r="D52" s="337">
        <v>0</v>
      </c>
      <c r="E52" s="338">
        <v>0</v>
      </c>
      <c r="F52" s="338">
        <v>0</v>
      </c>
      <c r="G52" s="338">
        <v>0</v>
      </c>
      <c r="H52" s="338">
        <v>0</v>
      </c>
      <c r="I52" s="338">
        <v>0</v>
      </c>
      <c r="J52" s="338">
        <v>0</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37">
        <f t="shared" si="5"/>
        <v>0</v>
      </c>
      <c r="AC52" s="345">
        <f t="shared" si="6"/>
        <v>0</v>
      </c>
    </row>
    <row r="53" spans="1:29" x14ac:dyDescent="0.25">
      <c r="A53" s="77" t="s">
        <v>137</v>
      </c>
      <c r="B53" s="50" t="s">
        <v>131</v>
      </c>
      <c r="C53" s="337">
        <v>0</v>
      </c>
      <c r="D53" s="337">
        <v>0</v>
      </c>
      <c r="E53" s="338">
        <v>0</v>
      </c>
      <c r="F53" s="338">
        <v>0</v>
      </c>
      <c r="G53" s="338">
        <v>0</v>
      </c>
      <c r="H53" s="338">
        <v>0</v>
      </c>
      <c r="I53" s="338">
        <v>0</v>
      </c>
      <c r="J53" s="338">
        <v>0</v>
      </c>
      <c r="K53" s="338">
        <v>0</v>
      </c>
      <c r="L53" s="338">
        <v>0</v>
      </c>
      <c r="M53" s="338">
        <v>0</v>
      </c>
      <c r="N53" s="340">
        <v>0</v>
      </c>
      <c r="O53" s="338">
        <v>0</v>
      </c>
      <c r="P53" s="338">
        <v>0</v>
      </c>
      <c r="Q53" s="338">
        <v>0</v>
      </c>
      <c r="R53" s="338">
        <v>0</v>
      </c>
      <c r="S53" s="338">
        <v>0</v>
      </c>
      <c r="T53" s="338">
        <v>0</v>
      </c>
      <c r="U53" s="338">
        <v>0</v>
      </c>
      <c r="V53" s="338">
        <v>0</v>
      </c>
      <c r="W53" s="338">
        <v>0</v>
      </c>
      <c r="X53" s="338">
        <v>0</v>
      </c>
      <c r="Y53" s="338">
        <v>0</v>
      </c>
      <c r="Z53" s="338">
        <v>0</v>
      </c>
      <c r="AA53" s="338">
        <v>0</v>
      </c>
      <c r="AB53" s="337">
        <f t="shared" si="5"/>
        <v>0</v>
      </c>
      <c r="AC53" s="345">
        <f t="shared" si="6"/>
        <v>0</v>
      </c>
    </row>
    <row r="54" spans="1:29" x14ac:dyDescent="0.25">
      <c r="A54" s="77" t="s">
        <v>136</v>
      </c>
      <c r="B54" s="76" t="s">
        <v>130</v>
      </c>
      <c r="C54" s="343">
        <v>0</v>
      </c>
      <c r="D54" s="337">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7">
        <f t="shared" si="5"/>
        <v>0</v>
      </c>
      <c r="AC54" s="345">
        <f t="shared" si="6"/>
        <v>0</v>
      </c>
    </row>
    <row r="55" spans="1:29" x14ac:dyDescent="0.25">
      <c r="A55" s="77" t="s">
        <v>135</v>
      </c>
      <c r="B55" s="76" t="s">
        <v>129</v>
      </c>
      <c r="C55" s="343">
        <v>0</v>
      </c>
      <c r="D55" s="337">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7">
        <f t="shared" si="5"/>
        <v>0</v>
      </c>
      <c r="AC55" s="345">
        <f t="shared" si="6"/>
        <v>0</v>
      </c>
    </row>
    <row r="56" spans="1:29" x14ac:dyDescent="0.25">
      <c r="A56" s="77" t="s">
        <v>134</v>
      </c>
      <c r="B56" s="76" t="s">
        <v>128</v>
      </c>
      <c r="C56" s="343">
        <v>0</v>
      </c>
      <c r="D56" s="337">
        <v>0</v>
      </c>
      <c r="E56" s="338">
        <v>0</v>
      </c>
      <c r="F56" s="338">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7">
        <f t="shared" si="5"/>
        <v>0</v>
      </c>
      <c r="AC56" s="345">
        <f t="shared" si="6"/>
        <v>0</v>
      </c>
    </row>
    <row r="57" spans="1:29" ht="18.75" x14ac:dyDescent="0.25">
      <c r="A57" s="77" t="s">
        <v>133</v>
      </c>
      <c r="B57" s="76" t="s">
        <v>127</v>
      </c>
      <c r="C57" s="343">
        <v>0</v>
      </c>
      <c r="D57" s="337">
        <v>0</v>
      </c>
      <c r="E57" s="338">
        <v>0</v>
      </c>
      <c r="F57" s="338">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7">
        <f t="shared" si="5"/>
        <v>0</v>
      </c>
      <c r="AC57" s="345">
        <f t="shared" si="6"/>
        <v>0</v>
      </c>
    </row>
    <row r="58" spans="1:29" ht="36.75" customHeight="1" x14ac:dyDescent="0.25">
      <c r="A58" s="80" t="s">
        <v>58</v>
      </c>
      <c r="B58" s="103" t="s">
        <v>232</v>
      </c>
      <c r="C58" s="343">
        <v>0</v>
      </c>
      <c r="D58" s="337">
        <v>0</v>
      </c>
      <c r="E58" s="341">
        <v>0</v>
      </c>
      <c r="F58" s="341">
        <v>0</v>
      </c>
      <c r="G58" s="337">
        <v>0</v>
      </c>
      <c r="H58" s="337">
        <v>0</v>
      </c>
      <c r="I58" s="337">
        <v>0</v>
      </c>
      <c r="J58" s="337">
        <v>0</v>
      </c>
      <c r="K58" s="337">
        <v>0</v>
      </c>
      <c r="L58" s="337">
        <v>0</v>
      </c>
      <c r="M58" s="337">
        <v>0</v>
      </c>
      <c r="N58" s="342">
        <v>0</v>
      </c>
      <c r="O58" s="337">
        <v>0</v>
      </c>
      <c r="P58" s="337">
        <v>0</v>
      </c>
      <c r="Q58" s="337">
        <v>0</v>
      </c>
      <c r="R58" s="337">
        <v>0</v>
      </c>
      <c r="S58" s="337">
        <v>0</v>
      </c>
      <c r="T58" s="337">
        <v>0</v>
      </c>
      <c r="U58" s="337">
        <v>0</v>
      </c>
      <c r="V58" s="337">
        <v>0</v>
      </c>
      <c r="W58" s="337">
        <v>0</v>
      </c>
      <c r="X58" s="337">
        <v>0</v>
      </c>
      <c r="Y58" s="337">
        <v>0</v>
      </c>
      <c r="Z58" s="337">
        <v>0</v>
      </c>
      <c r="AA58" s="337">
        <v>0</v>
      </c>
      <c r="AB58" s="337">
        <f t="shared" si="5"/>
        <v>0</v>
      </c>
      <c r="AC58" s="345">
        <f t="shared" si="6"/>
        <v>0</v>
      </c>
    </row>
    <row r="59" spans="1:29" x14ac:dyDescent="0.25">
      <c r="A59" s="80" t="s">
        <v>56</v>
      </c>
      <c r="B59" s="79" t="s">
        <v>132</v>
      </c>
      <c r="C59" s="337">
        <v>0</v>
      </c>
      <c r="D59" s="337">
        <v>0</v>
      </c>
      <c r="E59" s="341">
        <v>0</v>
      </c>
      <c r="F59" s="341">
        <v>0</v>
      </c>
      <c r="G59" s="337">
        <v>0</v>
      </c>
      <c r="H59" s="337">
        <v>0</v>
      </c>
      <c r="I59" s="337">
        <v>0</v>
      </c>
      <c r="J59" s="337">
        <v>0</v>
      </c>
      <c r="K59" s="337">
        <v>0</v>
      </c>
      <c r="L59" s="337">
        <v>0</v>
      </c>
      <c r="M59" s="337">
        <v>0</v>
      </c>
      <c r="N59" s="342">
        <v>0</v>
      </c>
      <c r="O59" s="337">
        <v>0</v>
      </c>
      <c r="P59" s="337">
        <v>0</v>
      </c>
      <c r="Q59" s="337">
        <v>0</v>
      </c>
      <c r="R59" s="337">
        <v>0</v>
      </c>
      <c r="S59" s="337">
        <v>0</v>
      </c>
      <c r="T59" s="337">
        <v>0</v>
      </c>
      <c r="U59" s="337">
        <v>0</v>
      </c>
      <c r="V59" s="337">
        <v>0</v>
      </c>
      <c r="W59" s="337">
        <v>0</v>
      </c>
      <c r="X59" s="337">
        <v>0</v>
      </c>
      <c r="Y59" s="337">
        <v>0</v>
      </c>
      <c r="Z59" s="337">
        <v>0</v>
      </c>
      <c r="AA59" s="337">
        <v>0</v>
      </c>
      <c r="AB59" s="337">
        <f t="shared" si="5"/>
        <v>0</v>
      </c>
      <c r="AC59" s="345">
        <f t="shared" si="6"/>
        <v>0</v>
      </c>
    </row>
    <row r="60" spans="1:29" x14ac:dyDescent="0.25">
      <c r="A60" s="77" t="s">
        <v>226</v>
      </c>
      <c r="B60" s="78" t="s">
        <v>153</v>
      </c>
      <c r="C60" s="344">
        <v>0</v>
      </c>
      <c r="D60" s="337">
        <v>0</v>
      </c>
      <c r="E60" s="338">
        <v>0</v>
      </c>
      <c r="F60" s="338">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7">
        <f t="shared" si="5"/>
        <v>0</v>
      </c>
      <c r="AC60" s="345">
        <f t="shared" si="6"/>
        <v>0</v>
      </c>
    </row>
    <row r="61" spans="1:29" x14ac:dyDescent="0.25">
      <c r="A61" s="77" t="s">
        <v>227</v>
      </c>
      <c r="B61" s="78" t="s">
        <v>151</v>
      </c>
      <c r="C61" s="344">
        <v>0</v>
      </c>
      <c r="D61" s="337">
        <v>0</v>
      </c>
      <c r="E61" s="338">
        <v>0</v>
      </c>
      <c r="F61" s="338">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7">
        <f t="shared" si="5"/>
        <v>0</v>
      </c>
      <c r="AC61" s="345">
        <f t="shared" si="6"/>
        <v>0</v>
      </c>
    </row>
    <row r="62" spans="1:29" x14ac:dyDescent="0.25">
      <c r="A62" s="77" t="s">
        <v>228</v>
      </c>
      <c r="B62" s="78" t="s">
        <v>149</v>
      </c>
      <c r="C62" s="344">
        <v>0</v>
      </c>
      <c r="D62" s="337">
        <v>0</v>
      </c>
      <c r="E62" s="338">
        <v>0</v>
      </c>
      <c r="F62" s="338">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7">
        <f t="shared" si="5"/>
        <v>0</v>
      </c>
      <c r="AC62" s="345">
        <f t="shared" si="6"/>
        <v>0</v>
      </c>
    </row>
    <row r="63" spans="1:29" x14ac:dyDescent="0.25">
      <c r="A63" s="77" t="s">
        <v>229</v>
      </c>
      <c r="B63" s="78" t="s">
        <v>231</v>
      </c>
      <c r="C63" s="344">
        <v>0</v>
      </c>
      <c r="D63" s="337">
        <v>0</v>
      </c>
      <c r="E63" s="338">
        <v>0</v>
      </c>
      <c r="F63" s="338">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7">
        <f t="shared" si="5"/>
        <v>0</v>
      </c>
      <c r="AC63" s="345">
        <f t="shared" si="6"/>
        <v>0</v>
      </c>
    </row>
    <row r="64" spans="1:29" ht="18.75" x14ac:dyDescent="0.25">
      <c r="A64" s="77" t="s">
        <v>230</v>
      </c>
      <c r="B64" s="76" t="s">
        <v>127</v>
      </c>
      <c r="C64" s="343">
        <v>0</v>
      </c>
      <c r="D64" s="337">
        <v>0</v>
      </c>
      <c r="E64" s="338">
        <v>0</v>
      </c>
      <c r="F64" s="338">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7">
        <f t="shared" si="5"/>
        <v>0</v>
      </c>
      <c r="AC64" s="345">
        <f t="shared" si="6"/>
        <v>0</v>
      </c>
    </row>
    <row r="65" spans="1:28"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row>
    <row r="66" spans="1:28" ht="54" customHeight="1" x14ac:dyDescent="0.25">
      <c r="A66" s="64"/>
      <c r="B66" s="509"/>
      <c r="C66" s="509"/>
      <c r="D66" s="509"/>
      <c r="E66" s="509"/>
      <c r="F66" s="509"/>
      <c r="G66" s="509"/>
      <c r="H66" s="509"/>
      <c r="I66" s="509"/>
      <c r="J66" s="68"/>
      <c r="K66" s="68"/>
      <c r="L66" s="72"/>
      <c r="M66" s="72"/>
      <c r="N66" s="72"/>
      <c r="O66" s="72"/>
      <c r="P66" s="72"/>
      <c r="Q66" s="72"/>
      <c r="R66" s="72"/>
      <c r="S66" s="72"/>
      <c r="T66" s="72"/>
      <c r="U66" s="72"/>
      <c r="V66" s="72"/>
      <c r="W66" s="72"/>
      <c r="X66" s="72"/>
      <c r="Y66" s="72"/>
      <c r="Z66" s="72"/>
      <c r="AA66" s="72"/>
      <c r="AB66" s="72"/>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510"/>
      <c r="C68" s="510"/>
      <c r="D68" s="510"/>
      <c r="E68" s="510"/>
      <c r="F68" s="510"/>
      <c r="G68" s="510"/>
      <c r="H68" s="510"/>
      <c r="I68" s="510"/>
      <c r="J68" s="69"/>
      <c r="K68" s="69"/>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509"/>
      <c r="C70" s="509"/>
      <c r="D70" s="509"/>
      <c r="E70" s="509"/>
      <c r="F70" s="509"/>
      <c r="G70" s="509"/>
      <c r="H70" s="509"/>
      <c r="I70" s="509"/>
      <c r="J70" s="68"/>
      <c r="K70" s="68"/>
      <c r="L70" s="64"/>
      <c r="M70" s="64"/>
      <c r="N70" s="64"/>
      <c r="O70" s="64"/>
      <c r="P70" s="64"/>
      <c r="Q70" s="64"/>
      <c r="R70" s="64"/>
      <c r="S70" s="64"/>
      <c r="T70" s="64"/>
      <c r="U70" s="64"/>
      <c r="V70" s="64"/>
      <c r="W70" s="64"/>
      <c r="X70" s="64"/>
      <c r="Y70" s="64"/>
      <c r="Z70" s="64"/>
      <c r="AA70" s="64"/>
      <c r="AB70" s="64"/>
    </row>
    <row r="71" spans="1:28" x14ac:dyDescent="0.25">
      <c r="A71" s="64"/>
      <c r="B71" s="71"/>
      <c r="C71" s="71"/>
      <c r="D71" s="71"/>
      <c r="E71" s="71"/>
      <c r="F71" s="71"/>
      <c r="L71" s="64"/>
      <c r="M71" s="64"/>
      <c r="N71" s="70"/>
      <c r="O71" s="64"/>
      <c r="P71" s="64"/>
      <c r="Q71" s="64"/>
      <c r="R71" s="64"/>
      <c r="S71" s="64"/>
      <c r="T71" s="64"/>
      <c r="U71" s="64"/>
      <c r="V71" s="64"/>
      <c r="W71" s="64"/>
      <c r="X71" s="64"/>
      <c r="Y71" s="64"/>
      <c r="Z71" s="64"/>
      <c r="AA71" s="64"/>
      <c r="AB71" s="64"/>
    </row>
    <row r="72" spans="1:28" ht="51" customHeight="1" x14ac:dyDescent="0.25">
      <c r="A72" s="64"/>
      <c r="B72" s="509"/>
      <c r="C72" s="509"/>
      <c r="D72" s="509"/>
      <c r="E72" s="509"/>
      <c r="F72" s="509"/>
      <c r="G72" s="509"/>
      <c r="H72" s="509"/>
      <c r="I72" s="509"/>
      <c r="J72" s="68"/>
      <c r="K72" s="68"/>
      <c r="L72" s="64"/>
      <c r="M72" s="64"/>
      <c r="N72" s="70"/>
      <c r="O72" s="64"/>
      <c r="P72" s="64"/>
      <c r="Q72" s="64"/>
      <c r="R72" s="64"/>
      <c r="S72" s="64"/>
      <c r="T72" s="64"/>
      <c r="U72" s="64"/>
      <c r="V72" s="64"/>
      <c r="W72" s="64"/>
      <c r="X72" s="64"/>
      <c r="Y72" s="64"/>
      <c r="Z72" s="64"/>
      <c r="AA72" s="64"/>
      <c r="AB72" s="64"/>
    </row>
    <row r="73" spans="1:28" ht="32.25" customHeight="1" x14ac:dyDescent="0.25">
      <c r="A73" s="64"/>
      <c r="B73" s="510"/>
      <c r="C73" s="510"/>
      <c r="D73" s="510"/>
      <c r="E73" s="510"/>
      <c r="F73" s="510"/>
      <c r="G73" s="510"/>
      <c r="H73" s="510"/>
      <c r="I73" s="510"/>
      <c r="J73" s="69"/>
      <c r="K73" s="69"/>
      <c r="L73" s="64"/>
      <c r="M73" s="64"/>
      <c r="N73" s="64"/>
      <c r="O73" s="64"/>
      <c r="P73" s="64"/>
      <c r="Q73" s="64"/>
      <c r="R73" s="64"/>
      <c r="S73" s="64"/>
      <c r="T73" s="64"/>
      <c r="U73" s="64"/>
      <c r="V73" s="64"/>
      <c r="W73" s="64"/>
      <c r="X73" s="64"/>
      <c r="Y73" s="64"/>
      <c r="Z73" s="64"/>
      <c r="AA73" s="64"/>
      <c r="AB73" s="64"/>
    </row>
    <row r="74" spans="1:28" ht="51.75" customHeight="1" x14ac:dyDescent="0.25">
      <c r="A74" s="64"/>
      <c r="B74" s="509"/>
      <c r="C74" s="509"/>
      <c r="D74" s="509"/>
      <c r="E74" s="509"/>
      <c r="F74" s="509"/>
      <c r="G74" s="509"/>
      <c r="H74" s="509"/>
      <c r="I74" s="509"/>
      <c r="J74" s="68"/>
      <c r="K74" s="68"/>
      <c r="L74" s="64"/>
      <c r="M74" s="64"/>
      <c r="N74" s="64"/>
      <c r="O74" s="64"/>
      <c r="P74" s="64"/>
      <c r="Q74" s="64"/>
      <c r="R74" s="64"/>
      <c r="S74" s="64"/>
      <c r="T74" s="64"/>
      <c r="U74" s="64"/>
      <c r="V74" s="64"/>
      <c r="W74" s="64"/>
      <c r="X74" s="64"/>
      <c r="Y74" s="64"/>
      <c r="Z74" s="64"/>
      <c r="AA74" s="64"/>
      <c r="AB74" s="64"/>
    </row>
    <row r="75" spans="1:28" ht="21.75" customHeight="1" x14ac:dyDescent="0.25">
      <c r="A75" s="64"/>
      <c r="B75" s="507"/>
      <c r="C75" s="507"/>
      <c r="D75" s="507"/>
      <c r="E75" s="507"/>
      <c r="F75" s="507"/>
      <c r="G75" s="507"/>
      <c r="H75" s="507"/>
      <c r="I75" s="507"/>
      <c r="J75" s="67"/>
      <c r="K75" s="67"/>
      <c r="L75" s="66"/>
      <c r="M75" s="66"/>
      <c r="N75" s="64"/>
      <c r="O75" s="64"/>
      <c r="P75" s="64"/>
      <c r="Q75" s="64"/>
      <c r="R75" s="64"/>
      <c r="S75" s="64"/>
      <c r="T75" s="64"/>
      <c r="U75" s="64"/>
      <c r="V75" s="64"/>
      <c r="W75" s="64"/>
      <c r="X75" s="64"/>
      <c r="Y75" s="64"/>
      <c r="Z75" s="64"/>
      <c r="AA75" s="64"/>
      <c r="AB75" s="64"/>
    </row>
    <row r="76" spans="1:28"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row>
    <row r="77" spans="1:28" ht="18.75" customHeight="1" x14ac:dyDescent="0.25">
      <c r="A77" s="64"/>
      <c r="B77" s="508"/>
      <c r="C77" s="508"/>
      <c r="D77" s="508"/>
      <c r="E77" s="508"/>
      <c r="F77" s="508"/>
      <c r="G77" s="508"/>
      <c r="H77" s="508"/>
      <c r="I77" s="508"/>
      <c r="J77" s="65"/>
      <c r="K77" s="65"/>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30:AB64 D25:AB29 AB24">
    <cfRule type="cellIs" dxfId="4" priority="3" operator="notEqual">
      <formula>0</formula>
    </cfRule>
  </conditionalFormatting>
  <conditionalFormatting sqref="AC24:AC64">
    <cfRule type="cellIs" dxfId="3" priority="2" operator="notEqual">
      <formula>0</formula>
    </cfRule>
  </conditionalFormatting>
  <conditionalFormatting sqref="C24:C29 D24:AA2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O26" sqref="O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14" t="str">
        <f>'1. паспорт местоположение'!A5:C5</f>
        <v>Год раскрытия информации: 2017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5"/>
    </row>
    <row r="7" spans="1:48" ht="18.75" x14ac:dyDescent="0.25">
      <c r="A7" s="430" t="s">
        <v>9</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row>
    <row r="8" spans="1:48" ht="18.75" x14ac:dyDescent="0.25">
      <c r="A8" s="43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row>
    <row r="9" spans="1:48"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26" t="s">
        <v>8</v>
      </c>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row>
    <row r="11" spans="1:48" ht="18.75" x14ac:dyDescent="0.25">
      <c r="A11" s="430"/>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row>
    <row r="12" spans="1:48" x14ac:dyDescent="0.25">
      <c r="A12" s="424" t="str">
        <f>'1. паспорт местоположение'!A12:C12</f>
        <v>Н_3500</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26" t="s">
        <v>7</v>
      </c>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c r="AR13" s="426"/>
      <c r="AS13" s="426"/>
      <c r="AT13" s="426"/>
      <c r="AU13" s="426"/>
      <c r="AV13" s="426"/>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4" t="str">
        <f>'1. паспорт местоположение'!A15</f>
        <v>Строительство КТПн 10/0.4 кВ , КЛ 10 кВ и КЛ 1 кВ от КТПн по ул.Косм.Леонова в г.Калининграде</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26" t="s">
        <v>6</v>
      </c>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6"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26" customFormat="1" x14ac:dyDescent="0.25">
      <c r="A21" s="511" t="s">
        <v>519</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6" customFormat="1" ht="58.5" customHeight="1" x14ac:dyDescent="0.25">
      <c r="A22" s="512" t="s">
        <v>52</v>
      </c>
      <c r="B22" s="515" t="s">
        <v>24</v>
      </c>
      <c r="C22" s="512" t="s">
        <v>51</v>
      </c>
      <c r="D22" s="512" t="s">
        <v>50</v>
      </c>
      <c r="E22" s="518" t="s">
        <v>530</v>
      </c>
      <c r="F22" s="519"/>
      <c r="G22" s="519"/>
      <c r="H22" s="519"/>
      <c r="I22" s="519"/>
      <c r="J22" s="519"/>
      <c r="K22" s="519"/>
      <c r="L22" s="520"/>
      <c r="M22" s="512" t="s">
        <v>49</v>
      </c>
      <c r="N22" s="512" t="s">
        <v>48</v>
      </c>
      <c r="O22" s="512" t="s">
        <v>47</v>
      </c>
      <c r="P22" s="521" t="s">
        <v>262</v>
      </c>
      <c r="Q22" s="521" t="s">
        <v>46</v>
      </c>
      <c r="R22" s="521" t="s">
        <v>45</v>
      </c>
      <c r="S22" s="521" t="s">
        <v>44</v>
      </c>
      <c r="T22" s="521"/>
      <c r="U22" s="522" t="s">
        <v>43</v>
      </c>
      <c r="V22" s="522" t="s">
        <v>42</v>
      </c>
      <c r="W22" s="521" t="s">
        <v>41</v>
      </c>
      <c r="X22" s="521" t="s">
        <v>40</v>
      </c>
      <c r="Y22" s="521" t="s">
        <v>39</v>
      </c>
      <c r="Z22" s="535" t="s">
        <v>38</v>
      </c>
      <c r="AA22" s="521" t="s">
        <v>37</v>
      </c>
      <c r="AB22" s="521" t="s">
        <v>36</v>
      </c>
      <c r="AC22" s="521" t="s">
        <v>35</v>
      </c>
      <c r="AD22" s="521" t="s">
        <v>34</v>
      </c>
      <c r="AE22" s="521" t="s">
        <v>33</v>
      </c>
      <c r="AF22" s="521" t="s">
        <v>32</v>
      </c>
      <c r="AG22" s="521"/>
      <c r="AH22" s="521"/>
      <c r="AI22" s="521"/>
      <c r="AJ22" s="521"/>
      <c r="AK22" s="521"/>
      <c r="AL22" s="521" t="s">
        <v>31</v>
      </c>
      <c r="AM22" s="521"/>
      <c r="AN22" s="521"/>
      <c r="AO22" s="521"/>
      <c r="AP22" s="521" t="s">
        <v>30</v>
      </c>
      <c r="AQ22" s="521"/>
      <c r="AR22" s="521" t="s">
        <v>29</v>
      </c>
      <c r="AS22" s="521" t="s">
        <v>28</v>
      </c>
      <c r="AT22" s="521" t="s">
        <v>27</v>
      </c>
      <c r="AU22" s="521" t="s">
        <v>26</v>
      </c>
      <c r="AV22" s="525" t="s">
        <v>25</v>
      </c>
    </row>
    <row r="23" spans="1:48" s="26" customFormat="1" ht="64.5" customHeight="1" x14ac:dyDescent="0.25">
      <c r="A23" s="513"/>
      <c r="B23" s="516"/>
      <c r="C23" s="513"/>
      <c r="D23" s="513"/>
      <c r="E23" s="527" t="s">
        <v>23</v>
      </c>
      <c r="F23" s="529" t="s">
        <v>131</v>
      </c>
      <c r="G23" s="529" t="s">
        <v>130</v>
      </c>
      <c r="H23" s="529" t="s">
        <v>129</v>
      </c>
      <c r="I23" s="533" t="s">
        <v>440</v>
      </c>
      <c r="J23" s="533" t="s">
        <v>441</v>
      </c>
      <c r="K23" s="533" t="s">
        <v>442</v>
      </c>
      <c r="L23" s="529" t="s">
        <v>79</v>
      </c>
      <c r="M23" s="513"/>
      <c r="N23" s="513"/>
      <c r="O23" s="513"/>
      <c r="P23" s="521"/>
      <c r="Q23" s="521"/>
      <c r="R23" s="521"/>
      <c r="S23" s="531" t="s">
        <v>2</v>
      </c>
      <c r="T23" s="531" t="s">
        <v>11</v>
      </c>
      <c r="U23" s="522"/>
      <c r="V23" s="522"/>
      <c r="W23" s="521"/>
      <c r="X23" s="521"/>
      <c r="Y23" s="521"/>
      <c r="Z23" s="521"/>
      <c r="AA23" s="521"/>
      <c r="AB23" s="521"/>
      <c r="AC23" s="521"/>
      <c r="AD23" s="521"/>
      <c r="AE23" s="521"/>
      <c r="AF23" s="521" t="s">
        <v>22</v>
      </c>
      <c r="AG23" s="521"/>
      <c r="AH23" s="521" t="s">
        <v>21</v>
      </c>
      <c r="AI23" s="521"/>
      <c r="AJ23" s="512" t="s">
        <v>20</v>
      </c>
      <c r="AK23" s="512" t="s">
        <v>19</v>
      </c>
      <c r="AL23" s="512" t="s">
        <v>18</v>
      </c>
      <c r="AM23" s="512" t="s">
        <v>17</v>
      </c>
      <c r="AN23" s="512" t="s">
        <v>16</v>
      </c>
      <c r="AO23" s="512" t="s">
        <v>15</v>
      </c>
      <c r="AP23" s="512" t="s">
        <v>14</v>
      </c>
      <c r="AQ23" s="523" t="s">
        <v>11</v>
      </c>
      <c r="AR23" s="521"/>
      <c r="AS23" s="521"/>
      <c r="AT23" s="521"/>
      <c r="AU23" s="521"/>
      <c r="AV23" s="526"/>
    </row>
    <row r="24" spans="1:48" s="26"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57" t="s">
        <v>13</v>
      </c>
      <c r="AG24" s="157" t="s">
        <v>12</v>
      </c>
      <c r="AH24" s="158" t="s">
        <v>2</v>
      </c>
      <c r="AI24" s="158" t="s">
        <v>11</v>
      </c>
      <c r="AJ24" s="514"/>
      <c r="AK24" s="514"/>
      <c r="AL24" s="514"/>
      <c r="AM24" s="514"/>
      <c r="AN24" s="514"/>
      <c r="AO24" s="514"/>
      <c r="AP24" s="514"/>
      <c r="AQ24" s="524"/>
      <c r="AR24" s="521"/>
      <c r="AS24" s="521"/>
      <c r="AT24" s="521"/>
      <c r="AU24" s="521"/>
      <c r="AV24" s="52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540</v>
      </c>
      <c r="C26" s="21"/>
      <c r="D26" s="23"/>
      <c r="E26" s="23"/>
      <c r="F26" s="23"/>
      <c r="G26" s="410">
        <v>1.26</v>
      </c>
      <c r="H26" s="23"/>
      <c r="I26" s="23"/>
      <c r="J26" s="23"/>
      <c r="K26" s="410">
        <v>0.38500000000000001</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36" sqref="B36"/>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36" t="str">
        <f>'1. паспорт местоположение'!A5:C5</f>
        <v>Год раскрытия информации: 2017 год</v>
      </c>
      <c r="B5" s="536"/>
      <c r="C5" s="88"/>
      <c r="D5" s="88"/>
      <c r="E5" s="88"/>
      <c r="F5" s="88"/>
      <c r="G5" s="88"/>
      <c r="H5" s="88"/>
    </row>
    <row r="6" spans="1:8" ht="18.75" x14ac:dyDescent="0.3">
      <c r="A6" s="326"/>
      <c r="B6" s="326"/>
      <c r="C6" s="326"/>
      <c r="D6" s="326"/>
      <c r="E6" s="326"/>
      <c r="F6" s="326"/>
      <c r="G6" s="326"/>
      <c r="H6" s="326"/>
    </row>
    <row r="7" spans="1:8" ht="18.75" x14ac:dyDescent="0.25">
      <c r="A7" s="430" t="s">
        <v>9</v>
      </c>
      <c r="B7" s="430"/>
      <c r="C7" s="163"/>
      <c r="D7" s="163"/>
      <c r="E7" s="163"/>
      <c r="F7" s="163"/>
      <c r="G7" s="163"/>
      <c r="H7" s="163"/>
    </row>
    <row r="8" spans="1:8" ht="18.75" x14ac:dyDescent="0.25">
      <c r="A8" s="163"/>
      <c r="B8" s="163"/>
      <c r="C8" s="163"/>
      <c r="D8" s="163"/>
      <c r="E8" s="163"/>
      <c r="F8" s="163"/>
      <c r="G8" s="163"/>
      <c r="H8" s="163"/>
    </row>
    <row r="9" spans="1:8" x14ac:dyDescent="0.25">
      <c r="A9" s="424" t="str">
        <f>'1. паспорт местоположение'!A9:C9</f>
        <v>Акционерное общество "Янтарьэнерго" ДЗО  ПАО "Россети"</v>
      </c>
      <c r="B9" s="424"/>
      <c r="C9" s="179"/>
      <c r="D9" s="179"/>
      <c r="E9" s="179"/>
      <c r="F9" s="179"/>
      <c r="G9" s="179"/>
      <c r="H9" s="179"/>
    </row>
    <row r="10" spans="1:8" x14ac:dyDescent="0.25">
      <c r="A10" s="426" t="s">
        <v>8</v>
      </c>
      <c r="B10" s="426"/>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424" t="str">
        <f>'1. паспорт местоположение'!A12:C12</f>
        <v>Н_3500</v>
      </c>
      <c r="B12" s="424"/>
      <c r="C12" s="179"/>
      <c r="D12" s="179"/>
      <c r="E12" s="179"/>
      <c r="F12" s="179"/>
      <c r="G12" s="179"/>
      <c r="H12" s="179"/>
    </row>
    <row r="13" spans="1:8" x14ac:dyDescent="0.25">
      <c r="A13" s="426" t="s">
        <v>7</v>
      </c>
      <c r="B13" s="426"/>
      <c r="C13" s="165"/>
      <c r="D13" s="165"/>
      <c r="E13" s="165"/>
      <c r="F13" s="165"/>
      <c r="G13" s="165"/>
      <c r="H13" s="165"/>
    </row>
    <row r="14" spans="1:8" ht="18.75" x14ac:dyDescent="0.25">
      <c r="A14" s="11"/>
      <c r="B14" s="11"/>
      <c r="C14" s="11"/>
      <c r="D14" s="11"/>
      <c r="E14" s="11"/>
      <c r="F14" s="11"/>
      <c r="G14" s="11"/>
      <c r="H14" s="11"/>
    </row>
    <row r="15" spans="1:8" ht="39" customHeight="1" x14ac:dyDescent="0.25">
      <c r="A15" s="537" t="str">
        <f>'1. паспорт местоположение'!A15:C15</f>
        <v>Строительство КТПн 10/0.4 кВ , КЛ 10 кВ и КЛ 1 кВ от КТПн по ул.Косм.Леонова в г.Калининграде</v>
      </c>
      <c r="B15" s="424"/>
      <c r="C15" s="179"/>
      <c r="D15" s="179"/>
      <c r="E15" s="179"/>
      <c r="F15" s="179"/>
      <c r="G15" s="179"/>
      <c r="H15" s="179"/>
    </row>
    <row r="16" spans="1:8" x14ac:dyDescent="0.25">
      <c r="A16" s="426" t="s">
        <v>6</v>
      </c>
      <c r="B16" s="426"/>
      <c r="C16" s="165"/>
      <c r="D16" s="165"/>
      <c r="E16" s="165"/>
      <c r="F16" s="165"/>
      <c r="G16" s="165"/>
      <c r="H16" s="165"/>
    </row>
    <row r="17" spans="1:2" x14ac:dyDescent="0.25">
      <c r="B17" s="131"/>
    </row>
    <row r="18" spans="1:2" ht="33.75" customHeight="1" x14ac:dyDescent="0.25">
      <c r="A18" s="538" t="s">
        <v>520</v>
      </c>
      <c r="B18" s="539"/>
    </row>
    <row r="19" spans="1:2" x14ac:dyDescent="0.25">
      <c r="B19" s="43"/>
    </row>
    <row r="20" spans="1:2" ht="16.5" thickBot="1" x14ac:dyDescent="0.3">
      <c r="B20" s="132"/>
    </row>
    <row r="21" spans="1:2" ht="55.5" customHeight="1" thickBot="1" x14ac:dyDescent="0.3">
      <c r="A21" s="133" t="s">
        <v>387</v>
      </c>
      <c r="B21" s="323" t="str">
        <f>A15</f>
        <v>Строительство КТПн 10/0.4 кВ , КЛ 10 кВ и КЛ 1 кВ от КТПн по ул.Косм.Леонова в г.Калининграде</v>
      </c>
    </row>
    <row r="22" spans="1:2" ht="16.5" thickBot="1" x14ac:dyDescent="0.3">
      <c r="A22" s="133" t="s">
        <v>388</v>
      </c>
      <c r="B22" s="134" t="str">
        <f>'1. паспорт местоположение'!C27</f>
        <v>город Калининград</v>
      </c>
    </row>
    <row r="23" spans="1:2" ht="16.5" thickBot="1" x14ac:dyDescent="0.3">
      <c r="A23" s="133" t="s">
        <v>353</v>
      </c>
      <c r="B23" s="135" t="s">
        <v>688</v>
      </c>
    </row>
    <row r="24" spans="1:2" ht="16.5" thickBot="1" x14ac:dyDescent="0.3">
      <c r="A24" s="133" t="s">
        <v>389</v>
      </c>
      <c r="B24" s="135" t="s">
        <v>713</v>
      </c>
    </row>
    <row r="25" spans="1:2" ht="16.5" thickBot="1" x14ac:dyDescent="0.3">
      <c r="A25" s="136" t="s">
        <v>390</v>
      </c>
      <c r="B25" s="134" t="s">
        <v>686</v>
      </c>
    </row>
    <row r="26" spans="1:2" ht="16.5" thickBot="1" x14ac:dyDescent="0.3">
      <c r="A26" s="137" t="s">
        <v>391</v>
      </c>
      <c r="B26" s="379" t="s">
        <v>714</v>
      </c>
    </row>
    <row r="27" spans="1:2" ht="29.25" thickBot="1" x14ac:dyDescent="0.3">
      <c r="A27" s="144" t="s">
        <v>715</v>
      </c>
      <c r="B27" s="324">
        <v>6.4038340399999996</v>
      </c>
    </row>
    <row r="28" spans="1:2" ht="16.5" thickBot="1" x14ac:dyDescent="0.3">
      <c r="A28" s="139" t="s">
        <v>392</v>
      </c>
      <c r="B28" s="139" t="s">
        <v>716</v>
      </c>
    </row>
    <row r="29" spans="1:2" ht="29.25" thickBot="1" x14ac:dyDescent="0.3">
      <c r="A29" s="145" t="s">
        <v>393</v>
      </c>
      <c r="B29" s="139"/>
    </row>
    <row r="30" spans="1:2" ht="29.25" thickBot="1" x14ac:dyDescent="0.3">
      <c r="A30" s="145" t="s">
        <v>394</v>
      </c>
      <c r="B30" s="329">
        <f>B32+B41+B58</f>
        <v>4.0945999999999998</v>
      </c>
    </row>
    <row r="31" spans="1:2" ht="16.5" thickBot="1" x14ac:dyDescent="0.3">
      <c r="A31" s="139" t="s">
        <v>395</v>
      </c>
      <c r="B31" s="329"/>
    </row>
    <row r="32" spans="1:2" ht="29.25" thickBot="1" x14ac:dyDescent="0.3">
      <c r="A32" s="145" t="s">
        <v>396</v>
      </c>
      <c r="B32" s="329">
        <f>B33+B37</f>
        <v>4.0945999999999998</v>
      </c>
    </row>
    <row r="33" spans="1:3" s="332" customFormat="1" ht="30.75" thickBot="1" x14ac:dyDescent="0.3">
      <c r="A33" s="347" t="s">
        <v>719</v>
      </c>
      <c r="B33" s="348">
        <v>4.0945999999999998</v>
      </c>
    </row>
    <row r="34" spans="1:3" ht="16.5" thickBot="1" x14ac:dyDescent="0.3">
      <c r="A34" s="139" t="s">
        <v>398</v>
      </c>
      <c r="B34" s="333">
        <f>B33/$B$27</f>
        <v>0.63939820651567048</v>
      </c>
    </row>
    <row r="35" spans="1:3" ht="16.5" thickBot="1" x14ac:dyDescent="0.3">
      <c r="A35" s="139" t="s">
        <v>399</v>
      </c>
      <c r="B35" s="329">
        <v>0</v>
      </c>
      <c r="C35" s="130">
        <v>1</v>
      </c>
    </row>
    <row r="36" spans="1:3" ht="16.5" thickBot="1" x14ac:dyDescent="0.3">
      <c r="A36" s="139" t="s">
        <v>400</v>
      </c>
      <c r="B36" s="329">
        <v>4.0945999999999998</v>
      </c>
      <c r="C36" s="130">
        <v>2</v>
      </c>
    </row>
    <row r="37" spans="1:3" s="332" customFormat="1" ht="16.5" thickBot="1" x14ac:dyDescent="0.3">
      <c r="A37" s="347" t="s">
        <v>397</v>
      </c>
      <c r="B37" s="348">
        <v>0</v>
      </c>
    </row>
    <row r="38" spans="1:3" ht="16.5" thickBot="1" x14ac:dyDescent="0.3">
      <c r="A38" s="139" t="s">
        <v>398</v>
      </c>
      <c r="B38" s="333">
        <f>B37/$B$27</f>
        <v>0</v>
      </c>
    </row>
    <row r="39" spans="1:3" ht="16.5" thickBot="1" x14ac:dyDescent="0.3">
      <c r="A39" s="139" t="s">
        <v>399</v>
      </c>
      <c r="B39" s="329">
        <v>0</v>
      </c>
      <c r="C39" s="130">
        <v>1</v>
      </c>
    </row>
    <row r="40" spans="1:3" ht="16.5" thickBot="1" x14ac:dyDescent="0.3">
      <c r="A40" s="139" t="s">
        <v>400</v>
      </c>
      <c r="B40" s="329">
        <v>0</v>
      </c>
      <c r="C40" s="130">
        <v>2</v>
      </c>
    </row>
    <row r="41" spans="1:3" ht="29.25" thickBot="1" x14ac:dyDescent="0.3">
      <c r="A41" s="145" t="s">
        <v>401</v>
      </c>
      <c r="B41" s="329">
        <f>B42+B46+B50+B54</f>
        <v>0</v>
      </c>
    </row>
    <row r="42" spans="1:3" s="332" customFormat="1" ht="16.5" thickBot="1" x14ac:dyDescent="0.3">
      <c r="A42" s="347" t="s">
        <v>397</v>
      </c>
      <c r="B42" s="348">
        <v>0</v>
      </c>
    </row>
    <row r="43" spans="1:3" ht="16.5" thickBot="1" x14ac:dyDescent="0.3">
      <c r="A43" s="139" t="s">
        <v>398</v>
      </c>
      <c r="B43" s="333">
        <f>B42/$B$27</f>
        <v>0</v>
      </c>
    </row>
    <row r="44" spans="1:3" ht="16.5" thickBot="1" x14ac:dyDescent="0.3">
      <c r="A44" s="139" t="s">
        <v>399</v>
      </c>
      <c r="B44" s="329">
        <v>0</v>
      </c>
      <c r="C44" s="130">
        <v>1</v>
      </c>
    </row>
    <row r="45" spans="1:3" ht="16.5" thickBot="1" x14ac:dyDescent="0.3">
      <c r="A45" s="139" t="s">
        <v>400</v>
      </c>
      <c r="B45" s="329">
        <v>0</v>
      </c>
      <c r="C45" s="130">
        <v>2</v>
      </c>
    </row>
    <row r="46" spans="1:3" s="332" customFormat="1" ht="16.5" thickBot="1" x14ac:dyDescent="0.3">
      <c r="A46" s="347" t="s">
        <v>397</v>
      </c>
      <c r="B46" s="348">
        <v>0</v>
      </c>
    </row>
    <row r="47" spans="1:3" ht="16.5" thickBot="1" x14ac:dyDescent="0.3">
      <c r="A47" s="139" t="s">
        <v>398</v>
      </c>
      <c r="B47" s="333">
        <f>B46/$B$27</f>
        <v>0</v>
      </c>
    </row>
    <row r="48" spans="1:3" ht="16.5" thickBot="1" x14ac:dyDescent="0.3">
      <c r="A48" s="139" t="s">
        <v>399</v>
      </c>
      <c r="B48" s="329">
        <v>0</v>
      </c>
      <c r="C48" s="130">
        <v>1</v>
      </c>
    </row>
    <row r="49" spans="1:3" ht="16.5" thickBot="1" x14ac:dyDescent="0.3">
      <c r="A49" s="139" t="s">
        <v>400</v>
      </c>
      <c r="B49" s="329">
        <v>0</v>
      </c>
      <c r="C49" s="130">
        <v>2</v>
      </c>
    </row>
    <row r="50" spans="1:3" s="332" customFormat="1" ht="16.5" thickBot="1" x14ac:dyDescent="0.3">
      <c r="A50" s="330" t="s">
        <v>397</v>
      </c>
      <c r="B50" s="331">
        <v>0</v>
      </c>
    </row>
    <row r="51" spans="1:3" ht="16.5" thickBot="1" x14ac:dyDescent="0.3">
      <c r="A51" s="139" t="s">
        <v>398</v>
      </c>
      <c r="B51" s="333">
        <f>B50/$B$27</f>
        <v>0</v>
      </c>
    </row>
    <row r="52" spans="1:3" ht="16.5" thickBot="1" x14ac:dyDescent="0.3">
      <c r="A52" s="139" t="s">
        <v>399</v>
      </c>
      <c r="B52" s="329">
        <v>0</v>
      </c>
      <c r="C52" s="130">
        <v>1</v>
      </c>
    </row>
    <row r="53" spans="1:3" ht="16.5" thickBot="1" x14ac:dyDescent="0.3">
      <c r="A53" s="139" t="s">
        <v>400</v>
      </c>
      <c r="B53" s="329">
        <v>0</v>
      </c>
      <c r="C53" s="130">
        <v>2</v>
      </c>
    </row>
    <row r="54" spans="1:3" s="332" customFormat="1" ht="16.5" thickBot="1" x14ac:dyDescent="0.3">
      <c r="A54" s="330" t="s">
        <v>397</v>
      </c>
      <c r="B54" s="331">
        <v>0</v>
      </c>
    </row>
    <row r="55" spans="1:3" ht="16.5" thickBot="1" x14ac:dyDescent="0.3">
      <c r="A55" s="139" t="s">
        <v>398</v>
      </c>
      <c r="B55" s="333">
        <f>B54/$B$27</f>
        <v>0</v>
      </c>
    </row>
    <row r="56" spans="1:3" ht="16.5" thickBot="1" x14ac:dyDescent="0.3">
      <c r="A56" s="139" t="s">
        <v>399</v>
      </c>
      <c r="B56" s="329">
        <v>0</v>
      </c>
      <c r="C56" s="130">
        <v>1</v>
      </c>
    </row>
    <row r="57" spans="1:3" ht="16.5" thickBot="1" x14ac:dyDescent="0.3">
      <c r="A57" s="139" t="s">
        <v>400</v>
      </c>
      <c r="B57" s="329">
        <v>0</v>
      </c>
      <c r="C57" s="130">
        <v>2</v>
      </c>
    </row>
    <row r="58" spans="1:3" ht="29.25" thickBot="1" x14ac:dyDescent="0.3">
      <c r="A58" s="145" t="s">
        <v>402</v>
      </c>
      <c r="B58" s="329">
        <f>B59+B63+B67+B71</f>
        <v>0</v>
      </c>
    </row>
    <row r="59" spans="1:3" s="332" customFormat="1" ht="16.5" thickBot="1" x14ac:dyDescent="0.3">
      <c r="A59" s="330" t="s">
        <v>397</v>
      </c>
      <c r="B59" s="331">
        <v>0</v>
      </c>
    </row>
    <row r="60" spans="1:3" ht="16.5" thickBot="1" x14ac:dyDescent="0.3">
      <c r="A60" s="139" t="s">
        <v>398</v>
      </c>
      <c r="B60" s="333">
        <f>B59/$B$27</f>
        <v>0</v>
      </c>
    </row>
    <row r="61" spans="1:3" ht="16.5" thickBot="1" x14ac:dyDescent="0.3">
      <c r="A61" s="139" t="s">
        <v>399</v>
      </c>
      <c r="B61" s="329">
        <v>0</v>
      </c>
      <c r="C61" s="130">
        <v>1</v>
      </c>
    </row>
    <row r="62" spans="1:3" ht="16.5" thickBot="1" x14ac:dyDescent="0.3">
      <c r="A62" s="139" t="s">
        <v>400</v>
      </c>
      <c r="B62" s="329">
        <v>0</v>
      </c>
      <c r="C62" s="130">
        <v>2</v>
      </c>
    </row>
    <row r="63" spans="1:3" s="332" customFormat="1" ht="16.5" thickBot="1" x14ac:dyDescent="0.3">
      <c r="A63" s="330" t="s">
        <v>397</v>
      </c>
      <c r="B63" s="331">
        <v>0</v>
      </c>
    </row>
    <row r="64" spans="1:3" ht="16.5" thickBot="1" x14ac:dyDescent="0.3">
      <c r="A64" s="139" t="s">
        <v>398</v>
      </c>
      <c r="B64" s="333">
        <f>B63/$B$27</f>
        <v>0</v>
      </c>
    </row>
    <row r="65" spans="1:3" ht="16.5" thickBot="1" x14ac:dyDescent="0.3">
      <c r="A65" s="139" t="s">
        <v>399</v>
      </c>
      <c r="B65" s="329">
        <v>0</v>
      </c>
      <c r="C65" s="130">
        <v>1</v>
      </c>
    </row>
    <row r="66" spans="1:3" ht="16.5" thickBot="1" x14ac:dyDescent="0.3">
      <c r="A66" s="139" t="s">
        <v>400</v>
      </c>
      <c r="B66" s="329">
        <v>0</v>
      </c>
      <c r="C66" s="130">
        <v>2</v>
      </c>
    </row>
    <row r="67" spans="1:3" s="332" customFormat="1" ht="16.5" thickBot="1" x14ac:dyDescent="0.3">
      <c r="A67" s="330" t="s">
        <v>397</v>
      </c>
      <c r="B67" s="331">
        <v>0</v>
      </c>
    </row>
    <row r="68" spans="1:3" ht="16.5" thickBot="1" x14ac:dyDescent="0.3">
      <c r="A68" s="139" t="s">
        <v>398</v>
      </c>
      <c r="B68" s="333">
        <f>B67/$B$27</f>
        <v>0</v>
      </c>
    </row>
    <row r="69" spans="1:3" ht="16.5" thickBot="1" x14ac:dyDescent="0.3">
      <c r="A69" s="139" t="s">
        <v>399</v>
      </c>
      <c r="B69" s="329">
        <v>0</v>
      </c>
      <c r="C69" s="130">
        <v>1</v>
      </c>
    </row>
    <row r="70" spans="1:3" ht="16.5" thickBot="1" x14ac:dyDescent="0.3">
      <c r="A70" s="139" t="s">
        <v>400</v>
      </c>
      <c r="B70" s="329">
        <v>0</v>
      </c>
      <c r="C70" s="130">
        <v>2</v>
      </c>
    </row>
    <row r="71" spans="1:3" s="332" customFormat="1" ht="16.5" thickBot="1" x14ac:dyDescent="0.3">
      <c r="A71" s="330" t="s">
        <v>397</v>
      </c>
      <c r="B71" s="331">
        <v>0</v>
      </c>
    </row>
    <row r="72" spans="1:3" ht="16.5" thickBot="1" x14ac:dyDescent="0.3">
      <c r="A72" s="139" t="s">
        <v>398</v>
      </c>
      <c r="B72" s="333">
        <f>B71/$B$27</f>
        <v>0</v>
      </c>
    </row>
    <row r="73" spans="1:3" ht="16.5" thickBot="1" x14ac:dyDescent="0.3">
      <c r="A73" s="139" t="s">
        <v>399</v>
      </c>
      <c r="B73" s="329">
        <v>0</v>
      </c>
      <c r="C73" s="130">
        <v>1</v>
      </c>
    </row>
    <row r="74" spans="1:3" ht="16.5" thickBot="1" x14ac:dyDescent="0.3">
      <c r="A74" s="139" t="s">
        <v>400</v>
      </c>
      <c r="B74" s="329">
        <v>0</v>
      </c>
      <c r="C74" s="130">
        <v>2</v>
      </c>
    </row>
    <row r="75" spans="1:3" ht="29.25" thickBot="1" x14ac:dyDescent="0.3">
      <c r="A75" s="138" t="s">
        <v>403</v>
      </c>
      <c r="B75" s="146"/>
    </row>
    <row r="76" spans="1:3" ht="16.5" thickBot="1" x14ac:dyDescent="0.3">
      <c r="A76" s="140" t="s">
        <v>395</v>
      </c>
      <c r="B76" s="146"/>
    </row>
    <row r="77" spans="1:3" ht="16.5" thickBot="1" x14ac:dyDescent="0.3">
      <c r="A77" s="140" t="s">
        <v>404</v>
      </c>
      <c r="B77" s="146"/>
    </row>
    <row r="78" spans="1:3" ht="16.5" thickBot="1" x14ac:dyDescent="0.3">
      <c r="A78" s="140" t="s">
        <v>405</v>
      </c>
      <c r="B78" s="146"/>
    </row>
    <row r="79" spans="1:3" ht="16.5" thickBot="1" x14ac:dyDescent="0.3">
      <c r="A79" s="140" t="s">
        <v>406</v>
      </c>
      <c r="B79" s="146"/>
    </row>
    <row r="80" spans="1:3" ht="16.5" thickBot="1" x14ac:dyDescent="0.3">
      <c r="A80" s="136" t="s">
        <v>407</v>
      </c>
      <c r="B80" s="334">
        <f>B81/$B$27</f>
        <v>0</v>
      </c>
    </row>
    <row r="81" spans="1:2" ht="16.5" thickBot="1" x14ac:dyDescent="0.3">
      <c r="A81" s="136" t="s">
        <v>408</v>
      </c>
      <c r="B81" s="335">
        <f xml:space="preserve"> SUMIF(C33:C74, 1,B33:B74)</f>
        <v>0</v>
      </c>
    </row>
    <row r="82" spans="1:2" ht="16.5" thickBot="1" x14ac:dyDescent="0.3">
      <c r="A82" s="136" t="s">
        <v>409</v>
      </c>
      <c r="B82" s="334">
        <f>B83/$B$27</f>
        <v>0.63939820651567048</v>
      </c>
    </row>
    <row r="83" spans="1:2" ht="16.5" thickBot="1" x14ac:dyDescent="0.3">
      <c r="A83" s="137" t="s">
        <v>410</v>
      </c>
      <c r="B83" s="335">
        <f xml:space="preserve"> SUMIF(C35:C76, 2,B35:B76)</f>
        <v>4.0945999999999998</v>
      </c>
    </row>
    <row r="84" spans="1:2" ht="15.6" customHeight="1" x14ac:dyDescent="0.25">
      <c r="A84" s="138" t="s">
        <v>411</v>
      </c>
      <c r="B84" s="540" t="s">
        <v>412</v>
      </c>
    </row>
    <row r="85" spans="1:2" x14ac:dyDescent="0.25">
      <c r="A85" s="142" t="s">
        <v>413</v>
      </c>
      <c r="B85" s="541"/>
    </row>
    <row r="86" spans="1:2" x14ac:dyDescent="0.25">
      <c r="A86" s="142" t="s">
        <v>414</v>
      </c>
      <c r="B86" s="541"/>
    </row>
    <row r="87" spans="1:2" x14ac:dyDescent="0.25">
      <c r="A87" s="142" t="s">
        <v>415</v>
      </c>
      <c r="B87" s="541"/>
    </row>
    <row r="88" spans="1:2" x14ac:dyDescent="0.25">
      <c r="A88" s="142" t="s">
        <v>416</v>
      </c>
      <c r="B88" s="541"/>
    </row>
    <row r="89" spans="1:2" ht="16.5" thickBot="1" x14ac:dyDescent="0.3">
      <c r="A89" s="143" t="s">
        <v>417</v>
      </c>
      <c r="B89" s="542"/>
    </row>
    <row r="90" spans="1:2" ht="30.75" thickBot="1" x14ac:dyDescent="0.3">
      <c r="A90" s="140" t="s">
        <v>418</v>
      </c>
      <c r="B90" s="141"/>
    </row>
    <row r="91" spans="1:2" ht="29.25" thickBot="1" x14ac:dyDescent="0.3">
      <c r="A91" s="136" t="s">
        <v>419</v>
      </c>
      <c r="B91" s="141"/>
    </row>
    <row r="92" spans="1:2" ht="16.5" thickBot="1" x14ac:dyDescent="0.3">
      <c r="A92" s="140" t="s">
        <v>395</v>
      </c>
      <c r="B92" s="148"/>
    </row>
    <row r="93" spans="1:2" ht="16.5" thickBot="1" x14ac:dyDescent="0.3">
      <c r="A93" s="140" t="s">
        <v>420</v>
      </c>
      <c r="B93" s="141"/>
    </row>
    <row r="94" spans="1:2" ht="16.5" thickBot="1" x14ac:dyDescent="0.3">
      <c r="A94" s="140" t="s">
        <v>421</v>
      </c>
      <c r="B94" s="148"/>
    </row>
    <row r="95" spans="1:2" ht="30.75" thickBot="1" x14ac:dyDescent="0.3">
      <c r="A95" s="149" t="s">
        <v>422</v>
      </c>
      <c r="B95" s="325" t="s">
        <v>423</v>
      </c>
    </row>
    <row r="96" spans="1:2" ht="16.5" thickBot="1" x14ac:dyDescent="0.3">
      <c r="A96" s="136" t="s">
        <v>424</v>
      </c>
      <c r="B96" s="147"/>
    </row>
    <row r="97" spans="1:2" ht="16.5" thickBot="1" x14ac:dyDescent="0.3">
      <c r="A97" s="142" t="s">
        <v>425</v>
      </c>
      <c r="B97" s="150"/>
    </row>
    <row r="98" spans="1:2" ht="16.5" thickBot="1" x14ac:dyDescent="0.3">
      <c r="A98" s="142" t="s">
        <v>426</v>
      </c>
      <c r="B98" s="150"/>
    </row>
    <row r="99" spans="1:2" ht="16.5" thickBot="1" x14ac:dyDescent="0.3">
      <c r="A99" s="142" t="s">
        <v>427</v>
      </c>
      <c r="B99" s="150"/>
    </row>
    <row r="100" spans="1:2" ht="45.75" thickBot="1" x14ac:dyDescent="0.3">
      <c r="A100" s="151" t="s">
        <v>428</v>
      </c>
      <c r="B100" s="148" t="s">
        <v>429</v>
      </c>
    </row>
    <row r="101" spans="1:2" ht="28.5" x14ac:dyDescent="0.25">
      <c r="A101" s="138" t="s">
        <v>430</v>
      </c>
      <c r="B101" s="540" t="s">
        <v>431</v>
      </c>
    </row>
    <row r="102" spans="1:2" x14ac:dyDescent="0.25">
      <c r="A102" s="142" t="s">
        <v>432</v>
      </c>
      <c r="B102" s="541"/>
    </row>
    <row r="103" spans="1:2" x14ac:dyDescent="0.25">
      <c r="A103" s="142" t="s">
        <v>433</v>
      </c>
      <c r="B103" s="541"/>
    </row>
    <row r="104" spans="1:2" x14ac:dyDescent="0.25">
      <c r="A104" s="142" t="s">
        <v>434</v>
      </c>
      <c r="B104" s="541"/>
    </row>
    <row r="105" spans="1:2" x14ac:dyDescent="0.25">
      <c r="A105" s="142" t="s">
        <v>435</v>
      </c>
      <c r="B105" s="541"/>
    </row>
    <row r="106" spans="1:2" ht="16.5" thickBot="1" x14ac:dyDescent="0.3">
      <c r="A106" s="152" t="s">
        <v>436</v>
      </c>
      <c r="B106" s="542"/>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2" workbookViewId="0">
      <selection activeCell="A11" sqref="A11"/>
    </sheetView>
  </sheetViews>
  <sheetFormatPr defaultRowHeight="15" x14ac:dyDescent="0.25"/>
  <cols>
    <col min="1" max="1" width="125.42578125" customWidth="1"/>
  </cols>
  <sheetData>
    <row r="1" spans="1:1" ht="25.5" customHeight="1" x14ac:dyDescent="0.25">
      <c r="A1" s="543" t="s">
        <v>588</v>
      </c>
    </row>
    <row r="2" spans="1:1" ht="25.5" customHeight="1" x14ac:dyDescent="0.25">
      <c r="A2" s="543"/>
    </row>
    <row r="3" spans="1:1" ht="25.5" customHeight="1" x14ac:dyDescent="0.25">
      <c r="A3" s="543"/>
    </row>
    <row r="4" spans="1:1" ht="25.5" customHeight="1" x14ac:dyDescent="0.25">
      <c r="A4" s="543"/>
    </row>
    <row r="5" spans="1:1" ht="25.5" customHeight="1" x14ac:dyDescent="0.25">
      <c r="A5" s="543"/>
    </row>
    <row r="6" spans="1:1" ht="23.25" customHeight="1" x14ac:dyDescent="0.25">
      <c r="A6" s="271">
        <v>2</v>
      </c>
    </row>
    <row r="7" spans="1:1" s="122" customFormat="1" ht="23.25" customHeight="1" x14ac:dyDescent="0.25">
      <c r="A7" s="275" t="s">
        <v>589</v>
      </c>
    </row>
    <row r="8" spans="1:1" ht="31.5" customHeight="1" x14ac:dyDescent="0.25">
      <c r="A8" s="272" t="s">
        <v>598</v>
      </c>
    </row>
    <row r="9" spans="1:1" ht="45.75" customHeight="1" x14ac:dyDescent="0.25">
      <c r="A9" s="272" t="s">
        <v>599</v>
      </c>
    </row>
    <row r="10" spans="1:1" ht="33.75" customHeight="1" x14ac:dyDescent="0.25">
      <c r="A10" s="272" t="s">
        <v>600</v>
      </c>
    </row>
    <row r="11" spans="1:1" ht="23.25" customHeight="1" x14ac:dyDescent="0.25">
      <c r="A11" s="272" t="s">
        <v>601</v>
      </c>
    </row>
    <row r="12" spans="1:1" ht="23.25" customHeight="1" x14ac:dyDescent="0.25">
      <c r="A12" s="272" t="s">
        <v>602</v>
      </c>
    </row>
    <row r="13" spans="1:1" ht="33" customHeight="1" x14ac:dyDescent="0.25">
      <c r="A13" s="272" t="s">
        <v>603</v>
      </c>
    </row>
    <row r="14" spans="1:1" ht="23.25" customHeight="1" x14ac:dyDescent="0.25">
      <c r="A14" s="272" t="s">
        <v>604</v>
      </c>
    </row>
    <row r="15" spans="1:1" ht="23.25" customHeight="1" x14ac:dyDescent="0.25">
      <c r="A15" s="273" t="s">
        <v>605</v>
      </c>
    </row>
    <row r="16" spans="1:1" ht="34.5" customHeight="1" x14ac:dyDescent="0.25">
      <c r="A16" s="273" t="s">
        <v>606</v>
      </c>
    </row>
    <row r="17" spans="1:1" ht="39.75" customHeight="1" x14ac:dyDescent="0.25">
      <c r="A17" s="273" t="s">
        <v>607</v>
      </c>
    </row>
    <row r="18" spans="1:1" ht="40.5" customHeight="1" x14ac:dyDescent="0.25">
      <c r="A18" s="273" t="s">
        <v>608</v>
      </c>
    </row>
    <row r="19" spans="1:1" ht="48.75" customHeight="1" x14ac:dyDescent="0.25">
      <c r="A19" s="273" t="s">
        <v>606</v>
      </c>
    </row>
    <row r="20" spans="1:1" ht="39" customHeight="1" x14ac:dyDescent="0.25">
      <c r="A20" s="272" t="s">
        <v>607</v>
      </c>
    </row>
    <row r="21" spans="1:1" ht="39.75" customHeight="1" x14ac:dyDescent="0.25">
      <c r="A21" s="272" t="s">
        <v>609</v>
      </c>
    </row>
    <row r="22" spans="1:1" ht="35.25" customHeight="1" x14ac:dyDescent="0.25">
      <c r="A22" s="272" t="s">
        <v>610</v>
      </c>
    </row>
    <row r="23" spans="1:1" ht="35.25" customHeight="1" x14ac:dyDescent="0.25">
      <c r="A23" s="272" t="s">
        <v>611</v>
      </c>
    </row>
    <row r="24" spans="1:1" ht="57.75" customHeight="1" x14ac:dyDescent="0.25">
      <c r="A24" s="272" t="s">
        <v>612</v>
      </c>
    </row>
    <row r="25" spans="1:1" s="122" customFormat="1" ht="23.25" customHeight="1" x14ac:dyDescent="0.25">
      <c r="A25" s="275" t="s">
        <v>613</v>
      </c>
    </row>
    <row r="26" spans="1:1" ht="36.75" customHeight="1" x14ac:dyDescent="0.25">
      <c r="A26" s="272" t="s">
        <v>614</v>
      </c>
    </row>
    <row r="27" spans="1:1" ht="23.25" customHeight="1" x14ac:dyDescent="0.25">
      <c r="A27" s="272" t="s">
        <v>615</v>
      </c>
    </row>
    <row r="28" spans="1:1" ht="30.75" customHeight="1" x14ac:dyDescent="0.25">
      <c r="A28" s="385" t="s">
        <v>616</v>
      </c>
    </row>
    <row r="29" spans="1:1" s="274" customFormat="1" ht="23.25" customHeight="1" x14ac:dyDescent="0.25">
      <c r="A29" s="385" t="s">
        <v>617</v>
      </c>
    </row>
    <row r="30" spans="1:1" s="274" customFormat="1" ht="23.25" customHeight="1" x14ac:dyDescent="0.25">
      <c r="A30" s="385" t="s">
        <v>618</v>
      </c>
    </row>
    <row r="31" spans="1:1" ht="23.25" customHeight="1" x14ac:dyDescent="0.25">
      <c r="A31" s="385" t="s">
        <v>619</v>
      </c>
    </row>
    <row r="32" spans="1:1" ht="23.25" customHeight="1" x14ac:dyDescent="0.25">
      <c r="A32" s="385" t="s">
        <v>620</v>
      </c>
    </row>
    <row r="33" spans="1:1" ht="23.25" customHeight="1" x14ac:dyDescent="0.25">
      <c r="A33" s="385" t="s">
        <v>621</v>
      </c>
    </row>
    <row r="34" spans="1:1" ht="23.25" customHeight="1" x14ac:dyDescent="0.25">
      <c r="A34" s="385" t="s">
        <v>622</v>
      </c>
    </row>
    <row r="35" spans="1:1" ht="23.25" customHeight="1" x14ac:dyDescent="0.25">
      <c r="A35" s="272" t="s">
        <v>623</v>
      </c>
    </row>
    <row r="36" spans="1:1" ht="23.25" customHeight="1" x14ac:dyDescent="0.25">
      <c r="A36" s="272" t="s">
        <v>624</v>
      </c>
    </row>
    <row r="37" spans="1:1" ht="23.25" customHeight="1" x14ac:dyDescent="0.25">
      <c r="A37" s="272" t="s">
        <v>625</v>
      </c>
    </row>
    <row r="38" spans="1:1" ht="23.25" customHeight="1" x14ac:dyDescent="0.25">
      <c r="A38" s="272" t="s">
        <v>626</v>
      </c>
    </row>
    <row r="39" spans="1:1" ht="23.25" customHeight="1" x14ac:dyDescent="0.25">
      <c r="A39" s="272" t="s">
        <v>627</v>
      </c>
    </row>
    <row r="40" spans="1:1" ht="23.25" customHeight="1" x14ac:dyDescent="0.25">
      <c r="A40" s="272" t="s">
        <v>628</v>
      </c>
    </row>
    <row r="41" spans="1:1" ht="23.25" customHeight="1" x14ac:dyDescent="0.25">
      <c r="A41" s="272" t="s">
        <v>629</v>
      </c>
    </row>
    <row r="42" spans="1:1" ht="23.25" customHeight="1" x14ac:dyDescent="0.25">
      <c r="A42" s="272" t="s">
        <v>630</v>
      </c>
    </row>
    <row r="43" spans="1:1" ht="23.25" customHeight="1" x14ac:dyDescent="0.25">
      <c r="A43" s="272" t="s">
        <v>631</v>
      </c>
    </row>
    <row r="44" spans="1:1" s="122" customFormat="1" ht="36" customHeight="1" x14ac:dyDescent="0.25">
      <c r="A44" s="275" t="s">
        <v>632</v>
      </c>
    </row>
    <row r="45" spans="1:1" ht="36" customHeight="1" x14ac:dyDescent="0.25">
      <c r="A45" s="272" t="s">
        <v>633</v>
      </c>
    </row>
    <row r="46" spans="1:1" ht="36" customHeight="1" x14ac:dyDescent="0.25">
      <c r="A46" s="272" t="s">
        <v>634</v>
      </c>
    </row>
    <row r="47" spans="1:1" s="122" customFormat="1" ht="23.25" customHeight="1" x14ac:dyDescent="0.25">
      <c r="A47" s="275" t="s">
        <v>635</v>
      </c>
    </row>
    <row r="48" spans="1:1" s="122" customFormat="1" ht="23.25" customHeight="1" x14ac:dyDescent="0.25">
      <c r="A48" s="276" t="s">
        <v>636</v>
      </c>
    </row>
    <row r="49" spans="1:1" s="122" customFormat="1" ht="23.25" customHeight="1" x14ac:dyDescent="0.25">
      <c r="A49" s="276" t="s">
        <v>637</v>
      </c>
    </row>
    <row r="50" spans="1:1" ht="23.25" customHeight="1" x14ac:dyDescent="0.25">
      <c r="A50" s="27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11" sqref="A11"/>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row r="26" spans="1:1" x14ac:dyDescent="0.25">
      <c r="A26" t="s">
        <v>681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144.85546875" customWidth="1"/>
  </cols>
  <sheetData>
    <row r="1" spans="1:1" ht="15.75" x14ac:dyDescent="0.25">
      <c r="A1" s="385" t="s">
        <v>590</v>
      </c>
    </row>
    <row r="2" spans="1:1" ht="31.5" x14ac:dyDescent="0.25">
      <c r="A2" s="385" t="s">
        <v>591</v>
      </c>
    </row>
    <row r="3" spans="1:1" ht="15.75" x14ac:dyDescent="0.25">
      <c r="A3" s="385" t="s">
        <v>592</v>
      </c>
    </row>
    <row r="4" spans="1:1" ht="15.75" x14ac:dyDescent="0.25">
      <c r="A4" s="385" t="s">
        <v>593</v>
      </c>
    </row>
    <row r="5" spans="1:1" ht="31.5" x14ac:dyDescent="0.25">
      <c r="A5" s="385" t="s">
        <v>594</v>
      </c>
    </row>
    <row r="6" spans="1:1" ht="31.5" x14ac:dyDescent="0.25">
      <c r="A6" s="385" t="s">
        <v>595</v>
      </c>
    </row>
    <row r="7" spans="1:1" ht="15.75" x14ac:dyDescent="0.25">
      <c r="A7" s="385"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8.285156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14" t="str">
        <f>'1. паспорт местоположение'!A5:C5</f>
        <v>Год раскрытия информации: 2017 год</v>
      </c>
      <c r="B4" s="414"/>
      <c r="C4" s="414"/>
      <c r="D4" s="414"/>
      <c r="E4" s="414"/>
      <c r="F4" s="414"/>
      <c r="G4" s="414"/>
      <c r="H4" s="414"/>
      <c r="I4" s="414"/>
      <c r="J4" s="414"/>
      <c r="K4" s="414"/>
      <c r="L4" s="414"/>
      <c r="M4" s="414"/>
      <c r="N4" s="414"/>
      <c r="O4" s="414"/>
      <c r="P4" s="414"/>
      <c r="Q4" s="414"/>
      <c r="R4" s="414"/>
      <c r="S4" s="414"/>
    </row>
    <row r="5" spans="1:28" s="12" customFormat="1" ht="15.75" x14ac:dyDescent="0.2">
      <c r="A5" s="17"/>
    </row>
    <row r="6" spans="1:28" s="12" customFormat="1" ht="18.75" x14ac:dyDescent="0.2">
      <c r="A6" s="430" t="s">
        <v>9</v>
      </c>
      <c r="B6" s="430"/>
      <c r="C6" s="430"/>
      <c r="D6" s="430"/>
      <c r="E6" s="430"/>
      <c r="F6" s="430"/>
      <c r="G6" s="430"/>
      <c r="H6" s="430"/>
      <c r="I6" s="430"/>
      <c r="J6" s="430"/>
      <c r="K6" s="430"/>
      <c r="L6" s="430"/>
      <c r="M6" s="430"/>
      <c r="N6" s="430"/>
      <c r="O6" s="430"/>
      <c r="P6" s="430"/>
      <c r="Q6" s="430"/>
      <c r="R6" s="430"/>
      <c r="S6" s="430"/>
      <c r="T6" s="13"/>
      <c r="U6" s="13"/>
      <c r="V6" s="13"/>
      <c r="W6" s="13"/>
      <c r="X6" s="13"/>
      <c r="Y6" s="13"/>
      <c r="Z6" s="13"/>
      <c r="AA6" s="13"/>
      <c r="AB6" s="13"/>
    </row>
    <row r="7" spans="1:28" s="12" customFormat="1" ht="18.75" x14ac:dyDescent="0.2">
      <c r="A7" s="430"/>
      <c r="B7" s="430"/>
      <c r="C7" s="430"/>
      <c r="D7" s="430"/>
      <c r="E7" s="430"/>
      <c r="F7" s="430"/>
      <c r="G7" s="430"/>
      <c r="H7" s="430"/>
      <c r="I7" s="430"/>
      <c r="J7" s="430"/>
      <c r="K7" s="430"/>
      <c r="L7" s="430"/>
      <c r="M7" s="430"/>
      <c r="N7" s="430"/>
      <c r="O7" s="430"/>
      <c r="P7" s="430"/>
      <c r="Q7" s="430"/>
      <c r="R7" s="430"/>
      <c r="S7" s="430"/>
      <c r="T7" s="13"/>
      <c r="U7" s="13"/>
      <c r="V7" s="13"/>
      <c r="W7" s="13"/>
      <c r="X7" s="13"/>
      <c r="Y7" s="13"/>
      <c r="Z7" s="13"/>
      <c r="AA7" s="13"/>
      <c r="AB7" s="13"/>
    </row>
    <row r="8" spans="1:28" s="12" customFormat="1" ht="18.75" x14ac:dyDescent="0.2">
      <c r="A8" s="424" t="str">
        <f>'1. паспорт местоположение'!A9:C9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13"/>
      <c r="U8" s="13"/>
      <c r="V8" s="13"/>
      <c r="W8" s="13"/>
      <c r="X8" s="13"/>
      <c r="Y8" s="13"/>
      <c r="Z8" s="13"/>
      <c r="AA8" s="13"/>
      <c r="AB8" s="13"/>
    </row>
    <row r="9" spans="1:28" s="12" customFormat="1" ht="18.75" x14ac:dyDescent="0.2">
      <c r="A9" s="426" t="s">
        <v>8</v>
      </c>
      <c r="B9" s="426"/>
      <c r="C9" s="426"/>
      <c r="D9" s="426"/>
      <c r="E9" s="426"/>
      <c r="F9" s="426"/>
      <c r="G9" s="426"/>
      <c r="H9" s="426"/>
      <c r="I9" s="426"/>
      <c r="J9" s="426"/>
      <c r="K9" s="426"/>
      <c r="L9" s="426"/>
      <c r="M9" s="426"/>
      <c r="N9" s="426"/>
      <c r="O9" s="426"/>
      <c r="P9" s="426"/>
      <c r="Q9" s="426"/>
      <c r="R9" s="426"/>
      <c r="S9" s="426"/>
      <c r="T9" s="13"/>
      <c r="U9" s="13"/>
      <c r="V9" s="13"/>
      <c r="W9" s="13"/>
      <c r="X9" s="13"/>
      <c r="Y9" s="13"/>
      <c r="Z9" s="13"/>
      <c r="AA9" s="13"/>
      <c r="AB9" s="13"/>
    </row>
    <row r="10" spans="1:28" s="12" customFormat="1" ht="18.75" x14ac:dyDescent="0.2">
      <c r="A10" s="430"/>
      <c r="B10" s="430"/>
      <c r="C10" s="430"/>
      <c r="D10" s="430"/>
      <c r="E10" s="430"/>
      <c r="F10" s="430"/>
      <c r="G10" s="430"/>
      <c r="H10" s="430"/>
      <c r="I10" s="430"/>
      <c r="J10" s="430"/>
      <c r="K10" s="430"/>
      <c r="L10" s="430"/>
      <c r="M10" s="430"/>
      <c r="N10" s="430"/>
      <c r="O10" s="430"/>
      <c r="P10" s="430"/>
      <c r="Q10" s="430"/>
      <c r="R10" s="430"/>
      <c r="S10" s="430"/>
      <c r="T10" s="13"/>
      <c r="U10" s="13"/>
      <c r="V10" s="13"/>
      <c r="W10" s="13"/>
      <c r="X10" s="13"/>
      <c r="Y10" s="13"/>
      <c r="Z10" s="13"/>
      <c r="AA10" s="13"/>
      <c r="AB10" s="13"/>
    </row>
    <row r="11" spans="1:28" s="12" customFormat="1" ht="18.75" x14ac:dyDescent="0.2">
      <c r="A11" s="424" t="str">
        <f>'1. паспорт местоположение'!A12:C12</f>
        <v>Н_3500</v>
      </c>
      <c r="B11" s="424"/>
      <c r="C11" s="424"/>
      <c r="D11" s="424"/>
      <c r="E11" s="424"/>
      <c r="F11" s="424"/>
      <c r="G11" s="424"/>
      <c r="H11" s="424"/>
      <c r="I11" s="424"/>
      <c r="J11" s="424"/>
      <c r="K11" s="424"/>
      <c r="L11" s="424"/>
      <c r="M11" s="424"/>
      <c r="N11" s="424"/>
      <c r="O11" s="424"/>
      <c r="P11" s="424"/>
      <c r="Q11" s="424"/>
      <c r="R11" s="424"/>
      <c r="S11" s="424"/>
      <c r="T11" s="13"/>
      <c r="U11" s="13"/>
      <c r="V11" s="13"/>
      <c r="W11" s="13"/>
      <c r="X11" s="13"/>
      <c r="Y11" s="13"/>
      <c r="Z11" s="13"/>
      <c r="AA11" s="13"/>
      <c r="AB11" s="13"/>
    </row>
    <row r="12" spans="1:28" s="12" customFormat="1" ht="18.75" x14ac:dyDescent="0.2">
      <c r="A12" s="426" t="s">
        <v>7</v>
      </c>
      <c r="B12" s="426"/>
      <c r="C12" s="426"/>
      <c r="D12" s="426"/>
      <c r="E12" s="426"/>
      <c r="F12" s="426"/>
      <c r="G12" s="426"/>
      <c r="H12" s="426"/>
      <c r="I12" s="426"/>
      <c r="J12" s="426"/>
      <c r="K12" s="426"/>
      <c r="L12" s="426"/>
      <c r="M12" s="426"/>
      <c r="N12" s="426"/>
      <c r="O12" s="426"/>
      <c r="P12" s="426"/>
      <c r="Q12" s="426"/>
      <c r="R12" s="426"/>
      <c r="S12" s="426"/>
      <c r="T12" s="13"/>
      <c r="U12" s="13"/>
      <c r="V12" s="13"/>
      <c r="W12" s="13"/>
      <c r="X12" s="13"/>
      <c r="Y12" s="13"/>
      <c r="Z12" s="13"/>
      <c r="AA12" s="13"/>
      <c r="AB12" s="13"/>
    </row>
    <row r="13" spans="1:28" s="9"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10"/>
      <c r="U13" s="10"/>
      <c r="V13" s="10"/>
      <c r="W13" s="10"/>
      <c r="X13" s="10"/>
      <c r="Y13" s="10"/>
      <c r="Z13" s="10"/>
      <c r="AA13" s="10"/>
      <c r="AB13" s="10"/>
    </row>
    <row r="14" spans="1:28" s="3" customFormat="1" ht="12" x14ac:dyDescent="0.2">
      <c r="A14" s="424" t="str">
        <f>'1. паспорт местоположение'!A9:C9</f>
        <v>Акционерное общество "Янтарьэнерго" ДЗО  ПАО "Россети"</v>
      </c>
      <c r="B14" s="424"/>
      <c r="C14" s="424"/>
      <c r="D14" s="424"/>
      <c r="E14" s="424"/>
      <c r="F14" s="424"/>
      <c r="G14" s="424"/>
      <c r="H14" s="424"/>
      <c r="I14" s="424"/>
      <c r="J14" s="424"/>
      <c r="K14" s="424"/>
      <c r="L14" s="424"/>
      <c r="M14" s="424"/>
      <c r="N14" s="424"/>
      <c r="O14" s="424"/>
      <c r="P14" s="424"/>
      <c r="Q14" s="424"/>
      <c r="R14" s="424"/>
      <c r="S14" s="424"/>
      <c r="T14" s="8"/>
      <c r="U14" s="8"/>
      <c r="V14" s="8"/>
      <c r="W14" s="8"/>
      <c r="X14" s="8"/>
      <c r="Y14" s="8"/>
      <c r="Z14" s="8"/>
      <c r="AA14" s="8"/>
      <c r="AB14" s="8"/>
    </row>
    <row r="15" spans="1:28" s="3" customFormat="1" ht="15" customHeight="1" x14ac:dyDescent="0.2">
      <c r="A15" s="425" t="str">
        <f>'1. паспорт местоположение'!A15:C15</f>
        <v>Строительство КТПн 10/0.4 кВ , КЛ 10 кВ и КЛ 1 кВ от КТПн по ул.Косм.Леонова в г.Калининграде</v>
      </c>
      <c r="B15" s="426"/>
      <c r="C15" s="426"/>
      <c r="D15" s="426"/>
      <c r="E15" s="426"/>
      <c r="F15" s="426"/>
      <c r="G15" s="426"/>
      <c r="H15" s="426"/>
      <c r="I15" s="426"/>
      <c r="J15" s="426"/>
      <c r="K15" s="426"/>
      <c r="L15" s="426"/>
      <c r="M15" s="426"/>
      <c r="N15" s="426"/>
      <c r="O15" s="426"/>
      <c r="P15" s="426"/>
      <c r="Q15" s="426"/>
      <c r="R15" s="426"/>
      <c r="S15" s="426"/>
      <c r="T15" s="6"/>
      <c r="U15" s="6"/>
      <c r="V15" s="6"/>
      <c r="W15" s="6"/>
      <c r="X15" s="6"/>
      <c r="Y15" s="6"/>
      <c r="Z15" s="6"/>
      <c r="AA15" s="6"/>
      <c r="AB15" s="6"/>
    </row>
    <row r="16" spans="1:28" s="3"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4"/>
      <c r="U16" s="4"/>
      <c r="V16" s="4"/>
      <c r="W16" s="4"/>
      <c r="X16" s="4"/>
      <c r="Y16" s="4"/>
    </row>
    <row r="17" spans="1:28" s="3" customFormat="1" ht="45.75" customHeight="1" x14ac:dyDescent="0.2">
      <c r="A17" s="428" t="s">
        <v>495</v>
      </c>
      <c r="B17" s="428"/>
      <c r="C17" s="428"/>
      <c r="D17" s="428"/>
      <c r="E17" s="428"/>
      <c r="F17" s="428"/>
      <c r="G17" s="428"/>
      <c r="H17" s="428"/>
      <c r="I17" s="428"/>
      <c r="J17" s="428"/>
      <c r="K17" s="428"/>
      <c r="L17" s="428"/>
      <c r="M17" s="428"/>
      <c r="N17" s="428"/>
      <c r="O17" s="428"/>
      <c r="P17" s="428"/>
      <c r="Q17" s="428"/>
      <c r="R17" s="428"/>
      <c r="S17" s="428"/>
      <c r="T17" s="7"/>
      <c r="U17" s="7"/>
      <c r="V17" s="7"/>
      <c r="W17" s="7"/>
      <c r="X17" s="7"/>
      <c r="Y17" s="7"/>
      <c r="Z17" s="7"/>
      <c r="AA17" s="7"/>
      <c r="AB17" s="7"/>
    </row>
    <row r="18" spans="1:28"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
      <c r="U18" s="4"/>
      <c r="V18" s="4"/>
      <c r="W18" s="4"/>
      <c r="X18" s="4"/>
      <c r="Y18" s="4"/>
    </row>
    <row r="19" spans="1:28" s="3" customFormat="1" ht="54" customHeight="1" x14ac:dyDescent="0.2">
      <c r="A19" s="432" t="s">
        <v>5</v>
      </c>
      <c r="B19" s="432" t="s">
        <v>99</v>
      </c>
      <c r="C19" s="433" t="s">
        <v>386</v>
      </c>
      <c r="D19" s="432" t="s">
        <v>385</v>
      </c>
      <c r="E19" s="432" t="s">
        <v>98</v>
      </c>
      <c r="F19" s="432" t="s">
        <v>97</v>
      </c>
      <c r="G19" s="432" t="s">
        <v>381</v>
      </c>
      <c r="H19" s="432" t="s">
        <v>96</v>
      </c>
      <c r="I19" s="432" t="s">
        <v>95</v>
      </c>
      <c r="J19" s="432" t="s">
        <v>94</v>
      </c>
      <c r="K19" s="432" t="s">
        <v>93</v>
      </c>
      <c r="L19" s="432" t="s">
        <v>92</v>
      </c>
      <c r="M19" s="432" t="s">
        <v>91</v>
      </c>
      <c r="N19" s="432" t="s">
        <v>90</v>
      </c>
      <c r="O19" s="432" t="s">
        <v>89</v>
      </c>
      <c r="P19" s="432" t="s">
        <v>88</v>
      </c>
      <c r="Q19" s="432" t="s">
        <v>384</v>
      </c>
      <c r="R19" s="432"/>
      <c r="S19" s="435" t="s">
        <v>489</v>
      </c>
      <c r="T19" s="4"/>
      <c r="U19" s="4"/>
      <c r="V19" s="4"/>
      <c r="W19" s="4"/>
      <c r="X19" s="4"/>
      <c r="Y19" s="4"/>
    </row>
    <row r="20" spans="1:28" s="3" customFormat="1" ht="180.75" customHeight="1" x14ac:dyDescent="0.2">
      <c r="A20" s="432"/>
      <c r="B20" s="432"/>
      <c r="C20" s="434"/>
      <c r="D20" s="432"/>
      <c r="E20" s="432"/>
      <c r="F20" s="432"/>
      <c r="G20" s="432"/>
      <c r="H20" s="432"/>
      <c r="I20" s="432"/>
      <c r="J20" s="432"/>
      <c r="K20" s="432"/>
      <c r="L20" s="432"/>
      <c r="M20" s="432"/>
      <c r="N20" s="432"/>
      <c r="O20" s="432"/>
      <c r="P20" s="432"/>
      <c r="Q20" s="41" t="s">
        <v>382</v>
      </c>
      <c r="R20" s="42" t="s">
        <v>383</v>
      </c>
      <c r="S20" s="435"/>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47.25" x14ac:dyDescent="0.2">
      <c r="A22" s="328">
        <v>1</v>
      </c>
      <c r="B22" s="351" t="s">
        <v>691</v>
      </c>
      <c r="C22" s="350"/>
      <c r="D22" s="350" t="s">
        <v>692</v>
      </c>
      <c r="E22" s="351" t="s">
        <v>693</v>
      </c>
      <c r="F22" s="350" t="s">
        <v>694</v>
      </c>
      <c r="G22" s="351" t="s">
        <v>695</v>
      </c>
      <c r="H22" s="350">
        <v>0.15</v>
      </c>
      <c r="I22" s="351"/>
      <c r="J22" s="350">
        <v>0.15</v>
      </c>
      <c r="K22" s="351" t="s">
        <v>683</v>
      </c>
      <c r="L22" s="350">
        <v>3</v>
      </c>
      <c r="M22" s="351">
        <v>1.26</v>
      </c>
      <c r="N22" s="350">
        <v>2</v>
      </c>
      <c r="O22" s="351"/>
      <c r="P22" s="350"/>
      <c r="Q22" s="376" t="s">
        <v>696</v>
      </c>
      <c r="R22" s="352"/>
      <c r="S22" s="375">
        <v>3.8401919999999999E-2</v>
      </c>
      <c r="W22" s="32"/>
      <c r="X22" s="32"/>
      <c r="Y22" s="32"/>
      <c r="Z22" s="31"/>
      <c r="AA22" s="31"/>
      <c r="AB22" s="31"/>
    </row>
    <row r="23" spans="1:28" s="3" customFormat="1" ht="409.5" customHeight="1" x14ac:dyDescent="0.2">
      <c r="A23" s="398">
        <v>2</v>
      </c>
      <c r="B23" s="399" t="s">
        <v>697</v>
      </c>
      <c r="C23" s="399"/>
      <c r="D23" s="399" t="s">
        <v>692</v>
      </c>
      <c r="E23" s="399" t="s">
        <v>698</v>
      </c>
      <c r="F23" s="400" t="s">
        <v>699</v>
      </c>
      <c r="G23" s="399" t="s">
        <v>700</v>
      </c>
      <c r="H23" s="400">
        <v>0.43819999999999998</v>
      </c>
      <c r="I23" s="399">
        <v>0.15</v>
      </c>
      <c r="J23" s="400">
        <v>0.28820000000000001</v>
      </c>
      <c r="K23" s="399" t="s">
        <v>683</v>
      </c>
      <c r="L23" s="400">
        <v>2</v>
      </c>
      <c r="M23" s="399">
        <v>1.26</v>
      </c>
      <c r="N23" s="400">
        <v>2</v>
      </c>
      <c r="O23" s="399"/>
      <c r="P23" s="400"/>
      <c r="Q23" s="403" t="s">
        <v>701</v>
      </c>
      <c r="R23" s="401"/>
      <c r="S23" s="402">
        <v>4.3537621800000004</v>
      </c>
      <c r="W23" s="32"/>
      <c r="X23" s="32"/>
      <c r="Y23" s="32"/>
      <c r="Z23" s="31"/>
      <c r="AA23" s="31"/>
      <c r="AB23" s="31"/>
    </row>
    <row r="24" spans="1:28" ht="20.25" customHeight="1" x14ac:dyDescent="0.25">
      <c r="A24" s="127"/>
      <c r="B24" s="46" t="s">
        <v>379</v>
      </c>
      <c r="C24" s="46"/>
      <c r="D24" s="46"/>
      <c r="E24" s="127" t="s">
        <v>380</v>
      </c>
      <c r="F24" s="127" t="s">
        <v>380</v>
      </c>
      <c r="G24" s="127" t="s">
        <v>380</v>
      </c>
      <c r="H24" s="327">
        <f>SUM(H22:H23)</f>
        <v>0.58819999999999995</v>
      </c>
      <c r="I24" s="127"/>
      <c r="J24" s="327">
        <f>SUM(J22:J23)</f>
        <v>0.43820000000000003</v>
      </c>
      <c r="K24" s="127"/>
      <c r="L24" s="127"/>
      <c r="M24" s="127"/>
      <c r="N24" s="127"/>
      <c r="O24" s="127"/>
      <c r="P24" s="127"/>
      <c r="Q24" s="128"/>
      <c r="R24" s="2"/>
      <c r="S24" s="327">
        <f>SUM(S22:S23)</f>
        <v>4.3921641000000005</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1" zoomScale="70" zoomScaleNormal="60" zoomScaleSheetLayoutView="70" workbookViewId="0">
      <selection activeCell="L37" sqref="L37"/>
    </sheetView>
  </sheetViews>
  <sheetFormatPr defaultColWidth="10.7109375" defaultRowHeight="15.75" x14ac:dyDescent="0.25"/>
  <cols>
    <col min="1" max="1" width="9.5703125" style="51" customWidth="1"/>
    <col min="2" max="2" width="12.570312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2.57031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14" t="str">
        <f>'1. паспорт местоположение'!A5:C5</f>
        <v>Год раскрытия информации: 2017 год</v>
      </c>
      <c r="B6" s="414"/>
      <c r="C6" s="414"/>
      <c r="D6" s="414"/>
      <c r="E6" s="414"/>
      <c r="F6" s="414"/>
      <c r="G6" s="414"/>
      <c r="H6" s="414"/>
      <c r="I6" s="414"/>
      <c r="J6" s="414"/>
      <c r="K6" s="414"/>
      <c r="L6" s="414"/>
      <c r="M6" s="414"/>
      <c r="N6" s="414"/>
      <c r="O6" s="414"/>
      <c r="P6" s="414"/>
      <c r="Q6" s="414"/>
      <c r="R6" s="414"/>
      <c r="S6" s="414"/>
      <c r="T6" s="414"/>
    </row>
    <row r="7" spans="1:20" s="12" customFormat="1" x14ac:dyDescent="0.2">
      <c r="A7" s="17"/>
      <c r="H7" s="16"/>
    </row>
    <row r="8" spans="1:20" s="12" customFormat="1" ht="18.75" x14ac:dyDescent="0.2">
      <c r="A8" s="430" t="s">
        <v>9</v>
      </c>
      <c r="B8" s="430"/>
      <c r="C8" s="430"/>
      <c r="D8" s="430"/>
      <c r="E8" s="430"/>
      <c r="F8" s="430"/>
      <c r="G8" s="430"/>
      <c r="H8" s="430"/>
      <c r="I8" s="430"/>
      <c r="J8" s="430"/>
      <c r="K8" s="430"/>
      <c r="L8" s="430"/>
      <c r="M8" s="430"/>
      <c r="N8" s="430"/>
      <c r="O8" s="430"/>
      <c r="P8" s="430"/>
      <c r="Q8" s="430"/>
      <c r="R8" s="430"/>
      <c r="S8" s="430"/>
      <c r="T8" s="430"/>
    </row>
    <row r="9" spans="1:20" s="12" customFormat="1" ht="18.75" x14ac:dyDescent="0.2">
      <c r="A9" s="430"/>
      <c r="B9" s="430"/>
      <c r="C9" s="430"/>
      <c r="D9" s="430"/>
      <c r="E9" s="430"/>
      <c r="F9" s="430"/>
      <c r="G9" s="430"/>
      <c r="H9" s="430"/>
      <c r="I9" s="430"/>
      <c r="J9" s="430"/>
      <c r="K9" s="430"/>
      <c r="L9" s="430"/>
      <c r="M9" s="430"/>
      <c r="N9" s="430"/>
      <c r="O9" s="430"/>
      <c r="P9" s="430"/>
      <c r="Q9" s="430"/>
      <c r="R9" s="430"/>
      <c r="S9" s="430"/>
      <c r="T9" s="430"/>
    </row>
    <row r="10" spans="1:20" s="12" customFormat="1" ht="18.75" customHeight="1" x14ac:dyDescent="0.2">
      <c r="A10" s="424" t="str">
        <f>'1. паспорт местоположение'!A9:C9</f>
        <v>Акционерное общество "Янтарьэнерго" ДЗО  ПАО "Россети"</v>
      </c>
      <c r="B10" s="424"/>
      <c r="C10" s="424"/>
      <c r="D10" s="424"/>
      <c r="E10" s="424"/>
      <c r="F10" s="424"/>
      <c r="G10" s="424"/>
      <c r="H10" s="424"/>
      <c r="I10" s="424"/>
      <c r="J10" s="424"/>
      <c r="K10" s="424"/>
      <c r="L10" s="424"/>
      <c r="M10" s="424"/>
      <c r="N10" s="424"/>
      <c r="O10" s="424"/>
      <c r="P10" s="424"/>
      <c r="Q10" s="424"/>
      <c r="R10" s="424"/>
      <c r="S10" s="424"/>
      <c r="T10" s="424"/>
    </row>
    <row r="11" spans="1:20" s="12" customFormat="1" ht="18.75" customHeight="1" x14ac:dyDescent="0.2">
      <c r="A11" s="426" t="s">
        <v>8</v>
      </c>
      <c r="B11" s="426"/>
      <c r="C11" s="426"/>
      <c r="D11" s="426"/>
      <c r="E11" s="426"/>
      <c r="F11" s="426"/>
      <c r="G11" s="426"/>
      <c r="H11" s="426"/>
      <c r="I11" s="426"/>
      <c r="J11" s="426"/>
      <c r="K11" s="426"/>
      <c r="L11" s="426"/>
      <c r="M11" s="426"/>
      <c r="N11" s="426"/>
      <c r="O11" s="426"/>
      <c r="P11" s="426"/>
      <c r="Q11" s="426"/>
      <c r="R11" s="426"/>
      <c r="S11" s="426"/>
      <c r="T11" s="426"/>
    </row>
    <row r="12" spans="1:20" s="12" customFormat="1" ht="18.75" x14ac:dyDescent="0.2">
      <c r="A12" s="430"/>
      <c r="B12" s="430"/>
      <c r="C12" s="430"/>
      <c r="D12" s="430"/>
      <c r="E12" s="430"/>
      <c r="F12" s="430"/>
      <c r="G12" s="430"/>
      <c r="H12" s="430"/>
      <c r="I12" s="430"/>
      <c r="J12" s="430"/>
      <c r="K12" s="430"/>
      <c r="L12" s="430"/>
      <c r="M12" s="430"/>
      <c r="N12" s="430"/>
      <c r="O12" s="430"/>
      <c r="P12" s="430"/>
      <c r="Q12" s="430"/>
      <c r="R12" s="430"/>
      <c r="S12" s="430"/>
      <c r="T12" s="430"/>
    </row>
    <row r="13" spans="1:20" s="12" customFormat="1" ht="18.75" customHeight="1" x14ac:dyDescent="0.2">
      <c r="A13" s="424" t="str">
        <f>'1. паспорт местоположение'!A12:C12</f>
        <v>Н_3500</v>
      </c>
      <c r="B13" s="424"/>
      <c r="C13" s="424"/>
      <c r="D13" s="424"/>
      <c r="E13" s="424"/>
      <c r="F13" s="424"/>
      <c r="G13" s="424"/>
      <c r="H13" s="424"/>
      <c r="I13" s="424"/>
      <c r="J13" s="424"/>
      <c r="K13" s="424"/>
      <c r="L13" s="424"/>
      <c r="M13" s="424"/>
      <c r="N13" s="424"/>
      <c r="O13" s="424"/>
      <c r="P13" s="424"/>
      <c r="Q13" s="424"/>
      <c r="R13" s="424"/>
      <c r="S13" s="424"/>
      <c r="T13" s="424"/>
    </row>
    <row r="14" spans="1:20" s="12" customFormat="1" ht="18.75" customHeight="1" x14ac:dyDescent="0.2">
      <c r="A14" s="426" t="s">
        <v>7</v>
      </c>
      <c r="B14" s="426"/>
      <c r="C14" s="426"/>
      <c r="D14" s="426"/>
      <c r="E14" s="426"/>
      <c r="F14" s="426"/>
      <c r="G14" s="426"/>
      <c r="H14" s="426"/>
      <c r="I14" s="426"/>
      <c r="J14" s="426"/>
      <c r="K14" s="426"/>
      <c r="L14" s="426"/>
      <c r="M14" s="426"/>
      <c r="N14" s="426"/>
      <c r="O14" s="426"/>
      <c r="P14" s="426"/>
      <c r="Q14" s="426"/>
      <c r="R14" s="426"/>
      <c r="S14" s="426"/>
      <c r="T14" s="426"/>
    </row>
    <row r="15" spans="1:20" s="9"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4" t="str">
        <f>'1. паспорт местоположение'!A15</f>
        <v>Строительство КТПн 10/0.4 кВ , КЛ 10 кВ и КЛ 1 кВ от КТПн по ул.Косм.Леонова в г.Калининграде</v>
      </c>
      <c r="B16" s="424"/>
      <c r="C16" s="424"/>
      <c r="D16" s="424"/>
      <c r="E16" s="424"/>
      <c r="F16" s="424"/>
      <c r="G16" s="424"/>
      <c r="H16" s="424"/>
      <c r="I16" s="424"/>
      <c r="J16" s="424"/>
      <c r="K16" s="424"/>
      <c r="L16" s="424"/>
      <c r="M16" s="424"/>
      <c r="N16" s="424"/>
      <c r="O16" s="424"/>
      <c r="P16" s="424"/>
      <c r="Q16" s="424"/>
      <c r="R16" s="424"/>
      <c r="S16" s="424"/>
      <c r="T16" s="424"/>
    </row>
    <row r="17" spans="1:20" s="3" customFormat="1" ht="15" customHeight="1" x14ac:dyDescent="0.2">
      <c r="A17" s="426" t="s">
        <v>6</v>
      </c>
      <c r="B17" s="426"/>
      <c r="C17" s="426"/>
      <c r="D17" s="426"/>
      <c r="E17" s="426"/>
      <c r="F17" s="426"/>
      <c r="G17" s="426"/>
      <c r="H17" s="426"/>
      <c r="I17" s="426"/>
      <c r="J17" s="426"/>
      <c r="K17" s="426"/>
      <c r="L17" s="426"/>
      <c r="M17" s="426"/>
      <c r="N17" s="426"/>
      <c r="O17" s="426"/>
      <c r="P17" s="426"/>
      <c r="Q17" s="426"/>
      <c r="R17" s="426"/>
      <c r="S17" s="426"/>
      <c r="T17" s="426"/>
    </row>
    <row r="18" spans="1:20"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20" s="3" customFormat="1" ht="15" customHeight="1" x14ac:dyDescent="0.2">
      <c r="A19" s="439" t="s">
        <v>500</v>
      </c>
      <c r="B19" s="439"/>
      <c r="C19" s="439"/>
      <c r="D19" s="439"/>
      <c r="E19" s="439"/>
      <c r="F19" s="439"/>
      <c r="G19" s="439"/>
      <c r="H19" s="439"/>
      <c r="I19" s="439"/>
      <c r="J19" s="439"/>
      <c r="K19" s="439"/>
      <c r="L19" s="439"/>
      <c r="M19" s="439"/>
      <c r="N19" s="439"/>
      <c r="O19" s="439"/>
      <c r="P19" s="439"/>
      <c r="Q19" s="439"/>
      <c r="R19" s="439"/>
      <c r="S19" s="439"/>
      <c r="T19" s="439"/>
    </row>
    <row r="20" spans="1:20" s="59"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20" ht="46.5" customHeight="1" x14ac:dyDescent="0.25">
      <c r="A21" s="441" t="s">
        <v>5</v>
      </c>
      <c r="B21" s="444" t="s">
        <v>225</v>
      </c>
      <c r="C21" s="445"/>
      <c r="D21" s="448" t="s">
        <v>121</v>
      </c>
      <c r="E21" s="444" t="s">
        <v>529</v>
      </c>
      <c r="F21" s="445"/>
      <c r="G21" s="444" t="s">
        <v>276</v>
      </c>
      <c r="H21" s="445"/>
      <c r="I21" s="444" t="s">
        <v>120</v>
      </c>
      <c r="J21" s="445"/>
      <c r="K21" s="448" t="s">
        <v>119</v>
      </c>
      <c r="L21" s="444" t="s">
        <v>118</v>
      </c>
      <c r="M21" s="445"/>
      <c r="N21" s="444" t="s">
        <v>525</v>
      </c>
      <c r="O21" s="445"/>
      <c r="P21" s="448" t="s">
        <v>117</v>
      </c>
      <c r="Q21" s="436" t="s">
        <v>116</v>
      </c>
      <c r="R21" s="437"/>
      <c r="S21" s="436" t="s">
        <v>115</v>
      </c>
      <c r="T21" s="438"/>
    </row>
    <row r="22" spans="1:20" ht="204.75" customHeight="1" x14ac:dyDescent="0.25">
      <c r="A22" s="442"/>
      <c r="B22" s="446"/>
      <c r="C22" s="447"/>
      <c r="D22" s="451"/>
      <c r="E22" s="446"/>
      <c r="F22" s="447"/>
      <c r="G22" s="446"/>
      <c r="H22" s="447"/>
      <c r="I22" s="446"/>
      <c r="J22" s="447"/>
      <c r="K22" s="449"/>
      <c r="L22" s="446"/>
      <c r="M22" s="447"/>
      <c r="N22" s="446"/>
      <c r="O22" s="447"/>
      <c r="P22" s="449"/>
      <c r="Q22" s="115" t="s">
        <v>114</v>
      </c>
      <c r="R22" s="115" t="s">
        <v>499</v>
      </c>
      <c r="S22" s="115" t="s">
        <v>113</v>
      </c>
      <c r="T22" s="115" t="s">
        <v>112</v>
      </c>
    </row>
    <row r="23" spans="1:20" ht="51.75" customHeight="1" x14ac:dyDescent="0.25">
      <c r="A23" s="443"/>
      <c r="B23" s="168" t="s">
        <v>110</v>
      </c>
      <c r="C23" s="168" t="s">
        <v>111</v>
      </c>
      <c r="D23" s="449"/>
      <c r="E23" s="168" t="s">
        <v>110</v>
      </c>
      <c r="F23" s="168" t="s">
        <v>111</v>
      </c>
      <c r="G23" s="168" t="s">
        <v>110</v>
      </c>
      <c r="H23" s="168" t="s">
        <v>111</v>
      </c>
      <c r="I23" s="168" t="s">
        <v>110</v>
      </c>
      <c r="J23" s="168" t="s">
        <v>111</v>
      </c>
      <c r="K23" s="168" t="s">
        <v>110</v>
      </c>
      <c r="L23" s="168" t="s">
        <v>110</v>
      </c>
      <c r="M23" s="168" t="s">
        <v>111</v>
      </c>
      <c r="N23" s="168" t="s">
        <v>110</v>
      </c>
      <c r="O23" s="168" t="s">
        <v>111</v>
      </c>
      <c r="P23" s="169" t="s">
        <v>110</v>
      </c>
      <c r="Q23" s="115" t="s">
        <v>110</v>
      </c>
      <c r="R23" s="115" t="s">
        <v>110</v>
      </c>
      <c r="S23" s="115" t="s">
        <v>110</v>
      </c>
      <c r="T23" s="115" t="s">
        <v>110</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s="389" customFormat="1" ht="47.25" x14ac:dyDescent="0.25">
      <c r="A25" s="61">
        <v>1</v>
      </c>
      <c r="B25" s="388" t="s">
        <v>380</v>
      </c>
      <c r="C25" s="388" t="s">
        <v>684</v>
      </c>
      <c r="D25" s="388" t="s">
        <v>106</v>
      </c>
      <c r="E25" s="388" t="s">
        <v>380</v>
      </c>
      <c r="F25" s="388" t="s">
        <v>702</v>
      </c>
      <c r="G25" s="388" t="s">
        <v>380</v>
      </c>
      <c r="H25" s="388" t="s">
        <v>685</v>
      </c>
      <c r="I25" s="388" t="s">
        <v>380</v>
      </c>
      <c r="J25" s="387" t="s">
        <v>703</v>
      </c>
      <c r="K25" s="377" t="s">
        <v>380</v>
      </c>
      <c r="L25" s="377" t="s">
        <v>380</v>
      </c>
      <c r="M25" s="378">
        <v>10</v>
      </c>
      <c r="N25" s="378" t="s">
        <v>380</v>
      </c>
      <c r="O25" s="378">
        <v>1.26</v>
      </c>
      <c r="P25" s="377" t="s">
        <v>380</v>
      </c>
      <c r="Q25" s="387" t="s">
        <v>380</v>
      </c>
      <c r="R25" s="388" t="s">
        <v>380</v>
      </c>
      <c r="S25" s="387" t="s">
        <v>380</v>
      </c>
      <c r="T25" s="388" t="s">
        <v>380</v>
      </c>
    </row>
    <row r="26" spans="1:20" s="389" customFormat="1" x14ac:dyDescent="0.25">
      <c r="A26" s="61"/>
      <c r="B26" s="390"/>
      <c r="C26" s="390"/>
      <c r="D26" s="390"/>
      <c r="E26" s="390"/>
      <c r="F26" s="390"/>
      <c r="G26" s="390"/>
      <c r="H26" s="390"/>
      <c r="I26" s="388"/>
      <c r="J26" s="387"/>
      <c r="K26" s="377"/>
      <c r="L26" s="377"/>
      <c r="M26" s="378"/>
      <c r="N26" s="378"/>
      <c r="O26" s="378"/>
      <c r="P26" s="377"/>
      <c r="Q26" s="387"/>
      <c r="R26" s="388"/>
      <c r="S26" s="387"/>
      <c r="T26" s="388"/>
    </row>
    <row r="27" spans="1:20" s="389" customFormat="1" x14ac:dyDescent="0.25">
      <c r="A27" s="61"/>
      <c r="B27" s="390"/>
      <c r="C27" s="390"/>
      <c r="D27" s="390"/>
      <c r="E27" s="390"/>
      <c r="F27" s="390"/>
      <c r="G27" s="390"/>
      <c r="H27" s="390"/>
      <c r="I27" s="390"/>
      <c r="J27" s="60"/>
      <c r="K27" s="60"/>
      <c r="L27" s="60"/>
      <c r="M27" s="61"/>
      <c r="N27" s="61"/>
      <c r="O27" s="61"/>
      <c r="P27" s="60"/>
      <c r="Q27" s="391"/>
      <c r="R27" s="390"/>
      <c r="S27" s="391"/>
      <c r="T27" s="390"/>
    </row>
    <row r="28" spans="1:20" s="389" customFormat="1" x14ac:dyDescent="0.25">
      <c r="A28" s="61"/>
      <c r="B28" s="390"/>
      <c r="C28" s="390"/>
      <c r="D28" s="390"/>
      <c r="E28" s="390"/>
      <c r="F28" s="390"/>
      <c r="G28" s="390"/>
      <c r="H28" s="390"/>
      <c r="I28" s="390"/>
      <c r="J28" s="60"/>
      <c r="K28" s="60"/>
      <c r="L28" s="60"/>
      <c r="M28" s="61"/>
      <c r="N28" s="61"/>
      <c r="O28" s="61"/>
      <c r="P28" s="60"/>
      <c r="Q28" s="391"/>
      <c r="R28" s="390"/>
      <c r="S28" s="391"/>
      <c r="T28" s="390"/>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50" t="s">
        <v>535</v>
      </c>
      <c r="C32" s="450"/>
      <c r="D32" s="450"/>
      <c r="E32" s="450"/>
      <c r="F32" s="450"/>
      <c r="G32" s="450"/>
      <c r="H32" s="450"/>
      <c r="I32" s="450"/>
      <c r="J32" s="450"/>
      <c r="K32" s="450"/>
      <c r="L32" s="450"/>
      <c r="M32" s="450"/>
      <c r="N32" s="450"/>
      <c r="O32" s="450"/>
      <c r="P32" s="450"/>
      <c r="Q32" s="450"/>
      <c r="R32" s="450"/>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14" zoomScale="80" zoomScaleSheetLayoutView="80" workbookViewId="0">
      <selection activeCell="R31" sqref="R31"/>
    </sheetView>
  </sheetViews>
  <sheetFormatPr defaultColWidth="10.7109375" defaultRowHeight="15.75" x14ac:dyDescent="0.25"/>
  <cols>
    <col min="1" max="1" width="10.7109375" style="51"/>
    <col min="2" max="2" width="12.7109375" style="51" customWidth="1"/>
    <col min="3" max="3" width="15.42578125" style="51" customWidth="1"/>
    <col min="4" max="4" width="11.5703125" style="51" customWidth="1"/>
    <col min="5" max="5" width="16.14062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0.5703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14" t="str">
        <f>'1. паспорт местоположение'!A5:C5</f>
        <v>Год раскрытия информации: 2017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430" t="s">
        <v>9</v>
      </c>
      <c r="F7" s="430"/>
      <c r="G7" s="430"/>
      <c r="H7" s="430"/>
      <c r="I7" s="430"/>
      <c r="J7" s="430"/>
      <c r="K7" s="430"/>
      <c r="L7" s="430"/>
      <c r="M7" s="430"/>
      <c r="N7" s="430"/>
      <c r="O7" s="430"/>
      <c r="P7" s="430"/>
      <c r="Q7" s="430"/>
      <c r="R7" s="430"/>
      <c r="S7" s="430"/>
      <c r="T7" s="430"/>
      <c r="U7" s="430"/>
      <c r="V7" s="430"/>
      <c r="W7" s="430"/>
      <c r="X7" s="430"/>
      <c r="Y7" s="43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4" t="str">
        <f>'1. паспорт местоположение'!A9</f>
        <v>Акционерное общество "Янтарьэнерго" ДЗО  ПАО "Россети"</v>
      </c>
      <c r="F9" s="424"/>
      <c r="G9" s="424"/>
      <c r="H9" s="424"/>
      <c r="I9" s="424"/>
      <c r="J9" s="424"/>
      <c r="K9" s="424"/>
      <c r="L9" s="424"/>
      <c r="M9" s="424"/>
      <c r="N9" s="424"/>
      <c r="O9" s="424"/>
      <c r="P9" s="424"/>
      <c r="Q9" s="424"/>
      <c r="R9" s="424"/>
      <c r="S9" s="424"/>
      <c r="T9" s="424"/>
      <c r="U9" s="424"/>
      <c r="V9" s="424"/>
      <c r="W9" s="424"/>
      <c r="X9" s="424"/>
      <c r="Y9" s="424"/>
    </row>
    <row r="10" spans="1:27" s="12" customFormat="1" ht="18.75" customHeight="1" x14ac:dyDescent="0.2">
      <c r="E10" s="426" t="s">
        <v>8</v>
      </c>
      <c r="F10" s="426"/>
      <c r="G10" s="426"/>
      <c r="H10" s="426"/>
      <c r="I10" s="426"/>
      <c r="J10" s="426"/>
      <c r="K10" s="426"/>
      <c r="L10" s="426"/>
      <c r="M10" s="426"/>
      <c r="N10" s="426"/>
      <c r="O10" s="426"/>
      <c r="P10" s="426"/>
      <c r="Q10" s="426"/>
      <c r="R10" s="426"/>
      <c r="S10" s="426"/>
      <c r="T10" s="426"/>
      <c r="U10" s="426"/>
      <c r="V10" s="426"/>
      <c r="W10" s="426"/>
      <c r="X10" s="426"/>
      <c r="Y10" s="42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4" t="str">
        <f>'1. паспорт местоположение'!A12</f>
        <v>Н_3500</v>
      </c>
      <c r="F12" s="424"/>
      <c r="G12" s="424"/>
      <c r="H12" s="424"/>
      <c r="I12" s="424"/>
      <c r="J12" s="424"/>
      <c r="K12" s="424"/>
      <c r="L12" s="424"/>
      <c r="M12" s="424"/>
      <c r="N12" s="424"/>
      <c r="O12" s="424"/>
      <c r="P12" s="424"/>
      <c r="Q12" s="424"/>
      <c r="R12" s="424"/>
      <c r="S12" s="424"/>
      <c r="T12" s="424"/>
      <c r="U12" s="424"/>
      <c r="V12" s="424"/>
      <c r="W12" s="424"/>
      <c r="X12" s="424"/>
      <c r="Y12" s="424"/>
    </row>
    <row r="13" spans="1:27" s="12" customFormat="1" ht="18.75" customHeight="1" x14ac:dyDescent="0.2">
      <c r="E13" s="426" t="s">
        <v>7</v>
      </c>
      <c r="F13" s="426"/>
      <c r="G13" s="426"/>
      <c r="H13" s="426"/>
      <c r="I13" s="426"/>
      <c r="J13" s="426"/>
      <c r="K13" s="426"/>
      <c r="L13" s="426"/>
      <c r="M13" s="426"/>
      <c r="N13" s="426"/>
      <c r="O13" s="426"/>
      <c r="P13" s="426"/>
      <c r="Q13" s="426"/>
      <c r="R13" s="426"/>
      <c r="S13" s="426"/>
      <c r="T13" s="426"/>
      <c r="U13" s="426"/>
      <c r="V13" s="426"/>
      <c r="W13" s="426"/>
      <c r="X13" s="426"/>
      <c r="Y13" s="42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4" t="str">
        <f>'1. паспорт местоположение'!A15</f>
        <v>Строительство КТПн 10/0.4 кВ , КЛ 10 кВ и КЛ 1 кВ от КТПн по ул.Косм.Леонова в г.Калининграде</v>
      </c>
      <c r="F15" s="424"/>
      <c r="G15" s="424"/>
      <c r="H15" s="424"/>
      <c r="I15" s="424"/>
      <c r="J15" s="424"/>
      <c r="K15" s="424"/>
      <c r="L15" s="424"/>
      <c r="M15" s="424"/>
      <c r="N15" s="424"/>
      <c r="O15" s="424"/>
      <c r="P15" s="424"/>
      <c r="Q15" s="424"/>
      <c r="R15" s="424"/>
      <c r="S15" s="424"/>
      <c r="T15" s="424"/>
      <c r="U15" s="424"/>
      <c r="V15" s="424"/>
      <c r="W15" s="424"/>
      <c r="X15" s="424"/>
      <c r="Y15" s="424"/>
    </row>
    <row r="16" spans="1:27" s="3" customFormat="1" ht="15" customHeight="1" x14ac:dyDescent="0.2">
      <c r="E16" s="426" t="s">
        <v>6</v>
      </c>
      <c r="F16" s="426"/>
      <c r="G16" s="426"/>
      <c r="H16" s="426"/>
      <c r="I16" s="426"/>
      <c r="J16" s="426"/>
      <c r="K16" s="426"/>
      <c r="L16" s="426"/>
      <c r="M16" s="426"/>
      <c r="N16" s="426"/>
      <c r="O16" s="426"/>
      <c r="P16" s="426"/>
      <c r="Q16" s="426"/>
      <c r="R16" s="426"/>
      <c r="S16" s="426"/>
      <c r="T16" s="426"/>
      <c r="U16" s="426"/>
      <c r="V16" s="426"/>
      <c r="W16" s="426"/>
      <c r="X16" s="426"/>
      <c r="Y16" s="4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502</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59" customFormat="1" ht="21" customHeight="1" x14ac:dyDescent="0.25"/>
    <row r="21" spans="1:27" ht="15.75" customHeight="1" x14ac:dyDescent="0.25">
      <c r="A21" s="452" t="s">
        <v>5</v>
      </c>
      <c r="B21" s="454" t="s">
        <v>509</v>
      </c>
      <c r="C21" s="455"/>
      <c r="D21" s="454" t="s">
        <v>511</v>
      </c>
      <c r="E21" s="455"/>
      <c r="F21" s="436" t="s">
        <v>93</v>
      </c>
      <c r="G21" s="438"/>
      <c r="H21" s="438"/>
      <c r="I21" s="437"/>
      <c r="J21" s="452" t="s">
        <v>512</v>
      </c>
      <c r="K21" s="454" t="s">
        <v>513</v>
      </c>
      <c r="L21" s="455"/>
      <c r="M21" s="454" t="s">
        <v>514</v>
      </c>
      <c r="N21" s="455"/>
      <c r="O21" s="454" t="s">
        <v>501</v>
      </c>
      <c r="P21" s="455"/>
      <c r="Q21" s="454" t="s">
        <v>126</v>
      </c>
      <c r="R21" s="455"/>
      <c r="S21" s="452" t="s">
        <v>125</v>
      </c>
      <c r="T21" s="452" t="s">
        <v>515</v>
      </c>
      <c r="U21" s="452" t="s">
        <v>510</v>
      </c>
      <c r="V21" s="454" t="s">
        <v>124</v>
      </c>
      <c r="W21" s="455"/>
      <c r="X21" s="436" t="s">
        <v>116</v>
      </c>
      <c r="Y21" s="438"/>
      <c r="Z21" s="436" t="s">
        <v>115</v>
      </c>
      <c r="AA21" s="438"/>
    </row>
    <row r="22" spans="1:27" ht="216" customHeight="1" x14ac:dyDescent="0.25">
      <c r="A22" s="458"/>
      <c r="B22" s="456"/>
      <c r="C22" s="457"/>
      <c r="D22" s="456"/>
      <c r="E22" s="457"/>
      <c r="F22" s="436" t="s">
        <v>123</v>
      </c>
      <c r="G22" s="437"/>
      <c r="H22" s="436" t="s">
        <v>122</v>
      </c>
      <c r="I22" s="437"/>
      <c r="J22" s="453"/>
      <c r="K22" s="456"/>
      <c r="L22" s="457"/>
      <c r="M22" s="456"/>
      <c r="N22" s="457"/>
      <c r="O22" s="456"/>
      <c r="P22" s="457"/>
      <c r="Q22" s="456"/>
      <c r="R22" s="457"/>
      <c r="S22" s="453"/>
      <c r="T22" s="453"/>
      <c r="U22" s="453"/>
      <c r="V22" s="456"/>
      <c r="W22" s="457"/>
      <c r="X22" s="115" t="s">
        <v>114</v>
      </c>
      <c r="Y22" s="115" t="s">
        <v>499</v>
      </c>
      <c r="Z22" s="115" t="s">
        <v>113</v>
      </c>
      <c r="AA22" s="115" t="s">
        <v>112</v>
      </c>
    </row>
    <row r="23" spans="1:27" ht="60" customHeight="1" x14ac:dyDescent="0.25">
      <c r="A23" s="453"/>
      <c r="B23" s="166" t="s">
        <v>110</v>
      </c>
      <c r="C23" s="166"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389" customFormat="1" ht="31.5" x14ac:dyDescent="0.25">
      <c r="A25" s="61">
        <v>1</v>
      </c>
      <c r="B25" s="390" t="s">
        <v>380</v>
      </c>
      <c r="C25" s="390" t="s">
        <v>705</v>
      </c>
      <c r="D25" s="61" t="s">
        <v>380</v>
      </c>
      <c r="E25" s="390" t="str">
        <f>C25</f>
        <v>КЛ 10 ТП-97-ТП новая</v>
      </c>
      <c r="F25" s="61" t="s">
        <v>380</v>
      </c>
      <c r="G25" s="61">
        <v>10</v>
      </c>
      <c r="H25" s="61" t="s">
        <v>380</v>
      </c>
      <c r="I25" s="61">
        <v>10</v>
      </c>
      <c r="J25" s="61" t="s">
        <v>380</v>
      </c>
      <c r="K25" s="61" t="s">
        <v>380</v>
      </c>
      <c r="L25" s="61">
        <v>1</v>
      </c>
      <c r="M25" s="61" t="s">
        <v>380</v>
      </c>
      <c r="N25" s="61">
        <v>185</v>
      </c>
      <c r="O25" s="61" t="s">
        <v>380</v>
      </c>
      <c r="P25" s="61" t="s">
        <v>704</v>
      </c>
      <c r="Q25" s="61" t="s">
        <v>380</v>
      </c>
      <c r="R25" s="61">
        <v>0.01</v>
      </c>
      <c r="S25" s="61" t="s">
        <v>380</v>
      </c>
      <c r="T25" s="61" t="s">
        <v>380</v>
      </c>
      <c r="U25" s="61" t="s">
        <v>380</v>
      </c>
      <c r="V25" s="61" t="s">
        <v>380</v>
      </c>
      <c r="W25" s="390" t="s">
        <v>706</v>
      </c>
      <c r="X25" s="61" t="s">
        <v>380</v>
      </c>
      <c r="Y25" s="61" t="s">
        <v>380</v>
      </c>
      <c r="Z25" s="61" t="s">
        <v>380</v>
      </c>
      <c r="AA25" s="61" t="s">
        <v>380</v>
      </c>
    </row>
    <row r="26" spans="1:27" s="389" customFormat="1" ht="31.5" x14ac:dyDescent="0.25">
      <c r="A26" s="61">
        <v>2</v>
      </c>
      <c r="B26" s="390" t="s">
        <v>380</v>
      </c>
      <c r="C26" s="390" t="s">
        <v>707</v>
      </c>
      <c r="D26" s="61" t="s">
        <v>380</v>
      </c>
      <c r="E26" s="390" t="str">
        <f>C26</f>
        <v>КЛ 10 ТП-155-ТП новая</v>
      </c>
      <c r="F26" s="61" t="s">
        <v>380</v>
      </c>
      <c r="G26" s="61">
        <v>10</v>
      </c>
      <c r="H26" s="61" t="s">
        <v>380</v>
      </c>
      <c r="I26" s="61">
        <v>10</v>
      </c>
      <c r="J26" s="61" t="s">
        <v>380</v>
      </c>
      <c r="K26" s="61" t="s">
        <v>380</v>
      </c>
      <c r="L26" s="61">
        <v>1</v>
      </c>
      <c r="M26" s="61" t="s">
        <v>380</v>
      </c>
      <c r="N26" s="61">
        <v>120</v>
      </c>
      <c r="O26" s="61" t="s">
        <v>380</v>
      </c>
      <c r="P26" s="61" t="s">
        <v>704</v>
      </c>
      <c r="Q26" s="61" t="s">
        <v>380</v>
      </c>
      <c r="R26" s="61">
        <v>0.12</v>
      </c>
      <c r="S26" s="61" t="s">
        <v>380</v>
      </c>
      <c r="T26" s="61" t="s">
        <v>380</v>
      </c>
      <c r="U26" s="61" t="s">
        <v>380</v>
      </c>
      <c r="V26" s="61" t="s">
        <v>380</v>
      </c>
      <c r="W26" s="390" t="s">
        <v>706</v>
      </c>
      <c r="X26" s="61" t="s">
        <v>380</v>
      </c>
      <c r="Y26" s="61" t="s">
        <v>380</v>
      </c>
      <c r="Z26" s="61" t="s">
        <v>380</v>
      </c>
      <c r="AA26" s="61" t="s">
        <v>380</v>
      </c>
    </row>
    <row r="27" spans="1:27" s="389" customFormat="1" ht="31.5" x14ac:dyDescent="0.25">
      <c r="A27" s="61">
        <v>3</v>
      </c>
      <c r="B27" s="405" t="s">
        <v>708</v>
      </c>
      <c r="C27" s="405" t="s">
        <v>708</v>
      </c>
      <c r="D27" s="390" t="str">
        <f>B27</f>
        <v>КЛ 0,4 кВ ТП-83-ж/д</v>
      </c>
      <c r="E27" s="390" t="str">
        <f>C27</f>
        <v>КЛ 0,4 кВ ТП-83-ж/д</v>
      </c>
      <c r="F27" s="404">
        <v>0.4</v>
      </c>
      <c r="G27" s="404">
        <v>0.4</v>
      </c>
      <c r="H27" s="404">
        <v>0.4</v>
      </c>
      <c r="I27" s="404">
        <v>0.4</v>
      </c>
      <c r="J27" s="404" t="s">
        <v>380</v>
      </c>
      <c r="K27" s="404">
        <v>1</v>
      </c>
      <c r="L27" s="404">
        <v>1</v>
      </c>
      <c r="M27" s="404">
        <v>95</v>
      </c>
      <c r="N27" s="404">
        <v>120</v>
      </c>
      <c r="O27" s="404" t="s">
        <v>704</v>
      </c>
      <c r="P27" s="404" t="s">
        <v>704</v>
      </c>
      <c r="Q27" s="404">
        <v>7.4999999999999997E-2</v>
      </c>
      <c r="R27" s="404">
        <v>7.4999999999999997E-2</v>
      </c>
      <c r="S27" s="61" t="s">
        <v>380</v>
      </c>
      <c r="T27" s="61" t="s">
        <v>380</v>
      </c>
      <c r="U27" s="61" t="s">
        <v>380</v>
      </c>
      <c r="V27" s="61" t="s">
        <v>380</v>
      </c>
      <c r="W27" s="390" t="s">
        <v>706</v>
      </c>
      <c r="X27" s="61" t="s">
        <v>380</v>
      </c>
      <c r="Y27" s="61" t="s">
        <v>380</v>
      </c>
      <c r="Z27" s="61" t="s">
        <v>380</v>
      </c>
      <c r="AA27" s="61" t="s">
        <v>380</v>
      </c>
    </row>
    <row r="28" spans="1:27" s="389" customFormat="1" ht="31.5" x14ac:dyDescent="0.25">
      <c r="A28" s="61">
        <v>4</v>
      </c>
      <c r="B28" s="405" t="s">
        <v>380</v>
      </c>
      <c r="C28" s="405" t="s">
        <v>709</v>
      </c>
      <c r="D28" s="61" t="s">
        <v>380</v>
      </c>
      <c r="E28" s="390" t="str">
        <f>C28</f>
        <v>КЛ 0,4 кВ от ТП новой</v>
      </c>
      <c r="F28" s="61" t="s">
        <v>380</v>
      </c>
      <c r="G28" s="61">
        <v>0.4</v>
      </c>
      <c r="H28" s="61" t="s">
        <v>380</v>
      </c>
      <c r="I28" s="61">
        <v>0.4</v>
      </c>
      <c r="J28" s="61" t="s">
        <v>380</v>
      </c>
      <c r="K28" s="61" t="s">
        <v>380</v>
      </c>
      <c r="L28" s="61">
        <v>1</v>
      </c>
      <c r="M28" s="61" t="s">
        <v>380</v>
      </c>
      <c r="N28" s="61">
        <v>120</v>
      </c>
      <c r="O28" s="61" t="s">
        <v>380</v>
      </c>
      <c r="P28" s="61" t="s">
        <v>704</v>
      </c>
      <c r="Q28" s="61" t="s">
        <v>380</v>
      </c>
      <c r="R28" s="61">
        <v>0.16</v>
      </c>
      <c r="S28" s="61" t="s">
        <v>380</v>
      </c>
      <c r="T28" s="61" t="s">
        <v>380</v>
      </c>
      <c r="U28" s="61" t="s">
        <v>380</v>
      </c>
      <c r="V28" s="61" t="s">
        <v>380</v>
      </c>
      <c r="W28" s="390" t="s">
        <v>706</v>
      </c>
      <c r="X28" s="61" t="s">
        <v>380</v>
      </c>
      <c r="Y28" s="61" t="s">
        <v>380</v>
      </c>
      <c r="Z28" s="61" t="s">
        <v>380</v>
      </c>
      <c r="AA28" s="61" t="s">
        <v>380</v>
      </c>
    </row>
    <row r="29" spans="1:27" s="389" customFormat="1" ht="31.5" x14ac:dyDescent="0.25">
      <c r="A29" s="61">
        <v>5</v>
      </c>
      <c r="B29" s="405" t="s">
        <v>380</v>
      </c>
      <c r="C29" s="405" t="s">
        <v>709</v>
      </c>
      <c r="D29" s="61" t="s">
        <v>380</v>
      </c>
      <c r="E29" s="390" t="str">
        <f>C29</f>
        <v>КЛ 0,4 кВ от ТП новой</v>
      </c>
      <c r="F29" s="61" t="s">
        <v>380</v>
      </c>
      <c r="G29" s="61">
        <v>0.4</v>
      </c>
      <c r="H29" s="61" t="s">
        <v>380</v>
      </c>
      <c r="I29" s="61">
        <v>0.4</v>
      </c>
      <c r="J29" s="61" t="s">
        <v>380</v>
      </c>
      <c r="K29" s="61" t="s">
        <v>380</v>
      </c>
      <c r="L29" s="61">
        <v>1</v>
      </c>
      <c r="M29" s="61" t="s">
        <v>380</v>
      </c>
      <c r="N29" s="61">
        <v>240</v>
      </c>
      <c r="O29" s="61" t="s">
        <v>380</v>
      </c>
      <c r="P29" s="61" t="s">
        <v>704</v>
      </c>
      <c r="Q29" s="61" t="s">
        <v>380</v>
      </c>
      <c r="R29" s="61">
        <v>0.02</v>
      </c>
      <c r="S29" s="61" t="s">
        <v>380</v>
      </c>
      <c r="T29" s="61" t="s">
        <v>380</v>
      </c>
      <c r="U29" s="61" t="s">
        <v>380</v>
      </c>
      <c r="V29" s="61" t="s">
        <v>380</v>
      </c>
      <c r="W29" s="390" t="s">
        <v>706</v>
      </c>
      <c r="X29" s="61" t="s">
        <v>380</v>
      </c>
      <c r="Y29" s="61" t="s">
        <v>380</v>
      </c>
      <c r="Z29" s="61" t="s">
        <v>380</v>
      </c>
      <c r="AA29" s="61" t="s">
        <v>380</v>
      </c>
    </row>
    <row r="30" spans="1:27" ht="3" customHeight="1" x14ac:dyDescent="0.25">
      <c r="X30" s="117"/>
      <c r="Y30" s="118"/>
      <c r="Z30" s="52"/>
      <c r="AA30" s="52"/>
    </row>
    <row r="31" spans="1:27" s="57" customFormat="1" ht="12.75" x14ac:dyDescent="0.2">
      <c r="A31" s="58"/>
      <c r="B31" s="58"/>
      <c r="C31" s="58"/>
      <c r="E31" s="58"/>
      <c r="Q31" s="57">
        <f>SUM(Q25:Q29)</f>
        <v>7.4999999999999997E-2</v>
      </c>
      <c r="R31" s="57">
        <f>SUM(R25:R29)</f>
        <v>0.38500000000000001</v>
      </c>
      <c r="S31" s="57">
        <f>R31-Q31</f>
        <v>0.31</v>
      </c>
      <c r="X31" s="119"/>
      <c r="Y31" s="119"/>
      <c r="Z31" s="119"/>
      <c r="AA31" s="119"/>
    </row>
    <row r="32" spans="1:27" s="57" customFormat="1" ht="12.75" x14ac:dyDescent="0.2">
      <c r="A32" s="58"/>
      <c r="B32" s="58"/>
      <c r="C32"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E28" sqref="E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14" t="str">
        <f>'1. паспорт местоположение'!A5:C5</f>
        <v>Год раскрытия информации: 2017 год</v>
      </c>
      <c r="B5" s="414"/>
      <c r="C5" s="414"/>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430" t="s">
        <v>9</v>
      </c>
      <c r="B7" s="430"/>
      <c r="C7" s="430"/>
      <c r="D7" s="13"/>
      <c r="E7" s="13"/>
      <c r="F7" s="13"/>
      <c r="G7" s="13"/>
      <c r="H7" s="13"/>
      <c r="I7" s="13"/>
      <c r="J7" s="13"/>
      <c r="K7" s="13"/>
      <c r="L7" s="13"/>
      <c r="M7" s="13"/>
      <c r="N7" s="13"/>
      <c r="O7" s="13"/>
      <c r="P7" s="13"/>
      <c r="Q7" s="13"/>
      <c r="R7" s="13"/>
      <c r="S7" s="13"/>
      <c r="T7" s="13"/>
      <c r="U7" s="13"/>
    </row>
    <row r="8" spans="1:29" s="12" customFormat="1" ht="18.75" x14ac:dyDescent="0.2">
      <c r="A8" s="430"/>
      <c r="B8" s="430"/>
      <c r="C8" s="430"/>
      <c r="D8" s="14"/>
      <c r="E8" s="14"/>
      <c r="F8" s="14"/>
      <c r="G8" s="14"/>
      <c r="H8" s="13"/>
      <c r="I8" s="13"/>
      <c r="J8" s="13"/>
      <c r="K8" s="13"/>
      <c r="L8" s="13"/>
      <c r="M8" s="13"/>
      <c r="N8" s="13"/>
      <c r="O8" s="13"/>
      <c r="P8" s="13"/>
      <c r="Q8" s="13"/>
      <c r="R8" s="13"/>
      <c r="S8" s="13"/>
      <c r="T8" s="13"/>
      <c r="U8" s="13"/>
    </row>
    <row r="9" spans="1:29" s="12" customFormat="1" ht="18.75" x14ac:dyDescent="0.2">
      <c r="A9" s="424" t="str">
        <f>'1. паспорт местоположение'!A9:C9</f>
        <v>Акционерное общество "Янтарьэнерго" ДЗО  ПАО "Россети"</v>
      </c>
      <c r="B9" s="424"/>
      <c r="C9" s="424"/>
      <c r="D9" s="8"/>
      <c r="E9" s="8"/>
      <c r="F9" s="8"/>
      <c r="G9" s="8"/>
      <c r="H9" s="13"/>
      <c r="I9" s="13"/>
      <c r="J9" s="13"/>
      <c r="K9" s="13"/>
      <c r="L9" s="13"/>
      <c r="M9" s="13"/>
      <c r="N9" s="13"/>
      <c r="O9" s="13"/>
      <c r="P9" s="13"/>
      <c r="Q9" s="13"/>
      <c r="R9" s="13"/>
      <c r="S9" s="13"/>
      <c r="T9" s="13"/>
      <c r="U9" s="13"/>
    </row>
    <row r="10" spans="1:29" s="12" customFormat="1" ht="18.75" x14ac:dyDescent="0.2">
      <c r="A10" s="426" t="s">
        <v>8</v>
      </c>
      <c r="B10" s="426"/>
      <c r="C10" s="426"/>
      <c r="D10" s="6"/>
      <c r="E10" s="6"/>
      <c r="F10" s="6"/>
      <c r="G10" s="6"/>
      <c r="H10" s="13"/>
      <c r="I10" s="13"/>
      <c r="J10" s="13"/>
      <c r="K10" s="13"/>
      <c r="L10" s="13"/>
      <c r="M10" s="13"/>
      <c r="N10" s="13"/>
      <c r="O10" s="13"/>
      <c r="P10" s="13"/>
      <c r="Q10" s="13"/>
      <c r="R10" s="13"/>
      <c r="S10" s="13"/>
      <c r="T10" s="13"/>
      <c r="U10" s="13"/>
    </row>
    <row r="11" spans="1:29" s="12" customFormat="1" ht="18.75" x14ac:dyDescent="0.2">
      <c r="A11" s="430"/>
      <c r="B11" s="430"/>
      <c r="C11" s="430"/>
      <c r="D11" s="14"/>
      <c r="E11" s="14"/>
      <c r="F11" s="14"/>
      <c r="G11" s="14"/>
      <c r="H11" s="13"/>
      <c r="I11" s="13"/>
      <c r="J11" s="13"/>
      <c r="K11" s="13"/>
      <c r="L11" s="13"/>
      <c r="M11" s="13"/>
      <c r="N11" s="13"/>
      <c r="O11" s="13"/>
      <c r="P11" s="13"/>
      <c r="Q11" s="13"/>
      <c r="R11" s="13"/>
      <c r="S11" s="13"/>
      <c r="T11" s="13"/>
      <c r="U11" s="13"/>
    </row>
    <row r="12" spans="1:29" s="12" customFormat="1" ht="18.75" x14ac:dyDescent="0.2">
      <c r="A12" s="424" t="str">
        <f>'1. паспорт местоположение'!A12:C12</f>
        <v>Н_3500</v>
      </c>
      <c r="B12" s="424"/>
      <c r="C12" s="424"/>
      <c r="D12" s="8"/>
      <c r="E12" s="8"/>
      <c r="F12" s="8"/>
      <c r="G12" s="8"/>
      <c r="H12" s="13"/>
      <c r="I12" s="13"/>
      <c r="J12" s="13"/>
      <c r="K12" s="13"/>
      <c r="L12" s="13"/>
      <c r="M12" s="13"/>
      <c r="N12" s="13"/>
      <c r="O12" s="13"/>
      <c r="P12" s="13"/>
      <c r="Q12" s="13"/>
      <c r="R12" s="13"/>
      <c r="S12" s="13"/>
      <c r="T12" s="13"/>
      <c r="U12" s="13"/>
    </row>
    <row r="13" spans="1:29" s="12" customFormat="1" ht="18.75" x14ac:dyDescent="0.2">
      <c r="A13" s="426" t="s">
        <v>7</v>
      </c>
      <c r="B13" s="426"/>
      <c r="C13" s="42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1"/>
      <c r="B14" s="431"/>
      <c r="C14" s="431"/>
      <c r="D14" s="10"/>
      <c r="E14" s="10"/>
      <c r="F14" s="10"/>
      <c r="G14" s="10"/>
      <c r="H14" s="10"/>
      <c r="I14" s="10"/>
      <c r="J14" s="10"/>
      <c r="K14" s="10"/>
      <c r="L14" s="10"/>
      <c r="M14" s="10"/>
      <c r="N14" s="10"/>
      <c r="O14" s="10"/>
      <c r="P14" s="10"/>
      <c r="Q14" s="10"/>
      <c r="R14" s="10"/>
      <c r="S14" s="10"/>
      <c r="T14" s="10"/>
      <c r="U14" s="10"/>
    </row>
    <row r="15" spans="1:29" s="3" customFormat="1" ht="12" x14ac:dyDescent="0.2">
      <c r="A15" s="424" t="str">
        <f>'1. паспорт местоположение'!A15</f>
        <v>Строительство КТПн 10/0.4 кВ , КЛ 10 кВ и КЛ 1 кВ от КТПн по ул.Косм.Леонова в г.Калининграде</v>
      </c>
      <c r="B15" s="424"/>
      <c r="C15" s="424"/>
      <c r="D15" s="8"/>
      <c r="E15" s="8"/>
      <c r="F15" s="8"/>
      <c r="G15" s="8"/>
      <c r="H15" s="8"/>
      <c r="I15" s="8"/>
      <c r="J15" s="8"/>
      <c r="K15" s="8"/>
      <c r="L15" s="8"/>
      <c r="M15" s="8"/>
      <c r="N15" s="8"/>
      <c r="O15" s="8"/>
      <c r="P15" s="8"/>
      <c r="Q15" s="8"/>
      <c r="R15" s="8"/>
      <c r="S15" s="8"/>
      <c r="T15" s="8"/>
      <c r="U15" s="8"/>
    </row>
    <row r="16" spans="1:29" s="3" customFormat="1" ht="15" customHeight="1" x14ac:dyDescent="0.2">
      <c r="A16" s="426" t="s">
        <v>6</v>
      </c>
      <c r="B16" s="426"/>
      <c r="C16" s="426"/>
      <c r="D16" s="6"/>
      <c r="E16" s="6"/>
      <c r="F16" s="6"/>
      <c r="G16" s="6"/>
      <c r="H16" s="6"/>
      <c r="I16" s="6"/>
      <c r="J16" s="6"/>
      <c r="K16" s="6"/>
      <c r="L16" s="6"/>
      <c r="M16" s="6"/>
      <c r="N16" s="6"/>
      <c r="O16" s="6"/>
      <c r="P16" s="6"/>
      <c r="Q16" s="6"/>
      <c r="R16" s="6"/>
      <c r="S16" s="6"/>
      <c r="T16" s="6"/>
      <c r="U16" s="6"/>
    </row>
    <row r="17" spans="1:21" s="3" customFormat="1" ht="15" customHeight="1" x14ac:dyDescent="0.2">
      <c r="A17" s="427"/>
      <c r="B17" s="427"/>
      <c r="C17" s="427"/>
      <c r="D17" s="4"/>
      <c r="E17" s="4"/>
      <c r="F17" s="4"/>
      <c r="G17" s="4"/>
      <c r="H17" s="4"/>
      <c r="I17" s="4"/>
      <c r="J17" s="4"/>
      <c r="K17" s="4"/>
      <c r="L17" s="4"/>
      <c r="M17" s="4"/>
      <c r="N17" s="4"/>
      <c r="O17" s="4"/>
      <c r="P17" s="4"/>
      <c r="Q17" s="4"/>
      <c r="R17" s="4"/>
    </row>
    <row r="18" spans="1:21" s="3" customFormat="1" ht="27.75" customHeight="1" x14ac:dyDescent="0.2">
      <c r="A18" s="428" t="s">
        <v>494</v>
      </c>
      <c r="B18" s="428"/>
      <c r="C18" s="4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6" t="s">
        <v>679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686</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381" t="s">
        <v>710</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82" t="s">
        <v>711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687</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80" t="s">
        <v>680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686</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14" t="str">
        <f>'1. паспорт местоположение'!A5:C5</f>
        <v>Год раскрытия информации: 2017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30" t="s">
        <v>9</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163"/>
      <c r="AB6" s="163"/>
    </row>
    <row r="7" spans="1:28" ht="18.75" x14ac:dyDescent="0.25">
      <c r="A7" s="430"/>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163"/>
      <c r="AB7" s="163"/>
    </row>
    <row r="8" spans="1:28" x14ac:dyDescent="0.25">
      <c r="A8" s="424" t="str">
        <f>'1. паспорт местоположение'!A9</f>
        <v>Акционерное общество "Янтарьэнерго"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64"/>
      <c r="AB8" s="164"/>
    </row>
    <row r="9" spans="1:28" ht="15.75" x14ac:dyDescent="0.25">
      <c r="A9" s="426" t="s">
        <v>8</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165"/>
      <c r="AB9" s="165"/>
    </row>
    <row r="10" spans="1:28" ht="18.75" x14ac:dyDescent="0.25">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163"/>
      <c r="AB10" s="163"/>
    </row>
    <row r="11" spans="1:28" x14ac:dyDescent="0.25">
      <c r="A11" s="424" t="str">
        <f>'1. паспорт местоположение'!A12:C12</f>
        <v>Н_3500</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64"/>
      <c r="AB11" s="164"/>
    </row>
    <row r="12" spans="1:28" ht="15.75" x14ac:dyDescent="0.25">
      <c r="A12" s="426" t="s">
        <v>7</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165"/>
      <c r="AB12" s="165"/>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1"/>
      <c r="AB13" s="11"/>
    </row>
    <row r="14" spans="1:28" x14ac:dyDescent="0.25">
      <c r="A14" s="424" t="str">
        <f>'1. паспорт местоположение'!A15</f>
        <v>Строительство КТПн 10/0.4 кВ , КЛ 10 кВ и КЛ 1 кВ от КТПн по ул.Косм.Леонова в г.Калининграде</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64"/>
      <c r="AB14" s="164"/>
    </row>
    <row r="15" spans="1:28" ht="15.75" x14ac:dyDescent="0.25">
      <c r="A15" s="426" t="s">
        <v>6</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165"/>
      <c r="AB15" s="165"/>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73"/>
      <c r="AB16" s="173"/>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73"/>
      <c r="AB17" s="173"/>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73"/>
      <c r="AB18" s="173"/>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73"/>
      <c r="AB19" s="173"/>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74"/>
      <c r="AB20" s="174"/>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74"/>
      <c r="AB21" s="174"/>
    </row>
    <row r="22" spans="1:28" x14ac:dyDescent="0.25">
      <c r="A22" s="461" t="s">
        <v>526</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75"/>
      <c r="AB22" s="175"/>
    </row>
    <row r="23" spans="1:28" ht="32.25" customHeight="1" x14ac:dyDescent="0.25">
      <c r="A23" s="463" t="s">
        <v>377</v>
      </c>
      <c r="B23" s="464"/>
      <c r="C23" s="464"/>
      <c r="D23" s="464"/>
      <c r="E23" s="464"/>
      <c r="F23" s="464"/>
      <c r="G23" s="464"/>
      <c r="H23" s="464"/>
      <c r="I23" s="464"/>
      <c r="J23" s="464"/>
      <c r="K23" s="464"/>
      <c r="L23" s="465"/>
      <c r="M23" s="462" t="s">
        <v>378</v>
      </c>
      <c r="N23" s="462"/>
      <c r="O23" s="462"/>
      <c r="P23" s="462"/>
      <c r="Q23" s="462"/>
      <c r="R23" s="462"/>
      <c r="S23" s="462"/>
      <c r="T23" s="462"/>
      <c r="U23" s="462"/>
      <c r="V23" s="462"/>
      <c r="W23" s="462"/>
      <c r="X23" s="462"/>
      <c r="Y23" s="462"/>
      <c r="Z23" s="462"/>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537</v>
      </c>
      <c r="O24" s="112" t="s">
        <v>281</v>
      </c>
      <c r="P24" s="112" t="s">
        <v>282</v>
      </c>
      <c r="Q24" s="112" t="s">
        <v>280</v>
      </c>
      <c r="R24" s="112" t="s">
        <v>238</v>
      </c>
      <c r="S24" s="112" t="s">
        <v>279</v>
      </c>
      <c r="T24" s="112" t="s">
        <v>278</v>
      </c>
      <c r="U24" s="112" t="s">
        <v>370</v>
      </c>
      <c r="V24" s="112" t="s">
        <v>280</v>
      </c>
      <c r="W24" s="121" t="s">
        <v>263</v>
      </c>
      <c r="X24" s="121" t="s">
        <v>295</v>
      </c>
      <c r="Y24" s="121" t="s">
        <v>296</v>
      </c>
      <c r="Z24" s="123" t="s">
        <v>293</v>
      </c>
    </row>
    <row r="25" spans="1:28" ht="16.5" customHeight="1" x14ac:dyDescent="0.25">
      <c r="A25" s="112">
        <v>1</v>
      </c>
      <c r="B25" s="113">
        <v>2</v>
      </c>
      <c r="C25" s="112">
        <v>3</v>
      </c>
      <c r="D25" s="113">
        <v>4</v>
      </c>
      <c r="E25" s="112">
        <v>5</v>
      </c>
      <c r="F25" s="113">
        <v>6</v>
      </c>
      <c r="G25" s="112">
        <v>7</v>
      </c>
      <c r="H25" s="113">
        <v>8</v>
      </c>
      <c r="I25" s="112">
        <v>9</v>
      </c>
      <c r="J25" s="113">
        <v>10</v>
      </c>
      <c r="K25" s="176">
        <v>11</v>
      </c>
      <c r="L25" s="113">
        <v>12</v>
      </c>
      <c r="M25" s="176">
        <v>13</v>
      </c>
      <c r="N25" s="113">
        <v>14</v>
      </c>
      <c r="O25" s="176">
        <v>15</v>
      </c>
      <c r="P25" s="113">
        <v>16</v>
      </c>
      <c r="Q25" s="176">
        <v>17</v>
      </c>
      <c r="R25" s="113">
        <v>18</v>
      </c>
      <c r="S25" s="176">
        <v>19</v>
      </c>
      <c r="T25" s="113">
        <v>20</v>
      </c>
      <c r="U25" s="176">
        <v>21</v>
      </c>
      <c r="V25" s="113">
        <v>22</v>
      </c>
      <c r="W25" s="176">
        <v>23</v>
      </c>
      <c r="X25" s="113">
        <v>24</v>
      </c>
      <c r="Y25" s="176">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14" t="str">
        <f>'1. паспорт местоположение'!A5:C5</f>
        <v>Год раскрытия информации: 2017 год</v>
      </c>
      <c r="B5" s="414"/>
      <c r="C5" s="414"/>
      <c r="D5" s="414"/>
      <c r="E5" s="414"/>
      <c r="F5" s="414"/>
      <c r="G5" s="414"/>
      <c r="H5" s="414"/>
      <c r="I5" s="414"/>
      <c r="J5" s="414"/>
      <c r="K5" s="414"/>
      <c r="L5" s="414"/>
      <c r="M5" s="414"/>
      <c r="N5" s="414"/>
      <c r="O5" s="414"/>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430" t="s">
        <v>9</v>
      </c>
      <c r="B7" s="430"/>
      <c r="C7" s="430"/>
      <c r="D7" s="430"/>
      <c r="E7" s="430"/>
      <c r="F7" s="430"/>
      <c r="G7" s="430"/>
      <c r="H7" s="430"/>
      <c r="I7" s="430"/>
      <c r="J7" s="430"/>
      <c r="K7" s="430"/>
      <c r="L7" s="430"/>
      <c r="M7" s="430"/>
      <c r="N7" s="430"/>
      <c r="O7" s="430"/>
      <c r="P7" s="13"/>
      <c r="Q7" s="13"/>
      <c r="R7" s="13"/>
      <c r="S7" s="13"/>
      <c r="T7" s="13"/>
      <c r="U7" s="13"/>
      <c r="V7" s="13"/>
      <c r="W7" s="13"/>
      <c r="X7" s="13"/>
      <c r="Y7" s="13"/>
      <c r="Z7" s="13"/>
    </row>
    <row r="8" spans="1:28" s="12" customFormat="1" ht="18.75" x14ac:dyDescent="0.2">
      <c r="A8" s="430"/>
      <c r="B8" s="430"/>
      <c r="C8" s="430"/>
      <c r="D8" s="430"/>
      <c r="E8" s="430"/>
      <c r="F8" s="430"/>
      <c r="G8" s="430"/>
      <c r="H8" s="430"/>
      <c r="I8" s="430"/>
      <c r="J8" s="430"/>
      <c r="K8" s="430"/>
      <c r="L8" s="430"/>
      <c r="M8" s="430"/>
      <c r="N8" s="430"/>
      <c r="O8" s="430"/>
      <c r="P8" s="13"/>
      <c r="Q8" s="13"/>
      <c r="R8" s="13"/>
      <c r="S8" s="13"/>
      <c r="T8" s="13"/>
      <c r="U8" s="13"/>
      <c r="V8" s="13"/>
      <c r="W8" s="13"/>
      <c r="X8" s="13"/>
      <c r="Y8" s="13"/>
      <c r="Z8" s="13"/>
    </row>
    <row r="9" spans="1:28" s="12" customFormat="1" ht="18.75" x14ac:dyDescent="0.2">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c r="M9" s="424"/>
      <c r="N9" s="424"/>
      <c r="O9" s="424"/>
      <c r="P9" s="13"/>
      <c r="Q9" s="13"/>
      <c r="R9" s="13"/>
      <c r="S9" s="13"/>
      <c r="T9" s="13"/>
      <c r="U9" s="13"/>
      <c r="V9" s="13"/>
      <c r="W9" s="13"/>
      <c r="X9" s="13"/>
      <c r="Y9" s="13"/>
      <c r="Z9" s="13"/>
    </row>
    <row r="10" spans="1:28" s="12" customFormat="1" ht="18.75" x14ac:dyDescent="0.2">
      <c r="A10" s="426" t="s">
        <v>8</v>
      </c>
      <c r="B10" s="426"/>
      <c r="C10" s="426"/>
      <c r="D10" s="426"/>
      <c r="E10" s="426"/>
      <c r="F10" s="426"/>
      <c r="G10" s="426"/>
      <c r="H10" s="426"/>
      <c r="I10" s="426"/>
      <c r="J10" s="426"/>
      <c r="K10" s="426"/>
      <c r="L10" s="426"/>
      <c r="M10" s="426"/>
      <c r="N10" s="426"/>
      <c r="O10" s="426"/>
      <c r="P10" s="13"/>
      <c r="Q10" s="13"/>
      <c r="R10" s="13"/>
      <c r="S10" s="13"/>
      <c r="T10" s="13"/>
      <c r="U10" s="13"/>
      <c r="V10" s="13"/>
      <c r="W10" s="13"/>
      <c r="X10" s="13"/>
      <c r="Y10" s="13"/>
      <c r="Z10" s="13"/>
    </row>
    <row r="11" spans="1:28" s="12" customFormat="1" ht="18.75" x14ac:dyDescent="0.2">
      <c r="A11" s="430"/>
      <c r="B11" s="430"/>
      <c r="C11" s="430"/>
      <c r="D11" s="430"/>
      <c r="E11" s="430"/>
      <c r="F11" s="430"/>
      <c r="G11" s="430"/>
      <c r="H11" s="430"/>
      <c r="I11" s="430"/>
      <c r="J11" s="430"/>
      <c r="K11" s="430"/>
      <c r="L11" s="430"/>
      <c r="M11" s="430"/>
      <c r="N11" s="430"/>
      <c r="O11" s="430"/>
      <c r="P11" s="13"/>
      <c r="Q11" s="13"/>
      <c r="R11" s="13"/>
      <c r="S11" s="13"/>
      <c r="T11" s="13"/>
      <c r="U11" s="13"/>
      <c r="V11" s="13"/>
      <c r="W11" s="13"/>
      <c r="X11" s="13"/>
      <c r="Y11" s="13"/>
      <c r="Z11" s="13"/>
    </row>
    <row r="12" spans="1:28" s="12" customFormat="1" ht="18.75" x14ac:dyDescent="0.2">
      <c r="A12" s="424" t="str">
        <f>'1. паспорт местоположение'!A12:C12</f>
        <v>Н_3500</v>
      </c>
      <c r="B12" s="424"/>
      <c r="C12" s="424"/>
      <c r="D12" s="424"/>
      <c r="E12" s="424"/>
      <c r="F12" s="424"/>
      <c r="G12" s="424"/>
      <c r="H12" s="424"/>
      <c r="I12" s="424"/>
      <c r="J12" s="424"/>
      <c r="K12" s="424"/>
      <c r="L12" s="424"/>
      <c r="M12" s="424"/>
      <c r="N12" s="424"/>
      <c r="O12" s="424"/>
      <c r="P12" s="13"/>
      <c r="Q12" s="13"/>
      <c r="R12" s="13"/>
      <c r="S12" s="13"/>
      <c r="T12" s="13"/>
      <c r="U12" s="13"/>
      <c r="V12" s="13"/>
      <c r="W12" s="13"/>
      <c r="X12" s="13"/>
      <c r="Y12" s="13"/>
      <c r="Z12" s="13"/>
    </row>
    <row r="13" spans="1:28" s="12" customFormat="1" ht="18.75" x14ac:dyDescent="0.2">
      <c r="A13" s="426" t="s">
        <v>7</v>
      </c>
      <c r="B13" s="426"/>
      <c r="C13" s="426"/>
      <c r="D13" s="426"/>
      <c r="E13" s="426"/>
      <c r="F13" s="426"/>
      <c r="G13" s="426"/>
      <c r="H13" s="426"/>
      <c r="I13" s="426"/>
      <c r="J13" s="426"/>
      <c r="K13" s="426"/>
      <c r="L13" s="426"/>
      <c r="M13" s="426"/>
      <c r="N13" s="426"/>
      <c r="O13" s="426"/>
      <c r="P13" s="13"/>
      <c r="Q13" s="13"/>
      <c r="R13" s="13"/>
      <c r="S13" s="13"/>
      <c r="T13" s="13"/>
      <c r="U13" s="13"/>
      <c r="V13" s="13"/>
      <c r="W13" s="13"/>
      <c r="X13" s="13"/>
      <c r="Y13" s="13"/>
      <c r="Z13" s="13"/>
    </row>
    <row r="14" spans="1:28" s="9" customFormat="1" ht="15.75" customHeight="1" x14ac:dyDescent="0.2">
      <c r="A14" s="431"/>
      <c r="B14" s="431"/>
      <c r="C14" s="431"/>
      <c r="D14" s="431"/>
      <c r="E14" s="431"/>
      <c r="F14" s="431"/>
      <c r="G14" s="431"/>
      <c r="H14" s="431"/>
      <c r="I14" s="431"/>
      <c r="J14" s="431"/>
      <c r="K14" s="431"/>
      <c r="L14" s="431"/>
      <c r="M14" s="431"/>
      <c r="N14" s="431"/>
      <c r="O14" s="431"/>
      <c r="P14" s="10"/>
      <c r="Q14" s="10"/>
      <c r="R14" s="10"/>
      <c r="S14" s="10"/>
      <c r="T14" s="10"/>
      <c r="U14" s="10"/>
      <c r="V14" s="10"/>
      <c r="W14" s="10"/>
      <c r="X14" s="10"/>
      <c r="Y14" s="10"/>
      <c r="Z14" s="10"/>
    </row>
    <row r="15" spans="1:28" s="3" customFormat="1" ht="12" x14ac:dyDescent="0.2">
      <c r="A15" s="424" t="str">
        <f>'1. паспорт местоположение'!A15</f>
        <v>Строительство КТПн 10/0.4 кВ , КЛ 10 кВ и КЛ 1 кВ от КТПн по ул.Косм.Леонова в г.Калининграде</v>
      </c>
      <c r="B15" s="424"/>
      <c r="C15" s="424"/>
      <c r="D15" s="424"/>
      <c r="E15" s="424"/>
      <c r="F15" s="424"/>
      <c r="G15" s="424"/>
      <c r="H15" s="424"/>
      <c r="I15" s="424"/>
      <c r="J15" s="424"/>
      <c r="K15" s="424"/>
      <c r="L15" s="424"/>
      <c r="M15" s="424"/>
      <c r="N15" s="424"/>
      <c r="O15" s="424"/>
      <c r="P15" s="8"/>
      <c r="Q15" s="8"/>
      <c r="R15" s="8"/>
      <c r="S15" s="8"/>
      <c r="T15" s="8"/>
      <c r="U15" s="8"/>
      <c r="V15" s="8"/>
      <c r="W15" s="8"/>
      <c r="X15" s="8"/>
      <c r="Y15" s="8"/>
      <c r="Z15" s="8"/>
    </row>
    <row r="16" spans="1:28" s="3" customFormat="1" ht="15" customHeight="1" x14ac:dyDescent="0.2">
      <c r="A16" s="426" t="s">
        <v>6</v>
      </c>
      <c r="B16" s="426"/>
      <c r="C16" s="426"/>
      <c r="D16" s="426"/>
      <c r="E16" s="426"/>
      <c r="F16" s="426"/>
      <c r="G16" s="426"/>
      <c r="H16" s="426"/>
      <c r="I16" s="426"/>
      <c r="J16" s="426"/>
      <c r="K16" s="426"/>
      <c r="L16" s="426"/>
      <c r="M16" s="426"/>
      <c r="N16" s="426"/>
      <c r="O16" s="426"/>
      <c r="P16" s="6"/>
      <c r="Q16" s="6"/>
      <c r="R16" s="6"/>
      <c r="S16" s="6"/>
      <c r="T16" s="6"/>
      <c r="U16" s="6"/>
      <c r="V16" s="6"/>
      <c r="W16" s="6"/>
      <c r="X16" s="6"/>
      <c r="Y16" s="6"/>
      <c r="Z16" s="6"/>
    </row>
    <row r="17" spans="1:26" s="3" customFormat="1" ht="15" customHeight="1" x14ac:dyDescent="0.2">
      <c r="A17" s="427"/>
      <c r="B17" s="427"/>
      <c r="C17" s="427"/>
      <c r="D17" s="427"/>
      <c r="E17" s="427"/>
      <c r="F17" s="427"/>
      <c r="G17" s="427"/>
      <c r="H17" s="427"/>
      <c r="I17" s="427"/>
      <c r="J17" s="427"/>
      <c r="K17" s="427"/>
      <c r="L17" s="427"/>
      <c r="M17" s="427"/>
      <c r="N17" s="427"/>
      <c r="O17" s="427"/>
      <c r="P17" s="4"/>
      <c r="Q17" s="4"/>
      <c r="R17" s="4"/>
      <c r="S17" s="4"/>
      <c r="T17" s="4"/>
      <c r="U17" s="4"/>
      <c r="V17" s="4"/>
      <c r="W17" s="4"/>
    </row>
    <row r="18" spans="1:26" s="3" customFormat="1" ht="91.5" customHeight="1" x14ac:dyDescent="0.2">
      <c r="A18" s="469" t="s">
        <v>503</v>
      </c>
      <c r="B18" s="469"/>
      <c r="C18" s="469"/>
      <c r="D18" s="469"/>
      <c r="E18" s="469"/>
      <c r="F18" s="469"/>
      <c r="G18" s="469"/>
      <c r="H18" s="469"/>
      <c r="I18" s="469"/>
      <c r="J18" s="469"/>
      <c r="K18" s="469"/>
      <c r="L18" s="469"/>
      <c r="M18" s="469"/>
      <c r="N18" s="469"/>
      <c r="O18" s="469"/>
      <c r="P18" s="7"/>
      <c r="Q18" s="7"/>
      <c r="R18" s="7"/>
      <c r="S18" s="7"/>
      <c r="T18" s="7"/>
      <c r="U18" s="7"/>
      <c r="V18" s="7"/>
      <c r="W18" s="7"/>
      <c r="X18" s="7"/>
      <c r="Y18" s="7"/>
      <c r="Z18" s="7"/>
    </row>
    <row r="19" spans="1:26" s="3" customFormat="1" ht="78" customHeight="1" x14ac:dyDescent="0.2">
      <c r="A19" s="432" t="s">
        <v>5</v>
      </c>
      <c r="B19" s="432" t="s">
        <v>87</v>
      </c>
      <c r="C19" s="432" t="s">
        <v>86</v>
      </c>
      <c r="D19" s="432" t="s">
        <v>75</v>
      </c>
      <c r="E19" s="466" t="s">
        <v>85</v>
      </c>
      <c r="F19" s="467"/>
      <c r="G19" s="467"/>
      <c r="H19" s="467"/>
      <c r="I19" s="468"/>
      <c r="J19" s="432" t="s">
        <v>84</v>
      </c>
      <c r="K19" s="432"/>
      <c r="L19" s="432"/>
      <c r="M19" s="432"/>
      <c r="N19" s="432"/>
      <c r="O19" s="432"/>
      <c r="P19" s="4"/>
      <c r="Q19" s="4"/>
      <c r="R19" s="4"/>
      <c r="S19" s="4"/>
      <c r="T19" s="4"/>
      <c r="U19" s="4"/>
      <c r="V19" s="4"/>
      <c r="W19" s="4"/>
    </row>
    <row r="20" spans="1:26" s="3" customFormat="1" ht="51" customHeight="1" x14ac:dyDescent="0.2">
      <c r="A20" s="432"/>
      <c r="B20" s="432"/>
      <c r="C20" s="432"/>
      <c r="D20" s="432"/>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122" sqref="B122"/>
    </sheetView>
  </sheetViews>
  <sheetFormatPr defaultColWidth="9.140625" defaultRowHeight="15.75" x14ac:dyDescent="0.2"/>
  <cols>
    <col min="1" max="1" width="61.7109375" style="195" customWidth="1"/>
    <col min="2" max="2" width="18.5703125" style="180" customWidth="1"/>
    <col min="3" max="12" width="16.85546875" style="180" customWidth="1"/>
    <col min="13" max="42" width="16.85546875" style="180" hidden="1" customWidth="1"/>
    <col min="43" max="45" width="16.85546875" style="181" hidden="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470" t="str">
        <f>'1. паспорт местоположение'!A5:C5</f>
        <v>Год раскрытия информации: 2017 год</v>
      </c>
      <c r="B5" s="470"/>
      <c r="C5" s="470"/>
      <c r="D5" s="470"/>
      <c r="E5" s="470"/>
      <c r="F5" s="470"/>
      <c r="G5" s="470"/>
      <c r="H5" s="470"/>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430" t="str">
        <f>'[2]1. паспорт местоположение'!A7:C7</f>
        <v xml:space="preserve">Паспорт инвестиционного проекта </v>
      </c>
      <c r="B7" s="430"/>
      <c r="C7" s="430"/>
      <c r="D7" s="430"/>
      <c r="E7" s="430"/>
      <c r="F7" s="430"/>
      <c r="G7" s="430"/>
      <c r="H7" s="430"/>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87"/>
      <c r="AR7" s="187"/>
    </row>
    <row r="8" spans="1:44" ht="18.75" x14ac:dyDescent="0.2">
      <c r="A8" s="277"/>
      <c r="B8" s="277"/>
      <c r="C8" s="277"/>
      <c r="D8" s="277"/>
      <c r="E8" s="277"/>
      <c r="F8" s="277"/>
      <c r="G8" s="277"/>
      <c r="H8" s="277"/>
      <c r="I8" s="277"/>
      <c r="J8" s="277"/>
      <c r="K8" s="277"/>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4"/>
      <c r="AR8" s="184"/>
    </row>
    <row r="9" spans="1:44" ht="18.75" x14ac:dyDescent="0.2">
      <c r="A9" s="439" t="str">
        <f>'1. паспорт местоположение'!A9:C9</f>
        <v>Акционерное общество "Янтарьэнерго" ДЗО  ПАО "Россети"</v>
      </c>
      <c r="B9" s="439"/>
      <c r="C9" s="439"/>
      <c r="D9" s="439"/>
      <c r="E9" s="439"/>
      <c r="F9" s="439"/>
      <c r="G9" s="439"/>
      <c r="H9" s="43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88"/>
      <c r="AR9" s="188"/>
    </row>
    <row r="10" spans="1:44" x14ac:dyDescent="0.2">
      <c r="A10" s="426" t="s">
        <v>8</v>
      </c>
      <c r="B10" s="426"/>
      <c r="C10" s="426"/>
      <c r="D10" s="426"/>
      <c r="E10" s="426"/>
      <c r="F10" s="426"/>
      <c r="G10" s="426"/>
      <c r="H10" s="426"/>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89"/>
      <c r="AR10" s="189"/>
    </row>
    <row r="11" spans="1:44" ht="18.75" x14ac:dyDescent="0.2">
      <c r="A11" s="277"/>
      <c r="B11" s="277"/>
      <c r="C11" s="277"/>
      <c r="D11" s="277"/>
      <c r="E11" s="277"/>
      <c r="F11" s="277"/>
      <c r="G11" s="277"/>
      <c r="H11" s="277"/>
      <c r="I11" s="277"/>
      <c r="J11" s="277"/>
      <c r="K11" s="277"/>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439" t="str">
        <f>'1. паспорт местоположение'!A12:C12</f>
        <v>Н_3500</v>
      </c>
      <c r="B12" s="439"/>
      <c r="C12" s="439"/>
      <c r="D12" s="439"/>
      <c r="E12" s="439"/>
      <c r="F12" s="439"/>
      <c r="G12" s="439"/>
      <c r="H12" s="43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88"/>
      <c r="AR12" s="188"/>
    </row>
    <row r="13" spans="1:44" x14ac:dyDescent="0.2">
      <c r="A13" s="426" t="s">
        <v>7</v>
      </c>
      <c r="B13" s="426"/>
      <c r="C13" s="426"/>
      <c r="D13" s="426"/>
      <c r="E13" s="426"/>
      <c r="F13" s="426"/>
      <c r="G13" s="426"/>
      <c r="H13" s="426"/>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89"/>
      <c r="AR13" s="189"/>
    </row>
    <row r="14" spans="1:44" ht="18.75"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9"/>
      <c r="AA14" s="9"/>
      <c r="AB14" s="9"/>
      <c r="AC14" s="9"/>
      <c r="AD14" s="9"/>
      <c r="AE14" s="9"/>
      <c r="AF14" s="9"/>
      <c r="AG14" s="9"/>
      <c r="AH14" s="9"/>
      <c r="AI14" s="9"/>
      <c r="AJ14" s="9"/>
      <c r="AK14" s="9"/>
      <c r="AL14" s="9"/>
      <c r="AM14" s="9"/>
      <c r="AN14" s="9"/>
      <c r="AO14" s="9"/>
      <c r="AP14" s="9"/>
      <c r="AQ14" s="190"/>
      <c r="AR14" s="190"/>
    </row>
    <row r="15" spans="1:44" ht="18.75" x14ac:dyDescent="0.2">
      <c r="A15" s="473" t="str">
        <f>'1. паспорт местоположение'!A15:C15</f>
        <v>Строительство КТПн 10/0.4 кВ , КЛ 10 кВ и КЛ 1 кВ от КТПн по ул.Косм.Леонова в г.Калининграде</v>
      </c>
      <c r="B15" s="428"/>
      <c r="C15" s="428"/>
      <c r="D15" s="428"/>
      <c r="E15" s="428"/>
      <c r="F15" s="428"/>
      <c r="G15" s="428"/>
      <c r="H15" s="428"/>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88"/>
      <c r="AR15" s="188"/>
    </row>
    <row r="16" spans="1:44" x14ac:dyDescent="0.2">
      <c r="A16" s="426" t="s">
        <v>6</v>
      </c>
      <c r="B16" s="426"/>
      <c r="C16" s="426"/>
      <c r="D16" s="426"/>
      <c r="E16" s="426"/>
      <c r="F16" s="426"/>
      <c r="G16" s="426"/>
      <c r="H16" s="426"/>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89"/>
      <c r="AR16" s="189"/>
    </row>
    <row r="17" spans="1:44" ht="18.75" x14ac:dyDescent="0.2">
      <c r="A17" s="279"/>
      <c r="B17" s="279"/>
      <c r="C17" s="279"/>
      <c r="D17" s="279"/>
      <c r="E17" s="279"/>
      <c r="F17" s="279"/>
      <c r="G17" s="279"/>
      <c r="H17" s="279"/>
      <c r="I17" s="279"/>
      <c r="J17" s="279"/>
      <c r="K17" s="279"/>
      <c r="L17" s="279"/>
      <c r="M17" s="279"/>
      <c r="N17" s="279"/>
      <c r="O17" s="279"/>
      <c r="P17" s="279"/>
      <c r="Q17" s="279"/>
      <c r="R17" s="279"/>
      <c r="S17" s="279"/>
      <c r="T17" s="279"/>
      <c r="U17" s="279"/>
      <c r="V17" s="279"/>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439" t="s">
        <v>504</v>
      </c>
      <c r="B18" s="439"/>
      <c r="C18" s="439"/>
      <c r="D18" s="439"/>
      <c r="E18" s="439"/>
      <c r="F18" s="439"/>
      <c r="G18" s="439"/>
      <c r="H18" s="43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351</v>
      </c>
      <c r="B24" s="198" t="s">
        <v>1</v>
      </c>
      <c r="D24" s="199"/>
      <c r="E24" s="200"/>
      <c r="F24" s="200"/>
      <c r="G24" s="200"/>
      <c r="H24" s="200"/>
    </row>
    <row r="25" spans="1:44" x14ac:dyDescent="0.2">
      <c r="A25" s="201" t="s">
        <v>543</v>
      </c>
      <c r="B25" s="202">
        <f>$B$126/1.18</f>
        <v>5131667.3154607406</v>
      </c>
    </row>
    <row r="26" spans="1:44" x14ac:dyDescent="0.2">
      <c r="A26" s="203" t="s">
        <v>349</v>
      </c>
      <c r="B26" s="204">
        <v>0</v>
      </c>
    </row>
    <row r="27" spans="1:44" x14ac:dyDescent="0.2">
      <c r="A27" s="203" t="s">
        <v>347</v>
      </c>
      <c r="B27" s="204">
        <f>$B$123</f>
        <v>25</v>
      </c>
      <c r="D27" s="196" t="s">
        <v>350</v>
      </c>
    </row>
    <row r="28" spans="1:44" ht="16.149999999999999" customHeight="1" thickBot="1" x14ac:dyDescent="0.25">
      <c r="A28" s="205" t="s">
        <v>345</v>
      </c>
      <c r="B28" s="206">
        <v>1</v>
      </c>
      <c r="D28" s="474" t="s">
        <v>348</v>
      </c>
      <c r="E28" s="475"/>
      <c r="F28" s="476"/>
      <c r="G28" s="477">
        <f>IF(SUM(B89:L89)=0,"не окупается",SUM(B89:L89))</f>
        <v>1.6526147071935926</v>
      </c>
      <c r="H28" s="478"/>
    </row>
    <row r="29" spans="1:44" ht="15.6" customHeight="1" x14ac:dyDescent="0.2">
      <c r="A29" s="201" t="s">
        <v>343</v>
      </c>
      <c r="B29" s="202">
        <f>$B$126*$B$127</f>
        <v>60553.674322436738</v>
      </c>
      <c r="D29" s="474" t="s">
        <v>346</v>
      </c>
      <c r="E29" s="475"/>
      <c r="F29" s="476"/>
      <c r="G29" s="477">
        <f>IF(SUM(B90:L90)=0,"не окупается",SUM(B90:L90))</f>
        <v>1.7864007221682792</v>
      </c>
      <c r="H29" s="478"/>
    </row>
    <row r="30" spans="1:44" ht="27.6" customHeight="1" x14ac:dyDescent="0.2">
      <c r="A30" s="203" t="s">
        <v>544</v>
      </c>
      <c r="B30" s="204">
        <v>1</v>
      </c>
      <c r="D30" s="474" t="s">
        <v>344</v>
      </c>
      <c r="E30" s="475"/>
      <c r="F30" s="476"/>
      <c r="G30" s="479">
        <f>L87</f>
        <v>16515344.103082089</v>
      </c>
      <c r="H30" s="480"/>
    </row>
    <row r="31" spans="1:44" x14ac:dyDescent="0.2">
      <c r="A31" s="203" t="s">
        <v>342</v>
      </c>
      <c r="B31" s="204">
        <v>1</v>
      </c>
      <c r="D31" s="481"/>
      <c r="E31" s="482"/>
      <c r="F31" s="483"/>
      <c r="G31" s="481"/>
      <c r="H31" s="483"/>
    </row>
    <row r="32" spans="1:44" x14ac:dyDescent="0.2">
      <c r="A32" s="203" t="s">
        <v>320</v>
      </c>
      <c r="B32" s="204"/>
    </row>
    <row r="33" spans="1:42" x14ac:dyDescent="0.2">
      <c r="A33" s="203" t="s">
        <v>341</v>
      </c>
      <c r="B33" s="204"/>
    </row>
    <row r="34" spans="1:42" x14ac:dyDescent="0.2">
      <c r="A34" s="203" t="s">
        <v>340</v>
      </c>
      <c r="B34" s="204"/>
    </row>
    <row r="35" spans="1:42" x14ac:dyDescent="0.2">
      <c r="A35" s="207"/>
      <c r="B35" s="204"/>
    </row>
    <row r="36" spans="1:42" ht="16.5" thickBot="1" x14ac:dyDescent="0.25">
      <c r="A36" s="205" t="s">
        <v>312</v>
      </c>
      <c r="B36" s="208">
        <v>0.2</v>
      </c>
    </row>
    <row r="37" spans="1:42" x14ac:dyDescent="0.2">
      <c r="A37" s="201" t="s">
        <v>545</v>
      </c>
      <c r="B37" s="202">
        <v>0</v>
      </c>
    </row>
    <row r="38" spans="1:42" x14ac:dyDescent="0.2">
      <c r="A38" s="203" t="s">
        <v>339</v>
      </c>
      <c r="B38" s="204"/>
    </row>
    <row r="39" spans="1:42" ht="16.5" thickBot="1" x14ac:dyDescent="0.25">
      <c r="A39" s="209" t="s">
        <v>338</v>
      </c>
      <c r="B39" s="210"/>
    </row>
    <row r="40" spans="1:42" x14ac:dyDescent="0.2">
      <c r="A40" s="211" t="s">
        <v>546</v>
      </c>
      <c r="B40" s="212">
        <v>1</v>
      </c>
    </row>
    <row r="41" spans="1:42" x14ac:dyDescent="0.2">
      <c r="A41" s="213" t="s">
        <v>337</v>
      </c>
      <c r="B41" s="214"/>
    </row>
    <row r="42" spans="1:42" x14ac:dyDescent="0.2">
      <c r="A42" s="213" t="s">
        <v>336</v>
      </c>
      <c r="B42" s="215"/>
    </row>
    <row r="43" spans="1:42" x14ac:dyDescent="0.2">
      <c r="A43" s="213" t="s">
        <v>335</v>
      </c>
      <c r="B43" s="215">
        <v>0</v>
      </c>
    </row>
    <row r="44" spans="1:42" x14ac:dyDescent="0.2">
      <c r="A44" s="213" t="s">
        <v>334</v>
      </c>
      <c r="B44" s="215">
        <f>B129</f>
        <v>0.20499999999999999</v>
      </c>
    </row>
    <row r="45" spans="1:42" x14ac:dyDescent="0.2">
      <c r="A45" s="213" t="s">
        <v>333</v>
      </c>
      <c r="B45" s="215">
        <f>1-B43</f>
        <v>1</v>
      </c>
    </row>
    <row r="46" spans="1:42" ht="16.5" thickBot="1" x14ac:dyDescent="0.25">
      <c r="A46" s="216" t="s">
        <v>332</v>
      </c>
      <c r="B46" s="217">
        <f>B45*B44+B43*B42*(1-B36)</f>
        <v>0.20499999999999999</v>
      </c>
      <c r="C46" s="218"/>
    </row>
    <row r="47" spans="1:42" s="221" customFormat="1" x14ac:dyDescent="0.2">
      <c r="A47" s="219" t="s">
        <v>331</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330</v>
      </c>
      <c r="B48" s="280">
        <f>C136</f>
        <v>5.8000000000000003E-2</v>
      </c>
      <c r="C48" s="280">
        <f t="shared" ref="C48:AP49" si="1">D136</f>
        <v>5.5E-2</v>
      </c>
      <c r="D48" s="280">
        <f t="shared" si="1"/>
        <v>5.5E-2</v>
      </c>
      <c r="E48" s="280">
        <f t="shared" si="1"/>
        <v>5.5E-2</v>
      </c>
      <c r="F48" s="280">
        <f t="shared" si="1"/>
        <v>5.5E-2</v>
      </c>
      <c r="G48" s="280">
        <f t="shared" si="1"/>
        <v>5.5E-2</v>
      </c>
      <c r="H48" s="280">
        <f t="shared" si="1"/>
        <v>5.5E-2</v>
      </c>
      <c r="I48" s="280">
        <f t="shared" si="1"/>
        <v>5.5E-2</v>
      </c>
      <c r="J48" s="280">
        <f t="shared" si="1"/>
        <v>5.5E-2</v>
      </c>
      <c r="K48" s="280">
        <f t="shared" si="1"/>
        <v>5.5E-2</v>
      </c>
      <c r="L48" s="280">
        <f t="shared" si="1"/>
        <v>5.5E-2</v>
      </c>
      <c r="M48" s="280">
        <f t="shared" si="1"/>
        <v>5.5E-2</v>
      </c>
      <c r="N48" s="280">
        <f t="shared" si="1"/>
        <v>5.5E-2</v>
      </c>
      <c r="O48" s="280">
        <f t="shared" si="1"/>
        <v>5.5E-2</v>
      </c>
      <c r="P48" s="280">
        <f t="shared" si="1"/>
        <v>5.5E-2</v>
      </c>
      <c r="Q48" s="280">
        <f t="shared" si="1"/>
        <v>5.5E-2</v>
      </c>
      <c r="R48" s="280">
        <f t="shared" si="1"/>
        <v>5.5E-2</v>
      </c>
      <c r="S48" s="280">
        <f t="shared" si="1"/>
        <v>5.5E-2</v>
      </c>
      <c r="T48" s="280">
        <f t="shared" si="1"/>
        <v>5.5E-2</v>
      </c>
      <c r="U48" s="280">
        <f t="shared" si="1"/>
        <v>5.5E-2</v>
      </c>
      <c r="V48" s="280">
        <f t="shared" si="1"/>
        <v>5.5E-2</v>
      </c>
      <c r="W48" s="280">
        <f t="shared" si="1"/>
        <v>5.5E-2</v>
      </c>
      <c r="X48" s="280">
        <f t="shared" si="1"/>
        <v>5.5E-2</v>
      </c>
      <c r="Y48" s="280">
        <f t="shared" si="1"/>
        <v>5.5E-2</v>
      </c>
      <c r="Z48" s="280">
        <f t="shared" si="1"/>
        <v>5.5E-2</v>
      </c>
      <c r="AA48" s="280">
        <f t="shared" si="1"/>
        <v>5.5E-2</v>
      </c>
      <c r="AB48" s="280">
        <f t="shared" si="1"/>
        <v>5.5E-2</v>
      </c>
      <c r="AC48" s="280">
        <f t="shared" si="1"/>
        <v>5.5E-2</v>
      </c>
      <c r="AD48" s="280">
        <f t="shared" si="1"/>
        <v>5.5E-2</v>
      </c>
      <c r="AE48" s="280">
        <f t="shared" si="1"/>
        <v>5.5E-2</v>
      </c>
      <c r="AF48" s="280">
        <f t="shared" si="1"/>
        <v>5.5E-2</v>
      </c>
      <c r="AG48" s="280">
        <f t="shared" si="1"/>
        <v>5.5E-2</v>
      </c>
      <c r="AH48" s="280">
        <f t="shared" si="1"/>
        <v>5.5E-2</v>
      </c>
      <c r="AI48" s="280">
        <f t="shared" si="1"/>
        <v>5.5E-2</v>
      </c>
      <c r="AJ48" s="280">
        <f t="shared" si="1"/>
        <v>5.5E-2</v>
      </c>
      <c r="AK48" s="280">
        <f t="shared" si="1"/>
        <v>5.5E-2</v>
      </c>
      <c r="AL48" s="280">
        <f t="shared" si="1"/>
        <v>5.5E-2</v>
      </c>
      <c r="AM48" s="280">
        <f t="shared" si="1"/>
        <v>5.5E-2</v>
      </c>
      <c r="AN48" s="280">
        <f t="shared" si="1"/>
        <v>5.5E-2</v>
      </c>
      <c r="AO48" s="280">
        <f t="shared" si="1"/>
        <v>5.5E-2</v>
      </c>
      <c r="AP48" s="280">
        <f t="shared" si="1"/>
        <v>5.5E-2</v>
      </c>
    </row>
    <row r="49" spans="1:45" s="221" customFormat="1" x14ac:dyDescent="0.2">
      <c r="A49" s="222" t="s">
        <v>329</v>
      </c>
      <c r="B49" s="280">
        <f>C137</f>
        <v>5.8000000000000052E-2</v>
      </c>
      <c r="C49" s="280">
        <f t="shared" si="1"/>
        <v>0.11619000000000002</v>
      </c>
      <c r="D49" s="280">
        <f t="shared" si="1"/>
        <v>0.17758045</v>
      </c>
      <c r="E49" s="280">
        <f t="shared" si="1"/>
        <v>0.24234737475000001</v>
      </c>
      <c r="F49" s="280">
        <f t="shared" si="1"/>
        <v>0.31067648036124984</v>
      </c>
      <c r="G49" s="280">
        <f t="shared" si="1"/>
        <v>0.38276368678111861</v>
      </c>
      <c r="H49" s="280">
        <f t="shared" si="1"/>
        <v>0.45881568955408003</v>
      </c>
      <c r="I49" s="280">
        <f t="shared" si="1"/>
        <v>0.53905055247955436</v>
      </c>
      <c r="J49" s="280">
        <f t="shared" si="1"/>
        <v>0.62369833286592979</v>
      </c>
      <c r="K49" s="280">
        <f t="shared" si="1"/>
        <v>0.71300174117355586</v>
      </c>
      <c r="L49" s="280">
        <f t="shared" si="1"/>
        <v>0.80721683693810142</v>
      </c>
      <c r="M49" s="280">
        <f t="shared" si="1"/>
        <v>0.90661376296969687</v>
      </c>
      <c r="N49" s="280">
        <f t="shared" si="1"/>
        <v>1.0114775199330301</v>
      </c>
      <c r="O49" s="280">
        <f t="shared" si="1"/>
        <v>1.1221087835293466</v>
      </c>
      <c r="P49" s="280">
        <f t="shared" si="1"/>
        <v>1.2388247666234604</v>
      </c>
      <c r="Q49" s="280">
        <f t="shared" si="1"/>
        <v>1.3619601287877505</v>
      </c>
      <c r="R49" s="280">
        <f t="shared" si="1"/>
        <v>1.4918679358710767</v>
      </c>
      <c r="S49" s="280">
        <f t="shared" si="1"/>
        <v>1.6289206723439857</v>
      </c>
      <c r="T49" s="280">
        <f t="shared" si="1"/>
        <v>1.7735113093229047</v>
      </c>
      <c r="U49" s="280">
        <f t="shared" si="1"/>
        <v>1.9260544313356642</v>
      </c>
      <c r="V49" s="280">
        <f t="shared" si="1"/>
        <v>2.0869874250591254</v>
      </c>
      <c r="W49" s="280">
        <f t="shared" si="1"/>
        <v>2.2567717334373771</v>
      </c>
      <c r="X49" s="280">
        <f t="shared" si="1"/>
        <v>2.4358941787764326</v>
      </c>
      <c r="Y49" s="280">
        <f t="shared" si="1"/>
        <v>2.6248683586091359</v>
      </c>
      <c r="Z49" s="280">
        <f t="shared" si="1"/>
        <v>2.8242361183326383</v>
      </c>
      <c r="AA49" s="280">
        <f t="shared" si="1"/>
        <v>3.0345691048409336</v>
      </c>
      <c r="AB49" s="280">
        <f t="shared" si="1"/>
        <v>3.2564704056071845</v>
      </c>
      <c r="AC49" s="280">
        <f t="shared" si="1"/>
        <v>3.4905762779155793</v>
      </c>
      <c r="AD49" s="280">
        <f t="shared" si="1"/>
        <v>3.7375579732009356</v>
      </c>
      <c r="AE49" s="280">
        <f t="shared" si="1"/>
        <v>3.9981236617269866</v>
      </c>
      <c r="AF49" s="280">
        <f t="shared" si="1"/>
        <v>4.2730204631219708</v>
      </c>
      <c r="AG49" s="280">
        <f t="shared" si="1"/>
        <v>4.563036588593679</v>
      </c>
      <c r="AH49" s="280">
        <f t="shared" si="1"/>
        <v>4.8690036009663311</v>
      </c>
      <c r="AI49" s="280">
        <f t="shared" si="1"/>
        <v>5.1917987990194794</v>
      </c>
      <c r="AJ49" s="280">
        <f t="shared" si="1"/>
        <v>5.5323477329655502</v>
      </c>
      <c r="AK49" s="280">
        <f t="shared" si="1"/>
        <v>5.8916268582786548</v>
      </c>
      <c r="AL49" s="280">
        <f t="shared" si="1"/>
        <v>6.2706663354839804</v>
      </c>
      <c r="AM49" s="280">
        <f t="shared" si="1"/>
        <v>6.6705529839355986</v>
      </c>
      <c r="AN49" s="280">
        <f t="shared" si="1"/>
        <v>7.0924333980520569</v>
      </c>
      <c r="AO49" s="280">
        <f t="shared" si="1"/>
        <v>7.5375172349449198</v>
      </c>
      <c r="AP49" s="280">
        <f t="shared" si="1"/>
        <v>8.0070806828668903</v>
      </c>
    </row>
    <row r="50" spans="1:45" s="221" customFormat="1" ht="16.5" thickBot="1" x14ac:dyDescent="0.25">
      <c r="A50" s="223" t="s">
        <v>547</v>
      </c>
      <c r="B50" s="224">
        <f>IF($B$124="да",($B$126-0.05),0)</f>
        <v>6055367.3822436742</v>
      </c>
      <c r="C50" s="224">
        <f>C108*(1+C49)</f>
        <v>2326692.1769184368</v>
      </c>
      <c r="D50" s="224">
        <f t="shared" ref="D50:AP50" si="2">D108*(1+D49)</f>
        <v>4909320.4932979019</v>
      </c>
      <c r="E50" s="224">
        <f t="shared" si="2"/>
        <v>7847474.4248928558</v>
      </c>
      <c r="F50" s="224">
        <f t="shared" si="2"/>
        <v>8279085.5182619626</v>
      </c>
      <c r="G50" s="224">
        <f t="shared" si="2"/>
        <v>8734435.2217663694</v>
      </c>
      <c r="H50" s="224">
        <f t="shared" si="2"/>
        <v>9214829.1589635201</v>
      </c>
      <c r="I50" s="224">
        <f t="shared" si="2"/>
        <v>9721644.7627065126</v>
      </c>
      <c r="J50" s="224">
        <f t="shared" si="2"/>
        <v>10256335.224655371</v>
      </c>
      <c r="K50" s="224">
        <f t="shared" si="2"/>
        <v>10820433.662011417</v>
      </c>
      <c r="L50" s="224">
        <f t="shared" si="2"/>
        <v>11415557.513422044</v>
      </c>
      <c r="M50" s="224">
        <f t="shared" si="2"/>
        <v>12043413.176660255</v>
      </c>
      <c r="N50" s="224">
        <f t="shared" si="2"/>
        <v>12705800.90137657</v>
      </c>
      <c r="O50" s="224">
        <f t="shared" si="2"/>
        <v>13404619.950952278</v>
      </c>
      <c r="P50" s="224">
        <f t="shared" si="2"/>
        <v>14141874.048254654</v>
      </c>
      <c r="Q50" s="224">
        <f t="shared" si="2"/>
        <v>14919677.120908657</v>
      </c>
      <c r="R50" s="224">
        <f t="shared" si="2"/>
        <v>15740259.362558633</v>
      </c>
      <c r="S50" s="224">
        <f t="shared" si="2"/>
        <v>16605973.627499357</v>
      </c>
      <c r="T50" s="224">
        <f t="shared" si="2"/>
        <v>17519302.177011821</v>
      </c>
      <c r="U50" s="224">
        <f t="shared" si="2"/>
        <v>18482863.796747468</v>
      </c>
      <c r="V50" s="224">
        <f t="shared" si="2"/>
        <v>19499421.305568576</v>
      </c>
      <c r="W50" s="224">
        <f t="shared" si="2"/>
        <v>20571889.477374848</v>
      </c>
      <c r="X50" s="224">
        <f t="shared" si="2"/>
        <v>21703343.398630463</v>
      </c>
      <c r="Y50" s="224">
        <f t="shared" si="2"/>
        <v>22897027.285555135</v>
      </c>
      <c r="Z50" s="224">
        <f t="shared" si="2"/>
        <v>24156363.786260668</v>
      </c>
      <c r="AA50" s="224">
        <f t="shared" si="2"/>
        <v>25484963.794505004</v>
      </c>
      <c r="AB50" s="224">
        <f t="shared" si="2"/>
        <v>26886636.803202778</v>
      </c>
      <c r="AC50" s="224">
        <f t="shared" si="2"/>
        <v>28365401.827378929</v>
      </c>
      <c r="AD50" s="224">
        <f t="shared" si="2"/>
        <v>29925498.927884765</v>
      </c>
      <c r="AE50" s="224">
        <f t="shared" si="2"/>
        <v>31571401.368918423</v>
      </c>
      <c r="AF50" s="224">
        <f t="shared" si="2"/>
        <v>33307828.444208939</v>
      </c>
      <c r="AG50" s="224">
        <f t="shared" si="2"/>
        <v>35139759.008640431</v>
      </c>
      <c r="AH50" s="224">
        <f t="shared" si="2"/>
        <v>37072445.754115649</v>
      </c>
      <c r="AI50" s="224">
        <f t="shared" si="2"/>
        <v>39111430.270592012</v>
      </c>
      <c r="AJ50" s="224">
        <f t="shared" si="2"/>
        <v>41262558.935474567</v>
      </c>
      <c r="AK50" s="224">
        <f t="shared" si="2"/>
        <v>43531999.676925667</v>
      </c>
      <c r="AL50" s="224">
        <f t="shared" si="2"/>
        <v>45926259.659156576</v>
      </c>
      <c r="AM50" s="224">
        <f t="shared" si="2"/>
        <v>48452203.940410182</v>
      </c>
      <c r="AN50" s="224">
        <f t="shared" si="2"/>
        <v>51117075.157132745</v>
      </c>
      <c r="AO50" s="224">
        <f t="shared" si="2"/>
        <v>53928514.290775046</v>
      </c>
      <c r="AP50" s="224">
        <f t="shared" si="2"/>
        <v>56894582.576767668</v>
      </c>
    </row>
    <row r="51" spans="1:45" ht="16.5" thickBot="1" x14ac:dyDescent="0.25"/>
    <row r="52" spans="1:45" x14ac:dyDescent="0.2">
      <c r="A52" s="225" t="s">
        <v>328</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327</v>
      </c>
      <c r="B53" s="281">
        <v>0</v>
      </c>
      <c r="C53" s="281">
        <f t="shared" ref="C53:AP53" si="4">B53+B54-B55</f>
        <v>0</v>
      </c>
      <c r="D53" s="281">
        <f t="shared" si="4"/>
        <v>0</v>
      </c>
      <c r="E53" s="281">
        <f t="shared" si="4"/>
        <v>0</v>
      </c>
      <c r="F53" s="281">
        <f t="shared" si="4"/>
        <v>0</v>
      </c>
      <c r="G53" s="281">
        <f t="shared" si="4"/>
        <v>0</v>
      </c>
      <c r="H53" s="281">
        <f t="shared" si="4"/>
        <v>0</v>
      </c>
      <c r="I53" s="281">
        <f t="shared" si="4"/>
        <v>0</v>
      </c>
      <c r="J53" s="281">
        <f t="shared" si="4"/>
        <v>0</v>
      </c>
      <c r="K53" s="281">
        <f t="shared" si="4"/>
        <v>0</v>
      </c>
      <c r="L53" s="281">
        <f t="shared" si="4"/>
        <v>0</v>
      </c>
      <c r="M53" s="281">
        <f t="shared" si="4"/>
        <v>0</v>
      </c>
      <c r="N53" s="281">
        <f t="shared" si="4"/>
        <v>0</v>
      </c>
      <c r="O53" s="281">
        <f t="shared" si="4"/>
        <v>0</v>
      </c>
      <c r="P53" s="281">
        <f t="shared" si="4"/>
        <v>0</v>
      </c>
      <c r="Q53" s="281">
        <f t="shared" si="4"/>
        <v>0</v>
      </c>
      <c r="R53" s="281">
        <f t="shared" si="4"/>
        <v>0</v>
      </c>
      <c r="S53" s="281">
        <f t="shared" si="4"/>
        <v>0</v>
      </c>
      <c r="T53" s="281">
        <f t="shared" si="4"/>
        <v>0</v>
      </c>
      <c r="U53" s="281">
        <f t="shared" si="4"/>
        <v>0</v>
      </c>
      <c r="V53" s="281">
        <f t="shared" si="4"/>
        <v>0</v>
      </c>
      <c r="W53" s="281">
        <f t="shared" si="4"/>
        <v>0</v>
      </c>
      <c r="X53" s="281">
        <f t="shared" si="4"/>
        <v>0</v>
      </c>
      <c r="Y53" s="281">
        <f t="shared" si="4"/>
        <v>0</v>
      </c>
      <c r="Z53" s="281">
        <f t="shared" si="4"/>
        <v>0</v>
      </c>
      <c r="AA53" s="281">
        <f t="shared" si="4"/>
        <v>0</v>
      </c>
      <c r="AB53" s="281">
        <f t="shared" si="4"/>
        <v>0</v>
      </c>
      <c r="AC53" s="281">
        <f t="shared" si="4"/>
        <v>0</v>
      </c>
      <c r="AD53" s="281">
        <f t="shared" si="4"/>
        <v>0</v>
      </c>
      <c r="AE53" s="281">
        <f t="shared" si="4"/>
        <v>0</v>
      </c>
      <c r="AF53" s="281">
        <f t="shared" si="4"/>
        <v>0</v>
      </c>
      <c r="AG53" s="281">
        <f t="shared" si="4"/>
        <v>0</v>
      </c>
      <c r="AH53" s="281">
        <f t="shared" si="4"/>
        <v>0</v>
      </c>
      <c r="AI53" s="281">
        <f t="shared" si="4"/>
        <v>0</v>
      </c>
      <c r="AJ53" s="281">
        <f t="shared" si="4"/>
        <v>0</v>
      </c>
      <c r="AK53" s="281">
        <f t="shared" si="4"/>
        <v>0</v>
      </c>
      <c r="AL53" s="281">
        <f t="shared" si="4"/>
        <v>0</v>
      </c>
      <c r="AM53" s="281">
        <f t="shared" si="4"/>
        <v>0</v>
      </c>
      <c r="AN53" s="281">
        <f t="shared" si="4"/>
        <v>0</v>
      </c>
      <c r="AO53" s="281">
        <f t="shared" si="4"/>
        <v>0</v>
      </c>
      <c r="AP53" s="281">
        <f t="shared" si="4"/>
        <v>0</v>
      </c>
    </row>
    <row r="54" spans="1:45" x14ac:dyDescent="0.2">
      <c r="A54" s="227" t="s">
        <v>326</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227" t="s">
        <v>325</v>
      </c>
      <c r="B55" s="281">
        <f>$B$54/$B$40</f>
        <v>0</v>
      </c>
      <c r="C55" s="281">
        <f t="shared" ref="C55:AP55" si="5">IF(ROUND(C53,1)=0,0,B55+C54/$B$40)</f>
        <v>0</v>
      </c>
      <c r="D55" s="281">
        <f t="shared" si="5"/>
        <v>0</v>
      </c>
      <c r="E55" s="281">
        <f t="shared" si="5"/>
        <v>0</v>
      </c>
      <c r="F55" s="281">
        <f t="shared" si="5"/>
        <v>0</v>
      </c>
      <c r="G55" s="281">
        <f t="shared" si="5"/>
        <v>0</v>
      </c>
      <c r="H55" s="281">
        <f t="shared" si="5"/>
        <v>0</v>
      </c>
      <c r="I55" s="281">
        <f t="shared" si="5"/>
        <v>0</v>
      </c>
      <c r="J55" s="281">
        <f t="shared" si="5"/>
        <v>0</v>
      </c>
      <c r="K55" s="281">
        <f t="shared" si="5"/>
        <v>0</v>
      </c>
      <c r="L55" s="281">
        <f t="shared" si="5"/>
        <v>0</v>
      </c>
      <c r="M55" s="281">
        <f t="shared" si="5"/>
        <v>0</v>
      </c>
      <c r="N55" s="281">
        <f t="shared" si="5"/>
        <v>0</v>
      </c>
      <c r="O55" s="281">
        <f t="shared" si="5"/>
        <v>0</v>
      </c>
      <c r="P55" s="281">
        <f t="shared" si="5"/>
        <v>0</v>
      </c>
      <c r="Q55" s="281">
        <f t="shared" si="5"/>
        <v>0</v>
      </c>
      <c r="R55" s="281">
        <f t="shared" si="5"/>
        <v>0</v>
      </c>
      <c r="S55" s="281">
        <f t="shared" si="5"/>
        <v>0</v>
      </c>
      <c r="T55" s="281">
        <f t="shared" si="5"/>
        <v>0</v>
      </c>
      <c r="U55" s="281">
        <f t="shared" si="5"/>
        <v>0</v>
      </c>
      <c r="V55" s="281">
        <f t="shared" si="5"/>
        <v>0</v>
      </c>
      <c r="W55" s="281">
        <f t="shared" si="5"/>
        <v>0</v>
      </c>
      <c r="X55" s="281">
        <f t="shared" si="5"/>
        <v>0</v>
      </c>
      <c r="Y55" s="281">
        <f t="shared" si="5"/>
        <v>0</v>
      </c>
      <c r="Z55" s="281">
        <f t="shared" si="5"/>
        <v>0</v>
      </c>
      <c r="AA55" s="281">
        <f t="shared" si="5"/>
        <v>0</v>
      </c>
      <c r="AB55" s="281">
        <f t="shared" si="5"/>
        <v>0</v>
      </c>
      <c r="AC55" s="281">
        <f t="shared" si="5"/>
        <v>0</v>
      </c>
      <c r="AD55" s="281">
        <f t="shared" si="5"/>
        <v>0</v>
      </c>
      <c r="AE55" s="281">
        <f t="shared" si="5"/>
        <v>0</v>
      </c>
      <c r="AF55" s="281">
        <f t="shared" si="5"/>
        <v>0</v>
      </c>
      <c r="AG55" s="281">
        <f t="shared" si="5"/>
        <v>0</v>
      </c>
      <c r="AH55" s="281">
        <f t="shared" si="5"/>
        <v>0</v>
      </c>
      <c r="AI55" s="281">
        <f t="shared" si="5"/>
        <v>0</v>
      </c>
      <c r="AJ55" s="281">
        <f t="shared" si="5"/>
        <v>0</v>
      </c>
      <c r="AK55" s="281">
        <f t="shared" si="5"/>
        <v>0</v>
      </c>
      <c r="AL55" s="281">
        <f t="shared" si="5"/>
        <v>0</v>
      </c>
      <c r="AM55" s="281">
        <f t="shared" si="5"/>
        <v>0</v>
      </c>
      <c r="AN55" s="281">
        <f t="shared" si="5"/>
        <v>0</v>
      </c>
      <c r="AO55" s="281">
        <f t="shared" si="5"/>
        <v>0</v>
      </c>
      <c r="AP55" s="281">
        <f t="shared" si="5"/>
        <v>0</v>
      </c>
    </row>
    <row r="56" spans="1:45" ht="16.5" thickBot="1" x14ac:dyDescent="0.25">
      <c r="A56" s="228" t="s">
        <v>324</v>
      </c>
      <c r="B56" s="229">
        <f t="shared" ref="B56:AP56" si="6">AVERAGE(SUM(B53:B54),(SUM(B53:B54)-B55))*$B$42</f>
        <v>0</v>
      </c>
      <c r="C56" s="229">
        <f t="shared" si="6"/>
        <v>0</v>
      </c>
      <c r="D56" s="229">
        <f t="shared" si="6"/>
        <v>0</v>
      </c>
      <c r="E56" s="229">
        <f t="shared" si="6"/>
        <v>0</v>
      </c>
      <c r="F56" s="229">
        <f t="shared" si="6"/>
        <v>0</v>
      </c>
      <c r="G56" s="229">
        <f t="shared" si="6"/>
        <v>0</v>
      </c>
      <c r="H56" s="229">
        <f t="shared" si="6"/>
        <v>0</v>
      </c>
      <c r="I56" s="229">
        <f t="shared" si="6"/>
        <v>0</v>
      </c>
      <c r="J56" s="229">
        <f t="shared" si="6"/>
        <v>0</v>
      </c>
      <c r="K56" s="229">
        <f t="shared" si="6"/>
        <v>0</v>
      </c>
      <c r="L56" s="229">
        <f t="shared" si="6"/>
        <v>0</v>
      </c>
      <c r="M56" s="229">
        <f t="shared" si="6"/>
        <v>0</v>
      </c>
      <c r="N56" s="229">
        <f t="shared" si="6"/>
        <v>0</v>
      </c>
      <c r="O56" s="229">
        <f t="shared" si="6"/>
        <v>0</v>
      </c>
      <c r="P56" s="229">
        <f t="shared" si="6"/>
        <v>0</v>
      </c>
      <c r="Q56" s="229">
        <f t="shared" si="6"/>
        <v>0</v>
      </c>
      <c r="R56" s="229">
        <f t="shared" si="6"/>
        <v>0</v>
      </c>
      <c r="S56" s="229">
        <f t="shared" si="6"/>
        <v>0</v>
      </c>
      <c r="T56" s="229">
        <f t="shared" si="6"/>
        <v>0</v>
      </c>
      <c r="U56" s="229">
        <f t="shared" si="6"/>
        <v>0</v>
      </c>
      <c r="V56" s="229">
        <f t="shared" si="6"/>
        <v>0</v>
      </c>
      <c r="W56" s="229">
        <f t="shared" si="6"/>
        <v>0</v>
      </c>
      <c r="X56" s="229">
        <f t="shared" si="6"/>
        <v>0</v>
      </c>
      <c r="Y56" s="229">
        <f t="shared" si="6"/>
        <v>0</v>
      </c>
      <c r="Z56" s="229">
        <f t="shared" si="6"/>
        <v>0</v>
      </c>
      <c r="AA56" s="229">
        <f t="shared" si="6"/>
        <v>0</v>
      </c>
      <c r="AB56" s="229">
        <f t="shared" si="6"/>
        <v>0</v>
      </c>
      <c r="AC56" s="229">
        <f t="shared" si="6"/>
        <v>0</v>
      </c>
      <c r="AD56" s="229">
        <f t="shared" si="6"/>
        <v>0</v>
      </c>
      <c r="AE56" s="229">
        <f t="shared" si="6"/>
        <v>0</v>
      </c>
      <c r="AF56" s="229">
        <f t="shared" si="6"/>
        <v>0</v>
      </c>
      <c r="AG56" s="229">
        <f t="shared" si="6"/>
        <v>0</v>
      </c>
      <c r="AH56" s="229">
        <f t="shared" si="6"/>
        <v>0</v>
      </c>
      <c r="AI56" s="229">
        <f t="shared" si="6"/>
        <v>0</v>
      </c>
      <c r="AJ56" s="229">
        <f t="shared" si="6"/>
        <v>0</v>
      </c>
      <c r="AK56" s="229">
        <f t="shared" si="6"/>
        <v>0</v>
      </c>
      <c r="AL56" s="229">
        <f t="shared" si="6"/>
        <v>0</v>
      </c>
      <c r="AM56" s="229">
        <f t="shared" si="6"/>
        <v>0</v>
      </c>
      <c r="AN56" s="229">
        <f t="shared" si="6"/>
        <v>0</v>
      </c>
      <c r="AO56" s="229">
        <f t="shared" si="6"/>
        <v>0</v>
      </c>
      <c r="AP56" s="229">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81"/>
      <c r="AR57" s="181"/>
      <c r="AS57" s="181"/>
    </row>
    <row r="58" spans="1:45" x14ac:dyDescent="0.2">
      <c r="A58" s="225" t="s">
        <v>548</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3" t="s">
        <v>323</v>
      </c>
      <c r="B59" s="282">
        <f t="shared" ref="B59:AP59" si="8">B50*$B$28</f>
        <v>6055367.3822436742</v>
      </c>
      <c r="C59" s="282">
        <f t="shared" si="8"/>
        <v>2326692.1769184368</v>
      </c>
      <c r="D59" s="282">
        <f t="shared" si="8"/>
        <v>4909320.4932979019</v>
      </c>
      <c r="E59" s="282">
        <f t="shared" si="8"/>
        <v>7847474.4248928558</v>
      </c>
      <c r="F59" s="282">
        <f t="shared" si="8"/>
        <v>8279085.5182619626</v>
      </c>
      <c r="G59" s="282">
        <f t="shared" si="8"/>
        <v>8734435.2217663694</v>
      </c>
      <c r="H59" s="282">
        <f t="shared" si="8"/>
        <v>9214829.1589635201</v>
      </c>
      <c r="I59" s="282">
        <f t="shared" si="8"/>
        <v>9721644.7627065126</v>
      </c>
      <c r="J59" s="282">
        <f t="shared" si="8"/>
        <v>10256335.224655371</v>
      </c>
      <c r="K59" s="282">
        <f t="shared" si="8"/>
        <v>10820433.662011417</v>
      </c>
      <c r="L59" s="282">
        <f t="shared" si="8"/>
        <v>11415557.513422044</v>
      </c>
      <c r="M59" s="282">
        <f t="shared" si="8"/>
        <v>12043413.176660255</v>
      </c>
      <c r="N59" s="282">
        <f t="shared" si="8"/>
        <v>12705800.90137657</v>
      </c>
      <c r="O59" s="282">
        <f t="shared" si="8"/>
        <v>13404619.950952278</v>
      </c>
      <c r="P59" s="282">
        <f t="shared" si="8"/>
        <v>14141874.048254654</v>
      </c>
      <c r="Q59" s="282">
        <f t="shared" si="8"/>
        <v>14919677.120908657</v>
      </c>
      <c r="R59" s="282">
        <f t="shared" si="8"/>
        <v>15740259.362558633</v>
      </c>
      <c r="S59" s="282">
        <f t="shared" si="8"/>
        <v>16605973.627499357</v>
      </c>
      <c r="T59" s="282">
        <f t="shared" si="8"/>
        <v>17519302.177011821</v>
      </c>
      <c r="U59" s="282">
        <f t="shared" si="8"/>
        <v>18482863.796747468</v>
      </c>
      <c r="V59" s="282">
        <f t="shared" si="8"/>
        <v>19499421.305568576</v>
      </c>
      <c r="W59" s="282">
        <f t="shared" si="8"/>
        <v>20571889.477374848</v>
      </c>
      <c r="X59" s="282">
        <f t="shared" si="8"/>
        <v>21703343.398630463</v>
      </c>
      <c r="Y59" s="282">
        <f t="shared" si="8"/>
        <v>22897027.285555135</v>
      </c>
      <c r="Z59" s="282">
        <f t="shared" si="8"/>
        <v>24156363.786260668</v>
      </c>
      <c r="AA59" s="282">
        <f t="shared" si="8"/>
        <v>25484963.794505004</v>
      </c>
      <c r="AB59" s="282">
        <f t="shared" si="8"/>
        <v>26886636.803202778</v>
      </c>
      <c r="AC59" s="282">
        <f t="shared" si="8"/>
        <v>28365401.827378929</v>
      </c>
      <c r="AD59" s="282">
        <f t="shared" si="8"/>
        <v>29925498.927884765</v>
      </c>
      <c r="AE59" s="282">
        <f t="shared" si="8"/>
        <v>31571401.368918423</v>
      </c>
      <c r="AF59" s="282">
        <f t="shared" si="8"/>
        <v>33307828.444208939</v>
      </c>
      <c r="AG59" s="282">
        <f t="shared" si="8"/>
        <v>35139759.008640431</v>
      </c>
      <c r="AH59" s="282">
        <f t="shared" si="8"/>
        <v>37072445.754115649</v>
      </c>
      <c r="AI59" s="282">
        <f t="shared" si="8"/>
        <v>39111430.270592012</v>
      </c>
      <c r="AJ59" s="282">
        <f t="shared" si="8"/>
        <v>41262558.935474567</v>
      </c>
      <c r="AK59" s="282">
        <f t="shared" si="8"/>
        <v>43531999.676925667</v>
      </c>
      <c r="AL59" s="282">
        <f t="shared" si="8"/>
        <v>45926259.659156576</v>
      </c>
      <c r="AM59" s="282">
        <f t="shared" si="8"/>
        <v>48452203.940410182</v>
      </c>
      <c r="AN59" s="282">
        <f t="shared" si="8"/>
        <v>51117075.157132745</v>
      </c>
      <c r="AO59" s="282">
        <f t="shared" si="8"/>
        <v>53928514.290775046</v>
      </c>
      <c r="AP59" s="282">
        <f t="shared" si="8"/>
        <v>56894582.576767668</v>
      </c>
    </row>
    <row r="60" spans="1:45" x14ac:dyDescent="0.2">
      <c r="A60" s="227" t="s">
        <v>322</v>
      </c>
      <c r="B60" s="281">
        <f t="shared" ref="B60:Z60" si="9">SUM(B61:B65)</f>
        <v>0</v>
      </c>
      <c r="C60" s="281">
        <f t="shared" si="9"/>
        <v>-67589.405741960669</v>
      </c>
      <c r="D60" s="281">
        <f>SUM(D61:D65)</f>
        <v>-71306.823057768503</v>
      </c>
      <c r="E60" s="281">
        <f t="shared" si="9"/>
        <v>-75228.698325945763</v>
      </c>
      <c r="F60" s="281">
        <f t="shared" si="9"/>
        <v>-79366.276733872772</v>
      </c>
      <c r="G60" s="281">
        <f t="shared" si="9"/>
        <v>-83731.421954235775</v>
      </c>
      <c r="H60" s="281">
        <f t="shared" si="9"/>
        <v>-88336.650161718746</v>
      </c>
      <c r="I60" s="281">
        <f t="shared" si="9"/>
        <v>-93195.165920613261</v>
      </c>
      <c r="J60" s="281">
        <f t="shared" si="9"/>
        <v>-98320.900046246999</v>
      </c>
      <c r="K60" s="281">
        <f t="shared" si="9"/>
        <v>-103728.54954879057</v>
      </c>
      <c r="L60" s="281">
        <f t="shared" si="9"/>
        <v>-109433.61977397406</v>
      </c>
      <c r="M60" s="281">
        <f t="shared" si="9"/>
        <v>-115452.46886154261</v>
      </c>
      <c r="N60" s="281">
        <f t="shared" si="9"/>
        <v>-121802.35464892746</v>
      </c>
      <c r="O60" s="281">
        <f t="shared" si="9"/>
        <v>-128501.48415461846</v>
      </c>
      <c r="P60" s="281">
        <f t="shared" si="9"/>
        <v>-135569.06578312247</v>
      </c>
      <c r="Q60" s="281">
        <f t="shared" si="9"/>
        <v>-143025.36440119418</v>
      </c>
      <c r="R60" s="281">
        <f t="shared" si="9"/>
        <v>-150891.75944325986</v>
      </c>
      <c r="S60" s="281">
        <f t="shared" si="9"/>
        <v>-159190.80621263915</v>
      </c>
      <c r="T60" s="281">
        <f t="shared" si="9"/>
        <v>-167946.30055433427</v>
      </c>
      <c r="U60" s="281">
        <f t="shared" si="9"/>
        <v>-177183.34708482266</v>
      </c>
      <c r="V60" s="281">
        <f t="shared" si="9"/>
        <v>-186928.43117448787</v>
      </c>
      <c r="W60" s="281">
        <f t="shared" si="9"/>
        <v>-197209.49488908469</v>
      </c>
      <c r="X60" s="281">
        <f t="shared" si="9"/>
        <v>-208056.01710798434</v>
      </c>
      <c r="Y60" s="281">
        <f t="shared" si="9"/>
        <v>-219499.09804892345</v>
      </c>
      <c r="Z60" s="281">
        <f t="shared" si="9"/>
        <v>-231571.54844161423</v>
      </c>
      <c r="AA60" s="281">
        <f t="shared" ref="AA60:AP60" si="10">SUM(AA61:AA65)</f>
        <v>-244307.98360590302</v>
      </c>
      <c r="AB60" s="281">
        <f t="shared" si="10"/>
        <v>-257744.92270422765</v>
      </c>
      <c r="AC60" s="281">
        <f t="shared" si="10"/>
        <v>-271920.89345296018</v>
      </c>
      <c r="AD60" s="281">
        <f t="shared" si="10"/>
        <v>-286876.54259287292</v>
      </c>
      <c r="AE60" s="281">
        <f t="shared" si="10"/>
        <v>-302654.75243548094</v>
      </c>
      <c r="AF60" s="281">
        <f t="shared" si="10"/>
        <v>-319300.76381943235</v>
      </c>
      <c r="AG60" s="281">
        <f t="shared" si="10"/>
        <v>-336862.30582950113</v>
      </c>
      <c r="AH60" s="281">
        <f t="shared" si="10"/>
        <v>-355389.73265012365</v>
      </c>
      <c r="AI60" s="281">
        <f t="shared" si="10"/>
        <v>-374936.1679458805</v>
      </c>
      <c r="AJ60" s="281">
        <f t="shared" si="10"/>
        <v>-395557.6571829039</v>
      </c>
      <c r="AK60" s="281">
        <f t="shared" si="10"/>
        <v>-417313.32832796354</v>
      </c>
      <c r="AL60" s="281">
        <f t="shared" si="10"/>
        <v>-440265.56138600153</v>
      </c>
      <c r="AM60" s="281">
        <f t="shared" si="10"/>
        <v>-464480.16726223158</v>
      </c>
      <c r="AN60" s="281">
        <f t="shared" si="10"/>
        <v>-490026.57646165433</v>
      </c>
      <c r="AO60" s="281">
        <f t="shared" si="10"/>
        <v>-516978.03816704528</v>
      </c>
      <c r="AP60" s="281">
        <f t="shared" si="10"/>
        <v>-545411.83026623284</v>
      </c>
    </row>
    <row r="61" spans="1:45" x14ac:dyDescent="0.2">
      <c r="A61" s="234" t="s">
        <v>321</v>
      </c>
      <c r="B61" s="281"/>
      <c r="C61" s="281">
        <f>-IF(C$47&lt;=$B$30,0,$B$29*(1+C$49)*$B$28)</f>
        <v>-67589.405741960669</v>
      </c>
      <c r="D61" s="281">
        <f>-IF(D$47&lt;=$B$30,0,$B$29*(1+D$49)*$B$28)</f>
        <v>-71306.823057768503</v>
      </c>
      <c r="E61" s="281">
        <f t="shared" ref="E61:AP61" si="11">-IF(E$47&lt;=$B$30,0,$B$29*(1+E$49)*$B$28)</f>
        <v>-75228.698325945763</v>
      </c>
      <c r="F61" s="281">
        <f t="shared" si="11"/>
        <v>-79366.276733872772</v>
      </c>
      <c r="G61" s="281">
        <f t="shared" si="11"/>
        <v>-83731.421954235775</v>
      </c>
      <c r="H61" s="281">
        <f t="shared" si="11"/>
        <v>-88336.650161718746</v>
      </c>
      <c r="I61" s="281">
        <f t="shared" si="11"/>
        <v>-93195.165920613261</v>
      </c>
      <c r="J61" s="281">
        <f t="shared" si="11"/>
        <v>-98320.900046246999</v>
      </c>
      <c r="K61" s="281">
        <f t="shared" si="11"/>
        <v>-103728.54954879057</v>
      </c>
      <c r="L61" s="281">
        <f t="shared" si="11"/>
        <v>-109433.61977397406</v>
      </c>
      <c r="M61" s="281">
        <f t="shared" si="11"/>
        <v>-115452.46886154261</v>
      </c>
      <c r="N61" s="281">
        <f t="shared" si="11"/>
        <v>-121802.35464892746</v>
      </c>
      <c r="O61" s="281">
        <f t="shared" si="11"/>
        <v>-128501.48415461846</v>
      </c>
      <c r="P61" s="281">
        <f t="shared" si="11"/>
        <v>-135569.06578312247</v>
      </c>
      <c r="Q61" s="281">
        <f t="shared" si="11"/>
        <v>-143025.36440119418</v>
      </c>
      <c r="R61" s="281">
        <f t="shared" si="11"/>
        <v>-150891.75944325986</v>
      </c>
      <c r="S61" s="281">
        <f t="shared" si="11"/>
        <v>-159190.80621263915</v>
      </c>
      <c r="T61" s="281">
        <f t="shared" si="11"/>
        <v>-167946.30055433427</v>
      </c>
      <c r="U61" s="281">
        <f t="shared" si="11"/>
        <v>-177183.34708482266</v>
      </c>
      <c r="V61" s="281">
        <f t="shared" si="11"/>
        <v>-186928.43117448787</v>
      </c>
      <c r="W61" s="281">
        <f t="shared" si="11"/>
        <v>-197209.49488908469</v>
      </c>
      <c r="X61" s="281">
        <f t="shared" si="11"/>
        <v>-208056.01710798434</v>
      </c>
      <c r="Y61" s="281">
        <f t="shared" si="11"/>
        <v>-219499.09804892345</v>
      </c>
      <c r="Z61" s="281">
        <f t="shared" si="11"/>
        <v>-231571.54844161423</v>
      </c>
      <c r="AA61" s="281">
        <f t="shared" si="11"/>
        <v>-244307.98360590302</v>
      </c>
      <c r="AB61" s="281">
        <f t="shared" si="11"/>
        <v>-257744.92270422765</v>
      </c>
      <c r="AC61" s="281">
        <f t="shared" si="11"/>
        <v>-271920.89345296018</v>
      </c>
      <c r="AD61" s="281">
        <f t="shared" si="11"/>
        <v>-286876.54259287292</v>
      </c>
      <c r="AE61" s="281">
        <f t="shared" si="11"/>
        <v>-302654.75243548094</v>
      </c>
      <c r="AF61" s="281">
        <f t="shared" si="11"/>
        <v>-319300.76381943235</v>
      </c>
      <c r="AG61" s="281">
        <f t="shared" si="11"/>
        <v>-336862.30582950113</v>
      </c>
      <c r="AH61" s="281">
        <f t="shared" si="11"/>
        <v>-355389.73265012365</v>
      </c>
      <c r="AI61" s="281">
        <f t="shared" si="11"/>
        <v>-374936.1679458805</v>
      </c>
      <c r="AJ61" s="281">
        <f t="shared" si="11"/>
        <v>-395557.6571829039</v>
      </c>
      <c r="AK61" s="281">
        <f t="shared" si="11"/>
        <v>-417313.32832796354</v>
      </c>
      <c r="AL61" s="281">
        <f t="shared" si="11"/>
        <v>-440265.56138600153</v>
      </c>
      <c r="AM61" s="281">
        <f t="shared" si="11"/>
        <v>-464480.16726223158</v>
      </c>
      <c r="AN61" s="281">
        <f t="shared" si="11"/>
        <v>-490026.57646165433</v>
      </c>
      <c r="AO61" s="281">
        <f t="shared" si="11"/>
        <v>-516978.03816704528</v>
      </c>
      <c r="AP61" s="281">
        <f t="shared" si="11"/>
        <v>-545411.83026623284</v>
      </c>
    </row>
    <row r="62" spans="1:45" x14ac:dyDescent="0.2">
      <c r="A62" s="234"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234" t="s">
        <v>545</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234" t="s">
        <v>545</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234" t="s">
        <v>549</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235" t="s">
        <v>319</v>
      </c>
      <c r="B66" s="282">
        <f t="shared" ref="B66:AO66" si="12">B59+B60</f>
        <v>6055367.3822436742</v>
      </c>
      <c r="C66" s="282">
        <f t="shared" si="12"/>
        <v>2259102.771176476</v>
      </c>
      <c r="D66" s="282">
        <f t="shared" si="12"/>
        <v>4838013.6702401331</v>
      </c>
      <c r="E66" s="282">
        <f t="shared" si="12"/>
        <v>7772245.7265669098</v>
      </c>
      <c r="F66" s="282">
        <f t="shared" si="12"/>
        <v>8199719.2415280901</v>
      </c>
      <c r="G66" s="282">
        <f t="shared" si="12"/>
        <v>8650703.7998121344</v>
      </c>
      <c r="H66" s="282">
        <f t="shared" si="12"/>
        <v>9126492.5088018011</v>
      </c>
      <c r="I66" s="282">
        <f t="shared" si="12"/>
        <v>9628449.5967858993</v>
      </c>
      <c r="J66" s="282">
        <f t="shared" si="12"/>
        <v>10158014.324609125</v>
      </c>
      <c r="K66" s="282">
        <f t="shared" si="12"/>
        <v>10716705.112462627</v>
      </c>
      <c r="L66" s="282">
        <f t="shared" si="12"/>
        <v>11306123.893648069</v>
      </c>
      <c r="M66" s="282">
        <f t="shared" si="12"/>
        <v>11927960.707798712</v>
      </c>
      <c r="N66" s="282">
        <f t="shared" si="12"/>
        <v>12583998.546727642</v>
      </c>
      <c r="O66" s="282">
        <f t="shared" si="12"/>
        <v>13276118.466797659</v>
      </c>
      <c r="P66" s="282">
        <f t="shared" si="12"/>
        <v>14006304.982471531</v>
      </c>
      <c r="Q66" s="282">
        <f t="shared" si="12"/>
        <v>14776651.756507464</v>
      </c>
      <c r="R66" s="282">
        <f t="shared" si="12"/>
        <v>15589367.603115372</v>
      </c>
      <c r="S66" s="282">
        <f t="shared" si="12"/>
        <v>16446782.821286717</v>
      </c>
      <c r="T66" s="282">
        <f t="shared" si="12"/>
        <v>17351355.876457486</v>
      </c>
      <c r="U66" s="282">
        <f t="shared" si="12"/>
        <v>18305680.449662644</v>
      </c>
      <c r="V66" s="282">
        <f t="shared" si="12"/>
        <v>19312492.874394089</v>
      </c>
      <c r="W66" s="282">
        <f t="shared" si="12"/>
        <v>20374679.982485764</v>
      </c>
      <c r="X66" s="282">
        <f t="shared" si="12"/>
        <v>21495287.381522477</v>
      </c>
      <c r="Y66" s="282">
        <f t="shared" si="12"/>
        <v>22677528.187506214</v>
      </c>
      <c r="Z66" s="282">
        <f t="shared" si="12"/>
        <v>23924792.237819053</v>
      </c>
      <c r="AA66" s="282">
        <f t="shared" si="12"/>
        <v>25240655.810899101</v>
      </c>
      <c r="AB66" s="282">
        <f t="shared" si="12"/>
        <v>26628891.880498551</v>
      </c>
      <c r="AC66" s="282">
        <f t="shared" si="12"/>
        <v>28093480.933925968</v>
      </c>
      <c r="AD66" s="282">
        <f t="shared" si="12"/>
        <v>29638622.385291893</v>
      </c>
      <c r="AE66" s="282">
        <f t="shared" si="12"/>
        <v>31268746.616482943</v>
      </c>
      <c r="AF66" s="282">
        <f t="shared" si="12"/>
        <v>32988527.680389505</v>
      </c>
      <c r="AG66" s="282">
        <f t="shared" si="12"/>
        <v>34802896.702810928</v>
      </c>
      <c r="AH66" s="282">
        <f t="shared" si="12"/>
        <v>36717056.021465525</v>
      </c>
      <c r="AI66" s="282">
        <f t="shared" si="12"/>
        <v>38736494.102646127</v>
      </c>
      <c r="AJ66" s="282">
        <f t="shared" si="12"/>
        <v>40867001.278291665</v>
      </c>
      <c r="AK66" s="282">
        <f t="shared" si="12"/>
        <v>43114686.348597705</v>
      </c>
      <c r="AL66" s="282">
        <f t="shared" si="12"/>
        <v>45485994.097770572</v>
      </c>
      <c r="AM66" s="282">
        <f t="shared" si="12"/>
        <v>47987723.773147948</v>
      </c>
      <c r="AN66" s="282">
        <f t="shared" si="12"/>
        <v>50627048.580671087</v>
      </c>
      <c r="AO66" s="282">
        <f t="shared" si="12"/>
        <v>53411536.252608001</v>
      </c>
      <c r="AP66" s="282">
        <f>AP59+AP60</f>
        <v>56349170.746501438</v>
      </c>
    </row>
    <row r="67" spans="1:45" x14ac:dyDescent="0.2">
      <c r="A67" s="234" t="s">
        <v>314</v>
      </c>
      <c r="B67" s="236"/>
      <c r="C67" s="281">
        <f>-($B$25)*1.18*$B$28/$B$27</f>
        <v>-242214.69728974692</v>
      </c>
      <c r="D67" s="281">
        <f>C67</f>
        <v>-242214.69728974692</v>
      </c>
      <c r="E67" s="281">
        <f t="shared" ref="E67:AP67" si="13">D67</f>
        <v>-242214.69728974692</v>
      </c>
      <c r="F67" s="281">
        <f t="shared" si="13"/>
        <v>-242214.69728974692</v>
      </c>
      <c r="G67" s="281">
        <f t="shared" si="13"/>
        <v>-242214.69728974692</v>
      </c>
      <c r="H67" s="281">
        <f t="shared" si="13"/>
        <v>-242214.69728974692</v>
      </c>
      <c r="I67" s="281">
        <f t="shared" si="13"/>
        <v>-242214.69728974692</v>
      </c>
      <c r="J67" s="281">
        <f t="shared" si="13"/>
        <v>-242214.69728974692</v>
      </c>
      <c r="K67" s="281">
        <f t="shared" si="13"/>
        <v>-242214.69728974692</v>
      </c>
      <c r="L67" s="281">
        <f t="shared" si="13"/>
        <v>-242214.69728974692</v>
      </c>
      <c r="M67" s="281">
        <f t="shared" si="13"/>
        <v>-242214.69728974692</v>
      </c>
      <c r="N67" s="281">
        <f t="shared" si="13"/>
        <v>-242214.69728974692</v>
      </c>
      <c r="O67" s="281">
        <f t="shared" si="13"/>
        <v>-242214.69728974692</v>
      </c>
      <c r="P67" s="281">
        <f t="shared" si="13"/>
        <v>-242214.69728974692</v>
      </c>
      <c r="Q67" s="281">
        <f t="shared" si="13"/>
        <v>-242214.69728974692</v>
      </c>
      <c r="R67" s="281">
        <f t="shared" si="13"/>
        <v>-242214.69728974692</v>
      </c>
      <c r="S67" s="281">
        <f t="shared" si="13"/>
        <v>-242214.69728974692</v>
      </c>
      <c r="T67" s="281">
        <f t="shared" si="13"/>
        <v>-242214.69728974692</v>
      </c>
      <c r="U67" s="281">
        <f t="shared" si="13"/>
        <v>-242214.69728974692</v>
      </c>
      <c r="V67" s="281">
        <f t="shared" si="13"/>
        <v>-242214.69728974692</v>
      </c>
      <c r="W67" s="281">
        <f t="shared" si="13"/>
        <v>-242214.69728974692</v>
      </c>
      <c r="X67" s="281">
        <f t="shared" si="13"/>
        <v>-242214.69728974692</v>
      </c>
      <c r="Y67" s="281">
        <f t="shared" si="13"/>
        <v>-242214.69728974692</v>
      </c>
      <c r="Z67" s="281">
        <f t="shared" si="13"/>
        <v>-242214.69728974692</v>
      </c>
      <c r="AA67" s="281">
        <f t="shared" si="13"/>
        <v>-242214.69728974692</v>
      </c>
      <c r="AB67" s="281">
        <f t="shared" si="13"/>
        <v>-242214.69728974692</v>
      </c>
      <c r="AC67" s="281">
        <f t="shared" si="13"/>
        <v>-242214.69728974692</v>
      </c>
      <c r="AD67" s="281">
        <f t="shared" si="13"/>
        <v>-242214.69728974692</v>
      </c>
      <c r="AE67" s="281">
        <f t="shared" si="13"/>
        <v>-242214.69728974692</v>
      </c>
      <c r="AF67" s="281">
        <f t="shared" si="13"/>
        <v>-242214.69728974692</v>
      </c>
      <c r="AG67" s="281">
        <f t="shared" si="13"/>
        <v>-242214.69728974692</v>
      </c>
      <c r="AH67" s="281">
        <f t="shared" si="13"/>
        <v>-242214.69728974692</v>
      </c>
      <c r="AI67" s="281">
        <f t="shared" si="13"/>
        <v>-242214.69728974692</v>
      </c>
      <c r="AJ67" s="281">
        <f t="shared" si="13"/>
        <v>-242214.69728974692</v>
      </c>
      <c r="AK67" s="281">
        <f t="shared" si="13"/>
        <v>-242214.69728974692</v>
      </c>
      <c r="AL67" s="281">
        <f t="shared" si="13"/>
        <v>-242214.69728974692</v>
      </c>
      <c r="AM67" s="281">
        <f t="shared" si="13"/>
        <v>-242214.69728974692</v>
      </c>
      <c r="AN67" s="281">
        <f t="shared" si="13"/>
        <v>-242214.69728974692</v>
      </c>
      <c r="AO67" s="281">
        <f t="shared" si="13"/>
        <v>-242214.69728974692</v>
      </c>
      <c r="AP67" s="281">
        <f t="shared" si="13"/>
        <v>-242214.69728974692</v>
      </c>
      <c r="AQ67" s="237">
        <f>SUM(B67:AA67)/1.18</f>
        <v>-5131667.3154607406</v>
      </c>
      <c r="AR67" s="238">
        <f>SUM(B67:AF67)/1.18</f>
        <v>-6158000.7785528898</v>
      </c>
      <c r="AS67" s="238">
        <f>SUM(B67:AP67)/1.18</f>
        <v>-8210667.7047371836</v>
      </c>
    </row>
    <row r="68" spans="1:45" ht="28.5" x14ac:dyDescent="0.2">
      <c r="A68" s="235" t="s">
        <v>315</v>
      </c>
      <c r="B68" s="282">
        <f t="shared" ref="B68:J68" si="14">B66+B67</f>
        <v>6055367.3822436742</v>
      </c>
      <c r="C68" s="282">
        <f>C66+C67</f>
        <v>2016888.0738867291</v>
      </c>
      <c r="D68" s="282">
        <f>D66+D67</f>
        <v>4595798.9729503859</v>
      </c>
      <c r="E68" s="282">
        <f t="shared" si="14"/>
        <v>7530031.0292771626</v>
      </c>
      <c r="F68" s="282">
        <f>F66+C67</f>
        <v>7957504.5442383429</v>
      </c>
      <c r="G68" s="282">
        <f t="shared" si="14"/>
        <v>8408489.1025223881</v>
      </c>
      <c r="H68" s="282">
        <f t="shared" si="14"/>
        <v>8884277.8115120549</v>
      </c>
      <c r="I68" s="282">
        <f t="shared" si="14"/>
        <v>9386234.899496153</v>
      </c>
      <c r="J68" s="282">
        <f t="shared" si="14"/>
        <v>9915799.6273193788</v>
      </c>
      <c r="K68" s="282">
        <f>K66+K67</f>
        <v>10474490.415172881</v>
      </c>
      <c r="L68" s="282">
        <f>L66+L67</f>
        <v>11063909.196358323</v>
      </c>
      <c r="M68" s="282">
        <f t="shared" ref="M68:AO68" si="15">M66+M67</f>
        <v>11685746.010508966</v>
      </c>
      <c r="N68" s="282">
        <f t="shared" si="15"/>
        <v>12341783.849437896</v>
      </c>
      <c r="O68" s="282">
        <f t="shared" si="15"/>
        <v>13033903.769507913</v>
      </c>
      <c r="P68" s="282">
        <f t="shared" si="15"/>
        <v>13764090.285181785</v>
      </c>
      <c r="Q68" s="282">
        <f t="shared" si="15"/>
        <v>14534437.059217717</v>
      </c>
      <c r="R68" s="282">
        <f t="shared" si="15"/>
        <v>15347152.905825626</v>
      </c>
      <c r="S68" s="282">
        <f t="shared" si="15"/>
        <v>16204568.123996971</v>
      </c>
      <c r="T68" s="282">
        <f t="shared" si="15"/>
        <v>17109141.17916774</v>
      </c>
      <c r="U68" s="282">
        <f t="shared" si="15"/>
        <v>18063465.752372898</v>
      </c>
      <c r="V68" s="282">
        <f t="shared" si="15"/>
        <v>19070278.177104343</v>
      </c>
      <c r="W68" s="282">
        <f t="shared" si="15"/>
        <v>20132465.285196017</v>
      </c>
      <c r="X68" s="282">
        <f t="shared" si="15"/>
        <v>21253072.68423273</v>
      </c>
      <c r="Y68" s="282">
        <f t="shared" si="15"/>
        <v>22435313.490216468</v>
      </c>
      <c r="Z68" s="282">
        <f t="shared" si="15"/>
        <v>23682577.540529307</v>
      </c>
      <c r="AA68" s="282">
        <f t="shared" si="15"/>
        <v>24998441.113609355</v>
      </c>
      <c r="AB68" s="282">
        <f t="shared" si="15"/>
        <v>26386677.183208805</v>
      </c>
      <c r="AC68" s="282">
        <f t="shared" si="15"/>
        <v>27851266.236636221</v>
      </c>
      <c r="AD68" s="282">
        <f t="shared" si="15"/>
        <v>29396407.688002147</v>
      </c>
      <c r="AE68" s="282">
        <f t="shared" si="15"/>
        <v>31026531.919193197</v>
      </c>
      <c r="AF68" s="282">
        <f t="shared" si="15"/>
        <v>32746312.983099759</v>
      </c>
      <c r="AG68" s="282">
        <f t="shared" si="15"/>
        <v>34560682.005521178</v>
      </c>
      <c r="AH68" s="282">
        <f t="shared" si="15"/>
        <v>36474841.324175775</v>
      </c>
      <c r="AI68" s="282">
        <f t="shared" si="15"/>
        <v>38494279.405356377</v>
      </c>
      <c r="AJ68" s="282">
        <f t="shared" si="15"/>
        <v>40624786.581001915</v>
      </c>
      <c r="AK68" s="282">
        <f t="shared" si="15"/>
        <v>42872471.651307955</v>
      </c>
      <c r="AL68" s="282">
        <f t="shared" si="15"/>
        <v>45243779.400480822</v>
      </c>
      <c r="AM68" s="282">
        <f t="shared" si="15"/>
        <v>47745509.075858198</v>
      </c>
      <c r="AN68" s="282">
        <f t="shared" si="15"/>
        <v>50384833.883381337</v>
      </c>
      <c r="AO68" s="282">
        <f t="shared" si="15"/>
        <v>53169321.555318251</v>
      </c>
      <c r="AP68" s="282">
        <f>AP66+AP67</f>
        <v>56106956.049211688</v>
      </c>
      <c r="AQ68" s="181">
        <v>25</v>
      </c>
      <c r="AR68" s="181">
        <v>30</v>
      </c>
      <c r="AS68" s="181">
        <v>40</v>
      </c>
    </row>
    <row r="69" spans="1:45" x14ac:dyDescent="0.2">
      <c r="A69" s="234" t="s">
        <v>313</v>
      </c>
      <c r="B69" s="281">
        <f t="shared" ref="B69:AO69" si="16">-B56</f>
        <v>0</v>
      </c>
      <c r="C69" s="281">
        <f t="shared" si="16"/>
        <v>0</v>
      </c>
      <c r="D69" s="281">
        <f t="shared" si="16"/>
        <v>0</v>
      </c>
      <c r="E69" s="281">
        <f t="shared" si="16"/>
        <v>0</v>
      </c>
      <c r="F69" s="281">
        <f t="shared" si="16"/>
        <v>0</v>
      </c>
      <c r="G69" s="281">
        <f t="shared" si="16"/>
        <v>0</v>
      </c>
      <c r="H69" s="281">
        <f t="shared" si="16"/>
        <v>0</v>
      </c>
      <c r="I69" s="281">
        <f t="shared" si="16"/>
        <v>0</v>
      </c>
      <c r="J69" s="281">
        <f t="shared" si="16"/>
        <v>0</v>
      </c>
      <c r="K69" s="281">
        <f t="shared" si="16"/>
        <v>0</v>
      </c>
      <c r="L69" s="281">
        <f t="shared" si="16"/>
        <v>0</v>
      </c>
      <c r="M69" s="281">
        <f t="shared" si="16"/>
        <v>0</v>
      </c>
      <c r="N69" s="281">
        <f t="shared" si="16"/>
        <v>0</v>
      </c>
      <c r="O69" s="281">
        <f t="shared" si="16"/>
        <v>0</v>
      </c>
      <c r="P69" s="281">
        <f t="shared" si="16"/>
        <v>0</v>
      </c>
      <c r="Q69" s="281">
        <f t="shared" si="16"/>
        <v>0</v>
      </c>
      <c r="R69" s="281">
        <f t="shared" si="16"/>
        <v>0</v>
      </c>
      <c r="S69" s="281">
        <f t="shared" si="16"/>
        <v>0</v>
      </c>
      <c r="T69" s="281">
        <f t="shared" si="16"/>
        <v>0</v>
      </c>
      <c r="U69" s="281">
        <f t="shared" si="16"/>
        <v>0</v>
      </c>
      <c r="V69" s="281">
        <f t="shared" si="16"/>
        <v>0</v>
      </c>
      <c r="W69" s="281">
        <f t="shared" si="16"/>
        <v>0</v>
      </c>
      <c r="X69" s="281">
        <f t="shared" si="16"/>
        <v>0</v>
      </c>
      <c r="Y69" s="281">
        <f t="shared" si="16"/>
        <v>0</v>
      </c>
      <c r="Z69" s="281">
        <f t="shared" si="16"/>
        <v>0</v>
      </c>
      <c r="AA69" s="281">
        <f t="shared" si="16"/>
        <v>0</v>
      </c>
      <c r="AB69" s="281">
        <f t="shared" si="16"/>
        <v>0</v>
      </c>
      <c r="AC69" s="281">
        <f t="shared" si="16"/>
        <v>0</v>
      </c>
      <c r="AD69" s="281">
        <f t="shared" si="16"/>
        <v>0</v>
      </c>
      <c r="AE69" s="281">
        <f t="shared" si="16"/>
        <v>0</v>
      </c>
      <c r="AF69" s="281">
        <f t="shared" si="16"/>
        <v>0</v>
      </c>
      <c r="AG69" s="281">
        <f t="shared" si="16"/>
        <v>0</v>
      </c>
      <c r="AH69" s="281">
        <f t="shared" si="16"/>
        <v>0</v>
      </c>
      <c r="AI69" s="281">
        <f t="shared" si="16"/>
        <v>0</v>
      </c>
      <c r="AJ69" s="281">
        <f t="shared" si="16"/>
        <v>0</v>
      </c>
      <c r="AK69" s="281">
        <f t="shared" si="16"/>
        <v>0</v>
      </c>
      <c r="AL69" s="281">
        <f t="shared" si="16"/>
        <v>0</v>
      </c>
      <c r="AM69" s="281">
        <f t="shared" si="16"/>
        <v>0</v>
      </c>
      <c r="AN69" s="281">
        <f t="shared" si="16"/>
        <v>0</v>
      </c>
      <c r="AO69" s="281">
        <f t="shared" si="16"/>
        <v>0</v>
      </c>
      <c r="AP69" s="281">
        <f>-AP56</f>
        <v>0</v>
      </c>
    </row>
    <row r="70" spans="1:45" ht="14.25" x14ac:dyDescent="0.2">
      <c r="A70" s="235" t="s">
        <v>318</v>
      </c>
      <c r="B70" s="282">
        <f t="shared" ref="B70:AO70" si="17">B68+B69</f>
        <v>6055367.3822436742</v>
      </c>
      <c r="C70" s="282">
        <f t="shared" si="17"/>
        <v>2016888.0738867291</v>
      </c>
      <c r="D70" s="282">
        <f t="shared" si="17"/>
        <v>4595798.9729503859</v>
      </c>
      <c r="E70" s="282">
        <f t="shared" si="17"/>
        <v>7530031.0292771626</v>
      </c>
      <c r="F70" s="282">
        <f t="shared" si="17"/>
        <v>7957504.5442383429</v>
      </c>
      <c r="G70" s="282">
        <f t="shared" si="17"/>
        <v>8408489.1025223881</v>
      </c>
      <c r="H70" s="282">
        <f t="shared" si="17"/>
        <v>8884277.8115120549</v>
      </c>
      <c r="I70" s="282">
        <f t="shared" si="17"/>
        <v>9386234.899496153</v>
      </c>
      <c r="J70" s="282">
        <f t="shared" si="17"/>
        <v>9915799.6273193788</v>
      </c>
      <c r="K70" s="282">
        <f t="shared" si="17"/>
        <v>10474490.415172881</v>
      </c>
      <c r="L70" s="282">
        <f t="shared" si="17"/>
        <v>11063909.196358323</v>
      </c>
      <c r="M70" s="282">
        <f t="shared" si="17"/>
        <v>11685746.010508966</v>
      </c>
      <c r="N70" s="282">
        <f t="shared" si="17"/>
        <v>12341783.849437896</v>
      </c>
      <c r="O70" s="282">
        <f t="shared" si="17"/>
        <v>13033903.769507913</v>
      </c>
      <c r="P70" s="282">
        <f t="shared" si="17"/>
        <v>13764090.285181785</v>
      </c>
      <c r="Q70" s="282">
        <f t="shared" si="17"/>
        <v>14534437.059217717</v>
      </c>
      <c r="R70" s="282">
        <f t="shared" si="17"/>
        <v>15347152.905825626</v>
      </c>
      <c r="S70" s="282">
        <f t="shared" si="17"/>
        <v>16204568.123996971</v>
      </c>
      <c r="T70" s="282">
        <f t="shared" si="17"/>
        <v>17109141.17916774</v>
      </c>
      <c r="U70" s="282">
        <f t="shared" si="17"/>
        <v>18063465.752372898</v>
      </c>
      <c r="V70" s="282">
        <f t="shared" si="17"/>
        <v>19070278.177104343</v>
      </c>
      <c r="W70" s="282">
        <f t="shared" si="17"/>
        <v>20132465.285196017</v>
      </c>
      <c r="X70" s="282">
        <f t="shared" si="17"/>
        <v>21253072.68423273</v>
      </c>
      <c r="Y70" s="282">
        <f t="shared" si="17"/>
        <v>22435313.490216468</v>
      </c>
      <c r="Z70" s="282">
        <f t="shared" si="17"/>
        <v>23682577.540529307</v>
      </c>
      <c r="AA70" s="282">
        <f t="shared" si="17"/>
        <v>24998441.113609355</v>
      </c>
      <c r="AB70" s="282">
        <f t="shared" si="17"/>
        <v>26386677.183208805</v>
      </c>
      <c r="AC70" s="282">
        <f t="shared" si="17"/>
        <v>27851266.236636221</v>
      </c>
      <c r="AD70" s="282">
        <f t="shared" si="17"/>
        <v>29396407.688002147</v>
      </c>
      <c r="AE70" s="282">
        <f t="shared" si="17"/>
        <v>31026531.919193197</v>
      </c>
      <c r="AF70" s="282">
        <f t="shared" si="17"/>
        <v>32746312.983099759</v>
      </c>
      <c r="AG70" s="282">
        <f t="shared" si="17"/>
        <v>34560682.005521178</v>
      </c>
      <c r="AH70" s="282">
        <f t="shared" si="17"/>
        <v>36474841.324175775</v>
      </c>
      <c r="AI70" s="282">
        <f t="shared" si="17"/>
        <v>38494279.405356377</v>
      </c>
      <c r="AJ70" s="282">
        <f t="shared" si="17"/>
        <v>40624786.581001915</v>
      </c>
      <c r="AK70" s="282">
        <f t="shared" si="17"/>
        <v>42872471.651307955</v>
      </c>
      <c r="AL70" s="282">
        <f t="shared" si="17"/>
        <v>45243779.400480822</v>
      </c>
      <c r="AM70" s="282">
        <f t="shared" si="17"/>
        <v>47745509.075858198</v>
      </c>
      <c r="AN70" s="282">
        <f t="shared" si="17"/>
        <v>50384833.883381337</v>
      </c>
      <c r="AO70" s="282">
        <f t="shared" si="17"/>
        <v>53169321.555318251</v>
      </c>
      <c r="AP70" s="282">
        <f>AP68+AP69</f>
        <v>56106956.049211688</v>
      </c>
    </row>
    <row r="71" spans="1:45" x14ac:dyDescent="0.2">
      <c r="A71" s="234" t="s">
        <v>312</v>
      </c>
      <c r="B71" s="281">
        <f t="shared" ref="B71:AP71" si="18">-B70*$B$36</f>
        <v>-1211073.476448735</v>
      </c>
      <c r="C71" s="281">
        <f t="shared" si="18"/>
        <v>-403377.61477734585</v>
      </c>
      <c r="D71" s="281">
        <f t="shared" si="18"/>
        <v>-919159.79459007725</v>
      </c>
      <c r="E71" s="281">
        <f t="shared" si="18"/>
        <v>-1506006.2058554327</v>
      </c>
      <c r="F71" s="281">
        <f t="shared" si="18"/>
        <v>-1591500.9088476687</v>
      </c>
      <c r="G71" s="281">
        <f t="shared" si="18"/>
        <v>-1681697.8205044777</v>
      </c>
      <c r="H71" s="281">
        <f t="shared" si="18"/>
        <v>-1776855.5623024111</v>
      </c>
      <c r="I71" s="281">
        <f t="shared" si="18"/>
        <v>-1877246.9798992306</v>
      </c>
      <c r="J71" s="281">
        <f t="shared" si="18"/>
        <v>-1983159.9254638758</v>
      </c>
      <c r="K71" s="281">
        <f t="shared" si="18"/>
        <v>-2094898.0830345761</v>
      </c>
      <c r="L71" s="281">
        <f t="shared" si="18"/>
        <v>-2212781.8392716646</v>
      </c>
      <c r="M71" s="281">
        <f t="shared" si="18"/>
        <v>-2337149.2021017931</v>
      </c>
      <c r="N71" s="281">
        <f t="shared" si="18"/>
        <v>-2468356.7698875791</v>
      </c>
      <c r="O71" s="281">
        <f t="shared" si="18"/>
        <v>-2606780.7539015827</v>
      </c>
      <c r="P71" s="281">
        <f t="shared" si="18"/>
        <v>-2752818.057036357</v>
      </c>
      <c r="Q71" s="281">
        <f t="shared" si="18"/>
        <v>-2906887.4118435439</v>
      </c>
      <c r="R71" s="281">
        <f t="shared" si="18"/>
        <v>-3069430.5811651256</v>
      </c>
      <c r="S71" s="281">
        <f t="shared" si="18"/>
        <v>-3240913.6247993945</v>
      </c>
      <c r="T71" s="281">
        <f t="shared" si="18"/>
        <v>-3421828.235833548</v>
      </c>
      <c r="U71" s="281">
        <f t="shared" si="18"/>
        <v>-3612693.15047458</v>
      </c>
      <c r="V71" s="281">
        <f t="shared" si="18"/>
        <v>-3814055.6354208686</v>
      </c>
      <c r="W71" s="281">
        <f t="shared" si="18"/>
        <v>-4026493.0570392036</v>
      </c>
      <c r="X71" s="281">
        <f t="shared" si="18"/>
        <v>-4250614.5368465465</v>
      </c>
      <c r="Y71" s="281">
        <f t="shared" si="18"/>
        <v>-4487062.6980432933</v>
      </c>
      <c r="Z71" s="281">
        <f t="shared" si="18"/>
        <v>-4736515.508105862</v>
      </c>
      <c r="AA71" s="281">
        <f t="shared" si="18"/>
        <v>-4999688.222721871</v>
      </c>
      <c r="AB71" s="281">
        <f t="shared" si="18"/>
        <v>-5277335.4366417611</v>
      </c>
      <c r="AC71" s="281">
        <f t="shared" si="18"/>
        <v>-5570253.2473272448</v>
      </c>
      <c r="AD71" s="281">
        <f t="shared" si="18"/>
        <v>-5879281.5376004297</v>
      </c>
      <c r="AE71" s="281">
        <f t="shared" si="18"/>
        <v>-6205306.3838386396</v>
      </c>
      <c r="AF71" s="281">
        <f t="shared" si="18"/>
        <v>-6549262.5966199525</v>
      </c>
      <c r="AG71" s="281">
        <f t="shared" si="18"/>
        <v>-6912136.401104236</v>
      </c>
      <c r="AH71" s="281">
        <f t="shared" si="18"/>
        <v>-7294968.2648351556</v>
      </c>
      <c r="AI71" s="281">
        <f t="shared" si="18"/>
        <v>-7698855.881071276</v>
      </c>
      <c r="AJ71" s="281">
        <f t="shared" si="18"/>
        <v>-8124957.316200383</v>
      </c>
      <c r="AK71" s="281">
        <f t="shared" si="18"/>
        <v>-8574494.3302615918</v>
      </c>
      <c r="AL71" s="281">
        <f t="shared" si="18"/>
        <v>-9048755.8800961655</v>
      </c>
      <c r="AM71" s="281">
        <f t="shared" si="18"/>
        <v>-9549101.8151716404</v>
      </c>
      <c r="AN71" s="281">
        <f t="shared" si="18"/>
        <v>-10076966.776676267</v>
      </c>
      <c r="AO71" s="281">
        <f t="shared" si="18"/>
        <v>-10633864.311063651</v>
      </c>
      <c r="AP71" s="281">
        <f t="shared" si="18"/>
        <v>-11221391.209842339</v>
      </c>
    </row>
    <row r="72" spans="1:45" ht="15" thickBot="1" x14ac:dyDescent="0.25">
      <c r="A72" s="239" t="s">
        <v>317</v>
      </c>
      <c r="B72" s="240">
        <f t="shared" ref="B72:AO72" si="19">B70+B71</f>
        <v>4844293.905794939</v>
      </c>
      <c r="C72" s="240">
        <f t="shared" si="19"/>
        <v>1613510.4591093832</v>
      </c>
      <c r="D72" s="240">
        <f t="shared" si="19"/>
        <v>3676639.1783603085</v>
      </c>
      <c r="E72" s="240">
        <f t="shared" si="19"/>
        <v>6024024.8234217297</v>
      </c>
      <c r="F72" s="240">
        <f t="shared" si="19"/>
        <v>6366003.6353906747</v>
      </c>
      <c r="G72" s="240">
        <f t="shared" si="19"/>
        <v>6726791.2820179109</v>
      </c>
      <c r="H72" s="240">
        <f t="shared" si="19"/>
        <v>7107422.2492096443</v>
      </c>
      <c r="I72" s="240">
        <f t="shared" si="19"/>
        <v>7508987.9195969226</v>
      </c>
      <c r="J72" s="240">
        <f t="shared" si="19"/>
        <v>7932639.701855503</v>
      </c>
      <c r="K72" s="240">
        <f t="shared" si="19"/>
        <v>8379592.3321383046</v>
      </c>
      <c r="L72" s="240">
        <f t="shared" si="19"/>
        <v>8851127.3570866585</v>
      </c>
      <c r="M72" s="240">
        <f t="shared" si="19"/>
        <v>9348596.8084071726</v>
      </c>
      <c r="N72" s="240">
        <f t="shared" si="19"/>
        <v>9873427.0795503166</v>
      </c>
      <c r="O72" s="240">
        <f t="shared" si="19"/>
        <v>10427123.015606331</v>
      </c>
      <c r="P72" s="240">
        <f t="shared" si="19"/>
        <v>11011272.228145428</v>
      </c>
      <c r="Q72" s="240">
        <f t="shared" si="19"/>
        <v>11627549.647374174</v>
      </c>
      <c r="R72" s="240">
        <f t="shared" si="19"/>
        <v>12277722.324660501</v>
      </c>
      <c r="S72" s="240">
        <f t="shared" si="19"/>
        <v>12963654.499197576</v>
      </c>
      <c r="T72" s="240">
        <f t="shared" si="19"/>
        <v>13687312.943334192</v>
      </c>
      <c r="U72" s="240">
        <f t="shared" si="19"/>
        <v>14450772.601898318</v>
      </c>
      <c r="V72" s="240">
        <f t="shared" si="19"/>
        <v>15256222.541683475</v>
      </c>
      <c r="W72" s="240">
        <f t="shared" si="19"/>
        <v>16105972.228156814</v>
      </c>
      <c r="X72" s="240">
        <f t="shared" si="19"/>
        <v>17002458.147386186</v>
      </c>
      <c r="Y72" s="240">
        <f t="shared" si="19"/>
        <v>17948250.792173173</v>
      </c>
      <c r="Z72" s="240">
        <f t="shared" si="19"/>
        <v>18946062.032423444</v>
      </c>
      <c r="AA72" s="240">
        <f t="shared" si="19"/>
        <v>19998752.890887484</v>
      </c>
      <c r="AB72" s="240">
        <f t="shared" si="19"/>
        <v>21109341.746567044</v>
      </c>
      <c r="AC72" s="240">
        <f t="shared" si="19"/>
        <v>22281012.989308976</v>
      </c>
      <c r="AD72" s="240">
        <f t="shared" si="19"/>
        <v>23517126.150401719</v>
      </c>
      <c r="AE72" s="240">
        <f t="shared" si="19"/>
        <v>24821225.535354558</v>
      </c>
      <c r="AF72" s="240">
        <f t="shared" si="19"/>
        <v>26197050.386479806</v>
      </c>
      <c r="AG72" s="240">
        <f t="shared" si="19"/>
        <v>27648545.604416944</v>
      </c>
      <c r="AH72" s="240">
        <f t="shared" si="19"/>
        <v>29179873.059340619</v>
      </c>
      <c r="AI72" s="240">
        <f t="shared" si="19"/>
        <v>30795423.5242851</v>
      </c>
      <c r="AJ72" s="240">
        <f t="shared" si="19"/>
        <v>32499829.264801532</v>
      </c>
      <c r="AK72" s="240">
        <f t="shared" si="19"/>
        <v>34297977.321046367</v>
      </c>
      <c r="AL72" s="240">
        <f t="shared" si="19"/>
        <v>36195023.520384654</v>
      </c>
      <c r="AM72" s="240">
        <f t="shared" si="19"/>
        <v>38196407.260686561</v>
      </c>
      <c r="AN72" s="240">
        <f t="shared" si="19"/>
        <v>40307867.10670507</v>
      </c>
      <c r="AO72" s="240">
        <f t="shared" si="19"/>
        <v>42535457.244254604</v>
      </c>
      <c r="AP72" s="240">
        <f>AP70+AP71</f>
        <v>44885564.839369349</v>
      </c>
    </row>
    <row r="73" spans="1:45" s="242" customFormat="1" ht="16.5" thickBot="1" x14ac:dyDescent="0.25">
      <c r="A73" s="230"/>
      <c r="B73" s="241">
        <f>C141</f>
        <v>1.5</v>
      </c>
      <c r="C73" s="241">
        <f t="shared" ref="C73:AP73" si="20">D141</f>
        <v>2.5</v>
      </c>
      <c r="D73" s="241">
        <f t="shared" si="20"/>
        <v>3.5</v>
      </c>
      <c r="E73" s="241">
        <f t="shared" si="20"/>
        <v>4.5</v>
      </c>
      <c r="F73" s="241">
        <f t="shared" si="20"/>
        <v>5.5</v>
      </c>
      <c r="G73" s="241">
        <f t="shared" si="20"/>
        <v>6.5</v>
      </c>
      <c r="H73" s="241">
        <f t="shared" si="20"/>
        <v>7.5</v>
      </c>
      <c r="I73" s="241">
        <f t="shared" si="20"/>
        <v>8.5</v>
      </c>
      <c r="J73" s="241">
        <f t="shared" si="20"/>
        <v>9.5</v>
      </c>
      <c r="K73" s="241">
        <f t="shared" si="20"/>
        <v>10.5</v>
      </c>
      <c r="L73" s="241">
        <f t="shared" si="20"/>
        <v>11.5</v>
      </c>
      <c r="M73" s="241">
        <f t="shared" si="20"/>
        <v>12.5</v>
      </c>
      <c r="N73" s="241">
        <f t="shared" si="20"/>
        <v>13.5</v>
      </c>
      <c r="O73" s="241">
        <f t="shared" si="20"/>
        <v>14.5</v>
      </c>
      <c r="P73" s="241">
        <f t="shared" si="20"/>
        <v>15.5</v>
      </c>
      <c r="Q73" s="241">
        <f t="shared" si="20"/>
        <v>16.5</v>
      </c>
      <c r="R73" s="241">
        <f t="shared" si="20"/>
        <v>17.5</v>
      </c>
      <c r="S73" s="241">
        <f t="shared" si="20"/>
        <v>18.5</v>
      </c>
      <c r="T73" s="241">
        <f t="shared" si="20"/>
        <v>19.5</v>
      </c>
      <c r="U73" s="241">
        <f t="shared" si="20"/>
        <v>20.5</v>
      </c>
      <c r="V73" s="241">
        <f t="shared" si="20"/>
        <v>21.5</v>
      </c>
      <c r="W73" s="241">
        <f t="shared" si="20"/>
        <v>22.5</v>
      </c>
      <c r="X73" s="241">
        <f t="shared" si="20"/>
        <v>23.5</v>
      </c>
      <c r="Y73" s="241">
        <f t="shared" si="20"/>
        <v>24.5</v>
      </c>
      <c r="Z73" s="241">
        <f t="shared" si="20"/>
        <v>25.5</v>
      </c>
      <c r="AA73" s="241">
        <f t="shared" si="20"/>
        <v>26.5</v>
      </c>
      <c r="AB73" s="241">
        <f t="shared" si="20"/>
        <v>27.5</v>
      </c>
      <c r="AC73" s="241">
        <f t="shared" si="20"/>
        <v>28.5</v>
      </c>
      <c r="AD73" s="241">
        <f t="shared" si="20"/>
        <v>29.5</v>
      </c>
      <c r="AE73" s="241">
        <f t="shared" si="20"/>
        <v>30.5</v>
      </c>
      <c r="AF73" s="241">
        <f t="shared" si="20"/>
        <v>31.5</v>
      </c>
      <c r="AG73" s="241">
        <f t="shared" si="20"/>
        <v>32.5</v>
      </c>
      <c r="AH73" s="241">
        <f t="shared" si="20"/>
        <v>33.5</v>
      </c>
      <c r="AI73" s="241">
        <f t="shared" si="20"/>
        <v>34.5</v>
      </c>
      <c r="AJ73" s="241">
        <f t="shared" si="20"/>
        <v>35.5</v>
      </c>
      <c r="AK73" s="241">
        <f t="shared" si="20"/>
        <v>36.5</v>
      </c>
      <c r="AL73" s="241">
        <f t="shared" si="20"/>
        <v>37.5</v>
      </c>
      <c r="AM73" s="241">
        <f t="shared" si="20"/>
        <v>38.5</v>
      </c>
      <c r="AN73" s="241">
        <f t="shared" si="20"/>
        <v>39.5</v>
      </c>
      <c r="AO73" s="241">
        <f t="shared" si="20"/>
        <v>40.5</v>
      </c>
      <c r="AP73" s="241">
        <f t="shared" si="20"/>
        <v>41.5</v>
      </c>
      <c r="AQ73" s="181"/>
      <c r="AR73" s="181"/>
      <c r="AS73" s="181"/>
    </row>
    <row r="74" spans="1:45" x14ac:dyDescent="0.2">
      <c r="A74" s="225" t="s">
        <v>316</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3" t="s">
        <v>315</v>
      </c>
      <c r="B75" s="282">
        <f t="shared" ref="B75:AO75" si="22">B68</f>
        <v>6055367.3822436742</v>
      </c>
      <c r="C75" s="282">
        <f t="shared" si="22"/>
        <v>2016888.0738867291</v>
      </c>
      <c r="D75" s="282">
        <f>D68</f>
        <v>4595798.9729503859</v>
      </c>
      <c r="E75" s="282">
        <f t="shared" si="22"/>
        <v>7530031.0292771626</v>
      </c>
      <c r="F75" s="282">
        <f t="shared" si="22"/>
        <v>7957504.5442383429</v>
      </c>
      <c r="G75" s="282">
        <f t="shared" si="22"/>
        <v>8408489.1025223881</v>
      </c>
      <c r="H75" s="282">
        <f t="shared" si="22"/>
        <v>8884277.8115120549</v>
      </c>
      <c r="I75" s="282">
        <f t="shared" si="22"/>
        <v>9386234.899496153</v>
      </c>
      <c r="J75" s="282">
        <f t="shared" si="22"/>
        <v>9915799.6273193788</v>
      </c>
      <c r="K75" s="282">
        <f t="shared" si="22"/>
        <v>10474490.415172881</v>
      </c>
      <c r="L75" s="282">
        <f t="shared" si="22"/>
        <v>11063909.196358323</v>
      </c>
      <c r="M75" s="282">
        <f t="shared" si="22"/>
        <v>11685746.010508966</v>
      </c>
      <c r="N75" s="282">
        <f t="shared" si="22"/>
        <v>12341783.849437896</v>
      </c>
      <c r="O75" s="282">
        <f t="shared" si="22"/>
        <v>13033903.769507913</v>
      </c>
      <c r="P75" s="282">
        <f t="shared" si="22"/>
        <v>13764090.285181785</v>
      </c>
      <c r="Q75" s="282">
        <f t="shared" si="22"/>
        <v>14534437.059217717</v>
      </c>
      <c r="R75" s="282">
        <f t="shared" si="22"/>
        <v>15347152.905825626</v>
      </c>
      <c r="S75" s="282">
        <f t="shared" si="22"/>
        <v>16204568.123996971</v>
      </c>
      <c r="T75" s="282">
        <f t="shared" si="22"/>
        <v>17109141.17916774</v>
      </c>
      <c r="U75" s="282">
        <f t="shared" si="22"/>
        <v>18063465.752372898</v>
      </c>
      <c r="V75" s="282">
        <f t="shared" si="22"/>
        <v>19070278.177104343</v>
      </c>
      <c r="W75" s="282">
        <f t="shared" si="22"/>
        <v>20132465.285196017</v>
      </c>
      <c r="X75" s="282">
        <f t="shared" si="22"/>
        <v>21253072.68423273</v>
      </c>
      <c r="Y75" s="282">
        <f t="shared" si="22"/>
        <v>22435313.490216468</v>
      </c>
      <c r="Z75" s="282">
        <f t="shared" si="22"/>
        <v>23682577.540529307</v>
      </c>
      <c r="AA75" s="282">
        <f t="shared" si="22"/>
        <v>24998441.113609355</v>
      </c>
      <c r="AB75" s="282">
        <f t="shared" si="22"/>
        <v>26386677.183208805</v>
      </c>
      <c r="AC75" s="282">
        <f t="shared" si="22"/>
        <v>27851266.236636221</v>
      </c>
      <c r="AD75" s="282">
        <f t="shared" si="22"/>
        <v>29396407.688002147</v>
      </c>
      <c r="AE75" s="282">
        <f t="shared" si="22"/>
        <v>31026531.919193197</v>
      </c>
      <c r="AF75" s="282">
        <f t="shared" si="22"/>
        <v>32746312.983099759</v>
      </c>
      <c r="AG75" s="282">
        <f t="shared" si="22"/>
        <v>34560682.005521178</v>
      </c>
      <c r="AH75" s="282">
        <f t="shared" si="22"/>
        <v>36474841.324175775</v>
      </c>
      <c r="AI75" s="282">
        <f t="shared" si="22"/>
        <v>38494279.405356377</v>
      </c>
      <c r="AJ75" s="282">
        <f t="shared" si="22"/>
        <v>40624786.581001915</v>
      </c>
      <c r="AK75" s="282">
        <f t="shared" si="22"/>
        <v>42872471.651307955</v>
      </c>
      <c r="AL75" s="282">
        <f t="shared" si="22"/>
        <v>45243779.400480822</v>
      </c>
      <c r="AM75" s="282">
        <f t="shared" si="22"/>
        <v>47745509.075858198</v>
      </c>
      <c r="AN75" s="282">
        <f t="shared" si="22"/>
        <v>50384833.883381337</v>
      </c>
      <c r="AO75" s="282">
        <f t="shared" si="22"/>
        <v>53169321.555318251</v>
      </c>
      <c r="AP75" s="282">
        <f>AP68</f>
        <v>56106956.049211688</v>
      </c>
    </row>
    <row r="76" spans="1:45" x14ac:dyDescent="0.2">
      <c r="A76" s="234" t="s">
        <v>314</v>
      </c>
      <c r="B76" s="281">
        <f t="shared" ref="B76:AO76" si="23">-B67</f>
        <v>0</v>
      </c>
      <c r="C76" s="281">
        <f>-C67</f>
        <v>242214.69728974692</v>
      </c>
      <c r="D76" s="281">
        <f t="shared" si="23"/>
        <v>242214.69728974692</v>
      </c>
      <c r="E76" s="281">
        <f t="shared" si="23"/>
        <v>242214.69728974692</v>
      </c>
      <c r="F76" s="281">
        <f>-C67</f>
        <v>242214.69728974692</v>
      </c>
      <c r="G76" s="281">
        <f t="shared" si="23"/>
        <v>242214.69728974692</v>
      </c>
      <c r="H76" s="281">
        <f t="shared" si="23"/>
        <v>242214.69728974692</v>
      </c>
      <c r="I76" s="281">
        <f t="shared" si="23"/>
        <v>242214.69728974692</v>
      </c>
      <c r="J76" s="281">
        <f t="shared" si="23"/>
        <v>242214.69728974692</v>
      </c>
      <c r="K76" s="281">
        <f t="shared" si="23"/>
        <v>242214.69728974692</v>
      </c>
      <c r="L76" s="281">
        <f>-L67</f>
        <v>242214.69728974692</v>
      </c>
      <c r="M76" s="281">
        <f>-M67</f>
        <v>242214.69728974692</v>
      </c>
      <c r="N76" s="281">
        <f t="shared" si="23"/>
        <v>242214.69728974692</v>
      </c>
      <c r="O76" s="281">
        <f t="shared" si="23"/>
        <v>242214.69728974692</v>
      </c>
      <c r="P76" s="281">
        <f t="shared" si="23"/>
        <v>242214.69728974692</v>
      </c>
      <c r="Q76" s="281">
        <f t="shared" si="23"/>
        <v>242214.69728974692</v>
      </c>
      <c r="R76" s="281">
        <f t="shared" si="23"/>
        <v>242214.69728974692</v>
      </c>
      <c r="S76" s="281">
        <f t="shared" si="23"/>
        <v>242214.69728974692</v>
      </c>
      <c r="T76" s="281">
        <f t="shared" si="23"/>
        <v>242214.69728974692</v>
      </c>
      <c r="U76" s="281">
        <f t="shared" si="23"/>
        <v>242214.69728974692</v>
      </c>
      <c r="V76" s="281">
        <f t="shared" si="23"/>
        <v>242214.69728974692</v>
      </c>
      <c r="W76" s="281">
        <f t="shared" si="23"/>
        <v>242214.69728974692</v>
      </c>
      <c r="X76" s="281">
        <f t="shared" si="23"/>
        <v>242214.69728974692</v>
      </c>
      <c r="Y76" s="281">
        <f t="shared" si="23"/>
        <v>242214.69728974692</v>
      </c>
      <c r="Z76" s="281">
        <f t="shared" si="23"/>
        <v>242214.69728974692</v>
      </c>
      <c r="AA76" s="281">
        <f t="shared" si="23"/>
        <v>242214.69728974692</v>
      </c>
      <c r="AB76" s="281">
        <f t="shared" si="23"/>
        <v>242214.69728974692</v>
      </c>
      <c r="AC76" s="281">
        <f t="shared" si="23"/>
        <v>242214.69728974692</v>
      </c>
      <c r="AD76" s="281">
        <f t="shared" si="23"/>
        <v>242214.69728974692</v>
      </c>
      <c r="AE76" s="281">
        <f t="shared" si="23"/>
        <v>242214.69728974692</v>
      </c>
      <c r="AF76" s="281">
        <f t="shared" si="23"/>
        <v>242214.69728974692</v>
      </c>
      <c r="AG76" s="281">
        <f t="shared" si="23"/>
        <v>242214.69728974692</v>
      </c>
      <c r="AH76" s="281">
        <f t="shared" si="23"/>
        <v>242214.69728974692</v>
      </c>
      <c r="AI76" s="281">
        <f t="shared" si="23"/>
        <v>242214.69728974692</v>
      </c>
      <c r="AJ76" s="281">
        <f t="shared" si="23"/>
        <v>242214.69728974692</v>
      </c>
      <c r="AK76" s="281">
        <f t="shared" si="23"/>
        <v>242214.69728974692</v>
      </c>
      <c r="AL76" s="281">
        <f t="shared" si="23"/>
        <v>242214.69728974692</v>
      </c>
      <c r="AM76" s="281">
        <f t="shared" si="23"/>
        <v>242214.69728974692</v>
      </c>
      <c r="AN76" s="281">
        <f t="shared" si="23"/>
        <v>242214.69728974692</v>
      </c>
      <c r="AO76" s="281">
        <f t="shared" si="23"/>
        <v>242214.69728974692</v>
      </c>
      <c r="AP76" s="281">
        <f>-AP67</f>
        <v>242214.69728974692</v>
      </c>
    </row>
    <row r="77" spans="1:45" x14ac:dyDescent="0.2">
      <c r="A77" s="234" t="s">
        <v>313</v>
      </c>
      <c r="B77" s="281">
        <f t="shared" ref="B77:AO77" si="24">B69</f>
        <v>0</v>
      </c>
      <c r="C77" s="281">
        <f t="shared" si="24"/>
        <v>0</v>
      </c>
      <c r="D77" s="281">
        <f t="shared" si="24"/>
        <v>0</v>
      </c>
      <c r="E77" s="281">
        <f t="shared" si="24"/>
        <v>0</v>
      </c>
      <c r="F77" s="281">
        <f t="shared" si="24"/>
        <v>0</v>
      </c>
      <c r="G77" s="281">
        <f t="shared" si="24"/>
        <v>0</v>
      </c>
      <c r="H77" s="281">
        <f t="shared" si="24"/>
        <v>0</v>
      </c>
      <c r="I77" s="281">
        <f t="shared" si="24"/>
        <v>0</v>
      </c>
      <c r="J77" s="281">
        <f t="shared" si="24"/>
        <v>0</v>
      </c>
      <c r="K77" s="281">
        <f t="shared" si="24"/>
        <v>0</v>
      </c>
      <c r="L77" s="281">
        <f t="shared" si="24"/>
        <v>0</v>
      </c>
      <c r="M77" s="281">
        <f t="shared" si="24"/>
        <v>0</v>
      </c>
      <c r="N77" s="281">
        <f t="shared" si="24"/>
        <v>0</v>
      </c>
      <c r="O77" s="281">
        <f t="shared" si="24"/>
        <v>0</v>
      </c>
      <c r="P77" s="281">
        <f t="shared" si="24"/>
        <v>0</v>
      </c>
      <c r="Q77" s="281">
        <f t="shared" si="24"/>
        <v>0</v>
      </c>
      <c r="R77" s="281">
        <f t="shared" si="24"/>
        <v>0</v>
      </c>
      <c r="S77" s="281">
        <f t="shared" si="24"/>
        <v>0</v>
      </c>
      <c r="T77" s="281">
        <f t="shared" si="24"/>
        <v>0</v>
      </c>
      <c r="U77" s="281">
        <f t="shared" si="24"/>
        <v>0</v>
      </c>
      <c r="V77" s="281">
        <f t="shared" si="24"/>
        <v>0</v>
      </c>
      <c r="W77" s="281">
        <f t="shared" si="24"/>
        <v>0</v>
      </c>
      <c r="X77" s="281">
        <f t="shared" si="24"/>
        <v>0</v>
      </c>
      <c r="Y77" s="281">
        <f t="shared" si="24"/>
        <v>0</v>
      </c>
      <c r="Z77" s="281">
        <f t="shared" si="24"/>
        <v>0</v>
      </c>
      <c r="AA77" s="281">
        <f t="shared" si="24"/>
        <v>0</v>
      </c>
      <c r="AB77" s="281">
        <f t="shared" si="24"/>
        <v>0</v>
      </c>
      <c r="AC77" s="281">
        <f t="shared" si="24"/>
        <v>0</v>
      </c>
      <c r="AD77" s="281">
        <f t="shared" si="24"/>
        <v>0</v>
      </c>
      <c r="AE77" s="281">
        <f t="shared" si="24"/>
        <v>0</v>
      </c>
      <c r="AF77" s="281">
        <f t="shared" si="24"/>
        <v>0</v>
      </c>
      <c r="AG77" s="281">
        <f t="shared" si="24"/>
        <v>0</v>
      </c>
      <c r="AH77" s="281">
        <f t="shared" si="24"/>
        <v>0</v>
      </c>
      <c r="AI77" s="281">
        <f t="shared" si="24"/>
        <v>0</v>
      </c>
      <c r="AJ77" s="281">
        <f t="shared" si="24"/>
        <v>0</v>
      </c>
      <c r="AK77" s="281">
        <f t="shared" si="24"/>
        <v>0</v>
      </c>
      <c r="AL77" s="281">
        <f t="shared" si="24"/>
        <v>0</v>
      </c>
      <c r="AM77" s="281">
        <f t="shared" si="24"/>
        <v>0</v>
      </c>
      <c r="AN77" s="281">
        <f t="shared" si="24"/>
        <v>0</v>
      </c>
      <c r="AO77" s="281">
        <f t="shared" si="24"/>
        <v>0</v>
      </c>
      <c r="AP77" s="281">
        <f>AP69</f>
        <v>0</v>
      </c>
    </row>
    <row r="78" spans="1:45" x14ac:dyDescent="0.2">
      <c r="A78" s="234" t="s">
        <v>312</v>
      </c>
      <c r="B78" s="281">
        <f>IF(SUM($B$71:B71)+SUM($A$78:A78)&gt;0,0,SUM($B$71:B71)-SUM($A$78:A78))</f>
        <v>-1211073.476448735</v>
      </c>
      <c r="C78" s="281">
        <f>IF(SUM($B$71:C71)+SUM($A$78:B78)&gt;0,0,SUM($B$71:C71)-SUM($A$78:B78))</f>
        <v>-403377.61477734591</v>
      </c>
      <c r="D78" s="281">
        <f>IF(SUM($B$71:D71)+SUM($A$78:C78)&gt;0,0,SUM($B$71:D71)-SUM($A$78:C78))</f>
        <v>-919159.79459007736</v>
      </c>
      <c r="E78" s="281">
        <f>IF(SUM($B$71:E71)+SUM($A$78:D78)&gt;0,0,SUM($B$71:E71)-SUM($A$78:D78))</f>
        <v>-1506006.2058554324</v>
      </c>
      <c r="F78" s="281">
        <f>IF(SUM($B$71:F71)+SUM($A$78:E78)&gt;0,0,SUM($B$71:F71)-SUM($A$78:E78))</f>
        <v>-1591500.9088476682</v>
      </c>
      <c r="G78" s="281">
        <f>IF(SUM($B$71:G71)+SUM($A$78:F78)&gt;0,0,SUM($B$71:G71)-SUM($A$78:F78))</f>
        <v>-1681697.8205044772</v>
      </c>
      <c r="H78" s="281">
        <f>IF(SUM($B$71:H71)+SUM($A$78:G78)&gt;0,0,SUM($B$71:H71)-SUM($A$78:G78))</f>
        <v>-1776855.5623024106</v>
      </c>
      <c r="I78" s="281">
        <f>IF(SUM($B$71:I71)+SUM($A$78:H78)&gt;0,0,SUM($B$71:I71)-SUM($A$78:H78))</f>
        <v>-1877246.9798992313</v>
      </c>
      <c r="J78" s="281">
        <f>IF(SUM($B$71:J71)+SUM($A$78:I78)&gt;0,0,SUM($B$71:J71)-SUM($A$78:I78))</f>
        <v>-1983159.9254638758</v>
      </c>
      <c r="K78" s="281">
        <f>IF(SUM($B$71:K71)+SUM($A$78:J78)&gt;0,0,SUM($B$71:K71)-SUM($A$78:J78))</f>
        <v>-2094898.0830345768</v>
      </c>
      <c r="L78" s="281">
        <f>IF(SUM($B$71:L71)+SUM($A$78:K78)&gt;0,0,SUM($B$71:L71)-SUM($A$78:K78))</f>
        <v>-2212781.8392716646</v>
      </c>
      <c r="M78" s="281">
        <f>IF(SUM($B$71:M71)+SUM($A$78:L78)&gt;0,0,SUM($B$71:M71)-SUM($A$78:L78))</f>
        <v>-2337149.2021017931</v>
      </c>
      <c r="N78" s="281">
        <f>IF(SUM($B$71:N71)+SUM($A$78:M78)&gt;0,0,SUM($B$71:N71)-SUM($A$78:M78))</f>
        <v>-2468356.7698875777</v>
      </c>
      <c r="O78" s="281">
        <f>IF(SUM($B$71:O71)+SUM($A$78:N78)&gt;0,0,SUM($B$71:O71)-SUM($A$78:N78))</f>
        <v>-2606780.7539015822</v>
      </c>
      <c r="P78" s="281">
        <f>IF(SUM($B$71:P71)+SUM($A$78:O78)&gt;0,0,SUM($B$71:P71)-SUM($A$78:O78))</f>
        <v>-2752818.0570363589</v>
      </c>
      <c r="Q78" s="281">
        <f>IF(SUM($B$71:Q71)+SUM($A$78:P78)&gt;0,0,SUM($B$71:Q71)-SUM($A$78:P78))</f>
        <v>-2906887.4118435457</v>
      </c>
      <c r="R78" s="281">
        <f>IF(SUM($B$71:R71)+SUM($A$78:Q78)&gt;0,0,SUM($B$71:R71)-SUM($A$78:Q78))</f>
        <v>-3069430.5811651275</v>
      </c>
      <c r="S78" s="281">
        <f>IF(SUM($B$71:S71)+SUM($A$78:R78)&gt;0,0,SUM($B$71:S71)-SUM($A$78:R78))</f>
        <v>-3240913.6247993931</v>
      </c>
      <c r="T78" s="281">
        <f>IF(SUM($B$71:T71)+SUM($A$78:S78)&gt;0,0,SUM($B$71:T71)-SUM($A$78:S78))</f>
        <v>-3421828.235833548</v>
      </c>
      <c r="U78" s="281">
        <f>IF(SUM($B$71:U71)+SUM($A$78:T78)&gt;0,0,SUM($B$71:U71)-SUM($A$78:T78))</f>
        <v>-3612693.1504745781</v>
      </c>
      <c r="V78" s="281">
        <f>IF(SUM($B$71:V71)+SUM($A$78:U78)&gt;0,0,SUM($B$71:V71)-SUM($A$78:U78))</f>
        <v>-3814055.6354208663</v>
      </c>
      <c r="W78" s="281">
        <f>IF(SUM($B$71:W71)+SUM($A$78:V78)&gt;0,0,SUM($B$71:W71)-SUM($A$78:V78))</f>
        <v>-4026493.0570392013</v>
      </c>
      <c r="X78" s="281">
        <f>IF(SUM($B$71:X71)+SUM($A$78:W78)&gt;0,0,SUM($B$71:X71)-SUM($A$78:W78))</f>
        <v>-4250614.5368465483</v>
      </c>
      <c r="Y78" s="281">
        <f>IF(SUM($B$71:Y71)+SUM($A$78:X78)&gt;0,0,SUM($B$71:Y71)-SUM($A$78:X78))</f>
        <v>-4487062.6980432943</v>
      </c>
      <c r="Z78" s="281">
        <f>IF(SUM($B$71:Z71)+SUM($A$78:Y78)&gt;0,0,SUM($B$71:Z71)-SUM($A$78:Y78))</f>
        <v>-4736515.5081058592</v>
      </c>
      <c r="AA78" s="281">
        <f>IF(SUM($B$71:AA71)+SUM($A$78:Z78)&gt;0,0,SUM($B$71:AA71)-SUM($A$78:Z78))</f>
        <v>-4999688.2227218673</v>
      </c>
      <c r="AB78" s="281">
        <f>IF(SUM($B$71:AB71)+SUM($A$78:AA78)&gt;0,0,SUM($B$71:AB71)-SUM($A$78:AA78))</f>
        <v>-5277335.4366417676</v>
      </c>
      <c r="AC78" s="281">
        <f>IF(SUM($B$71:AC71)+SUM($A$78:AB78)&gt;0,0,SUM($B$71:AC71)-SUM($A$78:AB78))</f>
        <v>-5570253.2473272383</v>
      </c>
      <c r="AD78" s="281">
        <f>IF(SUM($B$71:AD71)+SUM($A$78:AC78)&gt;0,0,SUM($B$71:AD71)-SUM($A$78:AC78))</f>
        <v>-5879281.5376004279</v>
      </c>
      <c r="AE78" s="281">
        <f>IF(SUM($B$71:AE71)+SUM($A$78:AD78)&gt;0,0,SUM($B$71:AE71)-SUM($A$78:AD78))</f>
        <v>-6205306.3838386387</v>
      </c>
      <c r="AF78" s="281">
        <f>IF(SUM($B$71:AF71)+SUM($A$78:AE78)&gt;0,0,SUM($B$71:AF71)-SUM($A$78:AE78))</f>
        <v>-6549262.5966199487</v>
      </c>
      <c r="AG78" s="281">
        <f>IF(SUM($B$71:AG71)+SUM($A$78:AF78)&gt;0,0,SUM($B$71:AG71)-SUM($A$78:AF78))</f>
        <v>-6912136.4011042416</v>
      </c>
      <c r="AH78" s="281">
        <f>IF(SUM($B$71:AH71)+SUM($A$78:AG78)&gt;0,0,SUM($B$71:AH71)-SUM($A$78:AG78))</f>
        <v>-7294968.264835149</v>
      </c>
      <c r="AI78" s="281">
        <f>IF(SUM($B$71:AI71)+SUM($A$78:AH78)&gt;0,0,SUM($B$71:AI71)-SUM($A$78:AH78))</f>
        <v>-7698855.8810712695</v>
      </c>
      <c r="AJ78" s="281">
        <f>IF(SUM($B$71:AJ71)+SUM($A$78:AI78)&gt;0,0,SUM($B$71:AJ71)-SUM($A$78:AI78))</f>
        <v>-8124957.3162003756</v>
      </c>
      <c r="AK78" s="281">
        <f>IF(SUM($B$71:AK71)+SUM($A$78:AJ78)&gt;0,0,SUM($B$71:AK71)-SUM($A$78:AJ78))</f>
        <v>-8574494.3302615881</v>
      </c>
      <c r="AL78" s="281">
        <f>IF(SUM($B$71:AL71)+SUM($A$78:AK78)&gt;0,0,SUM($B$71:AL71)-SUM($A$78:AK78))</f>
        <v>-9048755.8800961673</v>
      </c>
      <c r="AM78" s="281">
        <f>IF(SUM($B$71:AM71)+SUM($A$78:AL78)&gt;0,0,SUM($B$71:AM71)-SUM($A$78:AL78))</f>
        <v>-9549101.8151716292</v>
      </c>
      <c r="AN78" s="281">
        <f>IF(SUM($B$71:AN71)+SUM($A$78:AM78)&gt;0,0,SUM($B$71:AN71)-SUM($A$78:AM78))</f>
        <v>-10076966.776676267</v>
      </c>
      <c r="AO78" s="281">
        <f>IF(SUM($B$71:AO71)+SUM($A$78:AN78)&gt;0,0,SUM($B$71:AO71)-SUM($A$78:AN78))</f>
        <v>-10633864.311063647</v>
      </c>
      <c r="AP78" s="281">
        <f>IF(SUM($B$71:AP71)+SUM($A$78:AO78)&gt;0,0,SUM($B$71:AP71)-SUM($A$78:AO78))</f>
        <v>-11221391.209842354</v>
      </c>
    </row>
    <row r="79" spans="1:45" x14ac:dyDescent="0.2">
      <c r="A79" s="234" t="s">
        <v>311</v>
      </c>
      <c r="B79" s="281">
        <f>IF(((SUM($B$59:B59)+SUM($B$61:B64))+SUM($B$81:B81))&lt;0,((SUM($B$59:B59)+SUM($B$61:B64))+SUM($B$81:B81))*0.18-SUM($A$79:A79),IF(SUM(A$79:$B79)&lt;0,0-SUM(A$79:$B79),0))</f>
        <v>-8.9999999664723863E-3</v>
      </c>
      <c r="C79" s="281">
        <f>IF(((SUM($B$59:C59)+SUM($B$61:C64))+SUM($B$81:C81))&lt;0,((SUM($B$59:C59)+SUM($B$61:C64))+SUM($B$81:C81))*0.18-SUM($A$79:B79),IF(SUM($B$79:B79)&lt;0,0-SUM($B$79:B79),0))</f>
        <v>8.9999999664723863E-3</v>
      </c>
      <c r="D79" s="281">
        <f>IF(((SUM($B$59:D59)+SUM($B$61:D64))+SUM($B$81:D81))&lt;0,((SUM($B$59:D59)+SUM($B$61:D64))+SUM($B$81:D81))*0.18-SUM($A$79:C79),IF(SUM($B$79:C79)&lt;0,0-SUM($B$79:C79),0))</f>
        <v>0</v>
      </c>
      <c r="E79" s="281">
        <f>IF(((SUM($B$59:E59)+SUM($B$61:E64))+SUM($B$81:E81))&lt;0,((SUM($B$59:E59)+SUM($B$61:E64))+SUM($B$81:E81))*0.18-SUM($A$79:D79),IF(SUM($B$79:D79)&lt;0,0-SUM($B$79:D79),0))</f>
        <v>0</v>
      </c>
      <c r="F79" s="281">
        <f>IF(((SUM($B$59:F59)+SUM($B$61:F64))+SUM($B$81:F81))&lt;0,((SUM($B$59:F59)+SUM($B$61:F64))+SUM($B$81:F81))*0.18-SUM($A$79:E79),IF(SUM($B$79:E79)&lt;0,0-SUM($B$79:E79),0))</f>
        <v>0</v>
      </c>
      <c r="G79" s="281">
        <f>IF(((SUM($B$59:G59)+SUM($B$61:G64))+SUM($B$81:G81))&lt;0,((SUM($B$59:G59)+SUM($B$61:G64))+SUM($B$81:G81))*0.18-SUM($A$79:F79),IF(SUM($B$79:F79)&lt;0,0-SUM($B$79:F79),0))</f>
        <v>0</v>
      </c>
      <c r="H79" s="281">
        <f>IF(((SUM($B$59:H59)+SUM($B$61:H64))+SUM($B$81:H81))&lt;0,((SUM($B$59:H59)+SUM($B$61:H64))+SUM($B$81:H81))*0.18-SUM($A$79:G79),IF(SUM($B$79:G79)&lt;0,0-SUM($B$79:G79),0))</f>
        <v>0</v>
      </c>
      <c r="I79" s="281">
        <f>IF(((SUM($B$59:I59)+SUM($B$61:I64))+SUM($B$81:I81))&lt;0,((SUM($B$59:I59)+SUM($B$61:I64))+SUM($B$81:I81))*0.18-SUM($A$79:H79),IF(SUM($B$79:H79)&lt;0,0-SUM($B$79:H79),0))</f>
        <v>0</v>
      </c>
      <c r="J79" s="281">
        <f>IF(((SUM($B$59:J59)+SUM($B$61:J64))+SUM($B$81:J81))&lt;0,((SUM($B$59:J59)+SUM($B$61:J64))+SUM($B$81:J81))*0.18-SUM($A$79:I79),IF(SUM($B$79:I79)&lt;0,0-SUM($B$79:I79),0))</f>
        <v>0</v>
      </c>
      <c r="K79" s="281">
        <f>IF(((SUM($B$59:K59)+SUM($B$61:K64))+SUM($B$81:K81))&lt;0,((SUM($B$59:K59)+SUM($B$61:K64))+SUM($B$81:K81))*0.18-SUM($A$79:J79),IF(SUM($B$79:J79)&lt;0,0-SUM($B$79:J79),0))</f>
        <v>0</v>
      </c>
      <c r="L79" s="281">
        <f>IF(((SUM($B$59:L59)+SUM($B$61:L64))+SUM($B$81:L81))&lt;0,((SUM($B$59:L59)+SUM($B$61:L64))+SUM($B$81:L81))*0.18-SUM($A$79:K79),IF(SUM($B$79:K79)&lt;0,0-SUM($B$79:K79),0))</f>
        <v>0</v>
      </c>
      <c r="M79" s="281">
        <f>IF(((SUM($B$59:M59)+SUM($B$61:M64))+SUM($B$81:M81))&lt;0,((SUM($B$59:M59)+SUM($B$61:M64))+SUM($B$81:M81))*0.18-SUM($A$79:L79),IF(SUM($B$79:L79)&lt;0,0-SUM($B$79:L79),0))</f>
        <v>0</v>
      </c>
      <c r="N79" s="281">
        <f>IF(((SUM($B$59:N59)+SUM($B$61:N64))+SUM($B$81:N81))&lt;0,((SUM($B$59:N59)+SUM($B$61:N64))+SUM($B$81:N81))*0.18-SUM($A$79:M79),IF(SUM($B$79:M79)&lt;0,0-SUM($B$79:M79),0))</f>
        <v>0</v>
      </c>
      <c r="O79" s="281">
        <f>IF(((SUM($B$59:O59)+SUM($B$61:O64))+SUM($B$81:O81))&lt;0,((SUM($B$59:O59)+SUM($B$61:O64))+SUM($B$81:O81))*0.18-SUM($A$79:N79),IF(SUM($B$79:N79)&lt;0,0-SUM($B$79:N79),0))</f>
        <v>0</v>
      </c>
      <c r="P79" s="281">
        <f>IF(((SUM($B$59:P59)+SUM($B$61:P64))+SUM($B$81:P81))&lt;0,((SUM($B$59:P59)+SUM($B$61:P64))+SUM($B$81:P81))*0.18-SUM($A$79:O79),IF(SUM($B$79:O79)&lt;0,0-SUM($B$79:O79),0))</f>
        <v>0</v>
      </c>
      <c r="Q79" s="281">
        <f>IF(((SUM($B$59:Q59)+SUM($B$61:Q64))+SUM($B$81:Q81))&lt;0,((SUM($B$59:Q59)+SUM($B$61:Q64))+SUM($B$81:Q81))*0.18-SUM($A$79:P79),IF(SUM($B$79:P79)&lt;0,0-SUM($B$79:P79),0))</f>
        <v>0</v>
      </c>
      <c r="R79" s="281">
        <f>IF(((SUM($B$59:R59)+SUM($B$61:R64))+SUM($B$81:R81))&lt;0,((SUM($B$59:R59)+SUM($B$61:R64))+SUM($B$81:R81))*0.18-SUM($A$79:Q79),IF(SUM($B$79:Q79)&lt;0,0-SUM($B$79:Q79),0))</f>
        <v>0</v>
      </c>
      <c r="S79" s="281">
        <f>IF(((SUM($B$59:S59)+SUM($B$61:S64))+SUM($B$81:S81))&lt;0,((SUM($B$59:S59)+SUM($B$61:S64))+SUM($B$81:S81))*0.18-SUM($A$79:R79),IF(SUM($B$79:R79)&lt;0,0-SUM($B$79:R79),0))</f>
        <v>0</v>
      </c>
      <c r="T79" s="281">
        <f>IF(((SUM($B$59:T59)+SUM($B$61:T64))+SUM($B$81:T81))&lt;0,((SUM($B$59:T59)+SUM($B$61:T64))+SUM($B$81:T81))*0.18-SUM($A$79:S79),IF(SUM($B$79:S79)&lt;0,0-SUM($B$79:S79),0))</f>
        <v>0</v>
      </c>
      <c r="U79" s="281">
        <f>IF(((SUM($B$59:U59)+SUM($B$61:U64))+SUM($B$81:U81))&lt;0,((SUM($B$59:U59)+SUM($B$61:U64))+SUM($B$81:U81))*0.18-SUM($A$79:T79),IF(SUM($B$79:T79)&lt;0,0-SUM($B$79:T79),0))</f>
        <v>0</v>
      </c>
      <c r="V79" s="281">
        <f>IF(((SUM($B$59:V59)+SUM($B$61:V64))+SUM($B$81:V81))&lt;0,((SUM($B$59:V59)+SUM($B$61:V64))+SUM($B$81:V81))*0.18-SUM($A$79:U79),IF(SUM($B$79:U79)&lt;0,0-SUM($B$79:U79),0))</f>
        <v>0</v>
      </c>
      <c r="W79" s="281">
        <f>IF(((SUM($B$59:W59)+SUM($B$61:W64))+SUM($B$81:W81))&lt;0,((SUM($B$59:W59)+SUM($B$61:W64))+SUM($B$81:W81))*0.18-SUM($A$79:V79),IF(SUM($B$79:V79)&lt;0,0-SUM($B$79:V79),0))</f>
        <v>0</v>
      </c>
      <c r="X79" s="281">
        <f>IF(((SUM($B$59:X59)+SUM($B$61:X64))+SUM($B$81:X81))&lt;0,((SUM($B$59:X59)+SUM($B$61:X64))+SUM($B$81:X81))*0.18-SUM($A$79:W79),IF(SUM($B$79:W79)&lt;0,0-SUM($B$79:W79),0))</f>
        <v>0</v>
      </c>
      <c r="Y79" s="281">
        <f>IF(((SUM($B$59:Y59)+SUM($B$61:Y64))+SUM($B$81:Y81))&lt;0,((SUM($B$59:Y59)+SUM($B$61:Y64))+SUM($B$81:Y81))*0.18-SUM($A$79:X79),IF(SUM($B$79:X79)&lt;0,0-SUM($B$79:X79),0))</f>
        <v>0</v>
      </c>
      <c r="Z79" s="281">
        <f>IF(((SUM($B$59:Z59)+SUM($B$61:Z64))+SUM($B$81:Z81))&lt;0,((SUM($B$59:Z59)+SUM($B$61:Z64))+SUM($B$81:Z81))*0.18-SUM($A$79:Y79),IF(SUM($B$79:Y79)&lt;0,0-SUM($B$79:Y79),0))</f>
        <v>0</v>
      </c>
      <c r="AA79" s="281">
        <f>IF(((SUM($B$59:AA59)+SUM($B$61:AA64))+SUM($B$81:AA81))&lt;0,((SUM($B$59:AA59)+SUM($B$61:AA64))+SUM($B$81:AA81))*0.18-SUM($A$79:Z79),IF(SUM($B$79:Z79)&lt;0,0-SUM($B$79:Z79),0))</f>
        <v>0</v>
      </c>
      <c r="AB79" s="281">
        <f>IF(((SUM($B$59:AB59)+SUM($B$61:AB64))+SUM($B$81:AB81))&lt;0,((SUM($B$59:AB59)+SUM($B$61:AB64))+SUM($B$81:AB81))*0.18-SUM($A$79:AA79),IF(SUM($B$79:AA79)&lt;0,0-SUM($B$79:AA79),0))</f>
        <v>0</v>
      </c>
      <c r="AC79" s="281">
        <f>IF(((SUM($B$59:AC59)+SUM($B$61:AC64))+SUM($B$81:AC81))&lt;0,((SUM($B$59:AC59)+SUM($B$61:AC64))+SUM($B$81:AC81))*0.18-SUM($A$79:AB79),IF(SUM($B$79:AB79)&lt;0,0-SUM($B$79:AB79),0))</f>
        <v>0</v>
      </c>
      <c r="AD79" s="281">
        <f>IF(((SUM($B$59:AD59)+SUM($B$61:AD64))+SUM($B$81:AD81))&lt;0,((SUM($B$59:AD59)+SUM($B$61:AD64))+SUM($B$81:AD81))*0.18-SUM($A$79:AC79),IF(SUM($B$79:AC79)&lt;0,0-SUM($B$79:AC79),0))</f>
        <v>0</v>
      </c>
      <c r="AE79" s="281">
        <f>IF(((SUM($B$59:AE59)+SUM($B$61:AE64))+SUM($B$81:AE81))&lt;0,((SUM($B$59:AE59)+SUM($B$61:AE64))+SUM($B$81:AE81))*0.18-SUM($A$79:AD79),IF(SUM($B$79:AD79)&lt;0,0-SUM($B$79:AD79),0))</f>
        <v>0</v>
      </c>
      <c r="AF79" s="281">
        <f>IF(((SUM($B$59:AF59)+SUM($B$61:AF64))+SUM($B$81:AF81))&lt;0,((SUM($B$59:AF59)+SUM($B$61:AF64))+SUM($B$81:AF81))*0.18-SUM($A$79:AE79),IF(SUM($B$79:AE79)&lt;0,0-SUM($B$79:AE79),0))</f>
        <v>0</v>
      </c>
      <c r="AG79" s="281">
        <f>IF(((SUM($B$59:AG59)+SUM($B$61:AG64))+SUM($B$81:AG81))&lt;0,((SUM($B$59:AG59)+SUM($B$61:AG64))+SUM($B$81:AG81))*0.18-SUM($A$79:AF79),IF(SUM($B$79:AF79)&lt;0,0-SUM($B$79:AF79),0))</f>
        <v>0</v>
      </c>
      <c r="AH79" s="281">
        <f>IF(((SUM($B$59:AH59)+SUM($B$61:AH64))+SUM($B$81:AH81))&lt;0,((SUM($B$59:AH59)+SUM($B$61:AH64))+SUM($B$81:AH81))*0.18-SUM($A$79:AG79),IF(SUM($B$79:AG79)&lt;0,0-SUM($B$79:AG79),0))</f>
        <v>0</v>
      </c>
      <c r="AI79" s="281">
        <f>IF(((SUM($B$59:AI59)+SUM($B$61:AI64))+SUM($B$81:AI81))&lt;0,((SUM($B$59:AI59)+SUM($B$61:AI64))+SUM($B$81:AI81))*0.18-SUM($A$79:AH79),IF(SUM($B$79:AH79)&lt;0,0-SUM($B$79:AH79),0))</f>
        <v>0</v>
      </c>
      <c r="AJ79" s="281">
        <f>IF(((SUM($B$59:AJ59)+SUM($B$61:AJ64))+SUM($B$81:AJ81))&lt;0,((SUM($B$59:AJ59)+SUM($B$61:AJ64))+SUM($B$81:AJ81))*0.18-SUM($A$79:AI79),IF(SUM($B$79:AI79)&lt;0,0-SUM($B$79:AI79),0))</f>
        <v>0</v>
      </c>
      <c r="AK79" s="281">
        <f>IF(((SUM($B$59:AK59)+SUM($B$61:AK64))+SUM($B$81:AK81))&lt;0,((SUM($B$59:AK59)+SUM($B$61:AK64))+SUM($B$81:AK81))*0.18-SUM($A$79:AJ79),IF(SUM($B$79:AJ79)&lt;0,0-SUM($B$79:AJ79),0))</f>
        <v>0</v>
      </c>
      <c r="AL79" s="281">
        <f>IF(((SUM($B$59:AL59)+SUM($B$61:AL64))+SUM($B$81:AL81))&lt;0,((SUM($B$59:AL59)+SUM($B$61:AL64))+SUM($B$81:AL81))*0.18-SUM($A$79:AK79),IF(SUM($B$79:AK79)&lt;0,0-SUM($B$79:AK79),0))</f>
        <v>0</v>
      </c>
      <c r="AM79" s="281">
        <f>IF(((SUM($B$59:AM59)+SUM($B$61:AM64))+SUM($B$81:AM81))&lt;0,((SUM($B$59:AM59)+SUM($B$61:AM64))+SUM($B$81:AM81))*0.18-SUM($A$79:AL79),IF(SUM($B$79:AL79)&lt;0,0-SUM($B$79:AL79),0))</f>
        <v>0</v>
      </c>
      <c r="AN79" s="281">
        <f>IF(((SUM($B$59:AN59)+SUM($B$61:AN64))+SUM($B$81:AN81))&lt;0,((SUM($B$59:AN59)+SUM($B$61:AN64))+SUM($B$81:AN81))*0.18-SUM($A$79:AM79),IF(SUM($B$79:AM79)&lt;0,0-SUM($B$79:AM79),0))</f>
        <v>0</v>
      </c>
      <c r="AO79" s="281">
        <f>IF(((SUM($B$59:AO59)+SUM($B$61:AO64))+SUM($B$81:AO81))&lt;0,((SUM($B$59:AO59)+SUM($B$61:AO64))+SUM($B$81:AO81))*0.18-SUM($A$79:AN79),IF(SUM($B$79:AN79)&lt;0,0-SUM($B$79:AN79),0))</f>
        <v>0</v>
      </c>
      <c r="AP79" s="281">
        <f>IF(((SUM($B$59:AP59)+SUM($B$61:AP64))+SUM($B$81:AP81))&lt;0,((SUM($B$59:AP59)+SUM($B$61:AP64))+SUM($B$81:AP81))*0.18-SUM($A$79:AO79),IF(SUM($B$79:AO79)&lt;0,0-SUM($B$79:AO79),0))</f>
        <v>0</v>
      </c>
    </row>
    <row r="80" spans="1:45" x14ac:dyDescent="0.2">
      <c r="A80" s="234" t="s">
        <v>310</v>
      </c>
      <c r="B80" s="281">
        <f>-B59*(B39)</f>
        <v>0</v>
      </c>
      <c r="C80" s="281">
        <f t="shared" ref="C80:AP80" si="25">-(C59-B59)*$B$39</f>
        <v>0</v>
      </c>
      <c r="D80" s="281">
        <f t="shared" si="25"/>
        <v>0</v>
      </c>
      <c r="E80" s="281">
        <f t="shared" si="25"/>
        <v>0</v>
      </c>
      <c r="F80" s="281">
        <f t="shared" si="25"/>
        <v>0</v>
      </c>
      <c r="G80" s="281">
        <f t="shared" si="25"/>
        <v>0</v>
      </c>
      <c r="H80" s="281">
        <f t="shared" si="25"/>
        <v>0</v>
      </c>
      <c r="I80" s="281">
        <f t="shared" si="25"/>
        <v>0</v>
      </c>
      <c r="J80" s="281">
        <f t="shared" si="25"/>
        <v>0</v>
      </c>
      <c r="K80" s="281">
        <f t="shared" si="25"/>
        <v>0</v>
      </c>
      <c r="L80" s="281">
        <f t="shared" si="25"/>
        <v>0</v>
      </c>
      <c r="M80" s="281">
        <f t="shared" si="25"/>
        <v>0</v>
      </c>
      <c r="N80" s="281">
        <f t="shared" si="25"/>
        <v>0</v>
      </c>
      <c r="O80" s="281">
        <f t="shared" si="25"/>
        <v>0</v>
      </c>
      <c r="P80" s="281">
        <f t="shared" si="25"/>
        <v>0</v>
      </c>
      <c r="Q80" s="281">
        <f t="shared" si="25"/>
        <v>0</v>
      </c>
      <c r="R80" s="281">
        <f t="shared" si="25"/>
        <v>0</v>
      </c>
      <c r="S80" s="281">
        <f t="shared" si="25"/>
        <v>0</v>
      </c>
      <c r="T80" s="281">
        <f t="shared" si="25"/>
        <v>0</v>
      </c>
      <c r="U80" s="281">
        <f t="shared" si="25"/>
        <v>0</v>
      </c>
      <c r="V80" s="281">
        <f t="shared" si="25"/>
        <v>0</v>
      </c>
      <c r="W80" s="281">
        <f t="shared" si="25"/>
        <v>0</v>
      </c>
      <c r="X80" s="281">
        <f t="shared" si="25"/>
        <v>0</v>
      </c>
      <c r="Y80" s="281">
        <f t="shared" si="25"/>
        <v>0</v>
      </c>
      <c r="Z80" s="281">
        <f t="shared" si="25"/>
        <v>0</v>
      </c>
      <c r="AA80" s="281">
        <f t="shared" si="25"/>
        <v>0</v>
      </c>
      <c r="AB80" s="281">
        <f t="shared" si="25"/>
        <v>0</v>
      </c>
      <c r="AC80" s="281">
        <f t="shared" si="25"/>
        <v>0</v>
      </c>
      <c r="AD80" s="281">
        <f t="shared" si="25"/>
        <v>0</v>
      </c>
      <c r="AE80" s="281">
        <f t="shared" si="25"/>
        <v>0</v>
      </c>
      <c r="AF80" s="281">
        <f t="shared" si="25"/>
        <v>0</v>
      </c>
      <c r="AG80" s="281">
        <f t="shared" si="25"/>
        <v>0</v>
      </c>
      <c r="AH80" s="281">
        <f t="shared" si="25"/>
        <v>0</v>
      </c>
      <c r="AI80" s="281">
        <f t="shared" si="25"/>
        <v>0</v>
      </c>
      <c r="AJ80" s="281">
        <f t="shared" si="25"/>
        <v>0</v>
      </c>
      <c r="AK80" s="281">
        <f t="shared" si="25"/>
        <v>0</v>
      </c>
      <c r="AL80" s="281">
        <f t="shared" si="25"/>
        <v>0</v>
      </c>
      <c r="AM80" s="281">
        <f t="shared" si="25"/>
        <v>0</v>
      </c>
      <c r="AN80" s="281">
        <f t="shared" si="25"/>
        <v>0</v>
      </c>
      <c r="AO80" s="281">
        <f t="shared" si="25"/>
        <v>0</v>
      </c>
      <c r="AP80" s="281">
        <f t="shared" si="25"/>
        <v>0</v>
      </c>
    </row>
    <row r="81" spans="1:45" x14ac:dyDescent="0.2">
      <c r="A81" s="234" t="s">
        <v>550</v>
      </c>
      <c r="B81" s="281">
        <f>-$B$126</f>
        <v>-6055367.4322436741</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237">
        <f>SUM(B81:AP81)</f>
        <v>-6055367.4322436741</v>
      </c>
      <c r="AR81" s="238"/>
    </row>
    <row r="82" spans="1:45" x14ac:dyDescent="0.2">
      <c r="A82" s="234" t="s">
        <v>309</v>
      </c>
      <c r="B82" s="281">
        <f t="shared" ref="B82:AO82" si="26">B54-B55</f>
        <v>0</v>
      </c>
      <c r="C82" s="281">
        <f t="shared" si="26"/>
        <v>0</v>
      </c>
      <c r="D82" s="281">
        <f t="shared" si="26"/>
        <v>0</v>
      </c>
      <c r="E82" s="281">
        <f t="shared" si="26"/>
        <v>0</v>
      </c>
      <c r="F82" s="281">
        <f t="shared" si="26"/>
        <v>0</v>
      </c>
      <c r="G82" s="281">
        <f t="shared" si="26"/>
        <v>0</v>
      </c>
      <c r="H82" s="281">
        <f t="shared" si="26"/>
        <v>0</v>
      </c>
      <c r="I82" s="281">
        <f t="shared" si="26"/>
        <v>0</v>
      </c>
      <c r="J82" s="281">
        <f t="shared" si="26"/>
        <v>0</v>
      </c>
      <c r="K82" s="281">
        <f t="shared" si="26"/>
        <v>0</v>
      </c>
      <c r="L82" s="281">
        <f t="shared" si="26"/>
        <v>0</v>
      </c>
      <c r="M82" s="281">
        <f t="shared" si="26"/>
        <v>0</v>
      </c>
      <c r="N82" s="281">
        <f t="shared" si="26"/>
        <v>0</v>
      </c>
      <c r="O82" s="281">
        <f t="shared" si="26"/>
        <v>0</v>
      </c>
      <c r="P82" s="281">
        <f t="shared" si="26"/>
        <v>0</v>
      </c>
      <c r="Q82" s="281">
        <f t="shared" si="26"/>
        <v>0</v>
      </c>
      <c r="R82" s="281">
        <f t="shared" si="26"/>
        <v>0</v>
      </c>
      <c r="S82" s="281">
        <f t="shared" si="26"/>
        <v>0</v>
      </c>
      <c r="T82" s="281">
        <f t="shared" si="26"/>
        <v>0</v>
      </c>
      <c r="U82" s="281">
        <f t="shared" si="26"/>
        <v>0</v>
      </c>
      <c r="V82" s="281">
        <f t="shared" si="26"/>
        <v>0</v>
      </c>
      <c r="W82" s="281">
        <f t="shared" si="26"/>
        <v>0</v>
      </c>
      <c r="X82" s="281">
        <f t="shared" si="26"/>
        <v>0</v>
      </c>
      <c r="Y82" s="281">
        <f t="shared" si="26"/>
        <v>0</v>
      </c>
      <c r="Z82" s="281">
        <f t="shared" si="26"/>
        <v>0</v>
      </c>
      <c r="AA82" s="281">
        <f t="shared" si="26"/>
        <v>0</v>
      </c>
      <c r="AB82" s="281">
        <f t="shared" si="26"/>
        <v>0</v>
      </c>
      <c r="AC82" s="281">
        <f t="shared" si="26"/>
        <v>0</v>
      </c>
      <c r="AD82" s="281">
        <f t="shared" si="26"/>
        <v>0</v>
      </c>
      <c r="AE82" s="281">
        <f t="shared" si="26"/>
        <v>0</v>
      </c>
      <c r="AF82" s="281">
        <f t="shared" si="26"/>
        <v>0</v>
      </c>
      <c r="AG82" s="281">
        <f t="shared" si="26"/>
        <v>0</v>
      </c>
      <c r="AH82" s="281">
        <f t="shared" si="26"/>
        <v>0</v>
      </c>
      <c r="AI82" s="281">
        <f t="shared" si="26"/>
        <v>0</v>
      </c>
      <c r="AJ82" s="281">
        <f t="shared" si="26"/>
        <v>0</v>
      </c>
      <c r="AK82" s="281">
        <f t="shared" si="26"/>
        <v>0</v>
      </c>
      <c r="AL82" s="281">
        <f t="shared" si="26"/>
        <v>0</v>
      </c>
      <c r="AM82" s="281">
        <f t="shared" si="26"/>
        <v>0</v>
      </c>
      <c r="AN82" s="281">
        <f t="shared" si="26"/>
        <v>0</v>
      </c>
      <c r="AO82" s="281">
        <f t="shared" si="26"/>
        <v>0</v>
      </c>
      <c r="AP82" s="281">
        <f>AP54-AP55</f>
        <v>0</v>
      </c>
    </row>
    <row r="83" spans="1:45" ht="14.25" x14ac:dyDescent="0.2">
      <c r="A83" s="235" t="s">
        <v>308</v>
      </c>
      <c r="B83" s="282">
        <f>SUM(B75:B82)</f>
        <v>-1211073.5354487346</v>
      </c>
      <c r="C83" s="282">
        <f t="shared" ref="C83:V83" si="27">SUM(C75:C82)</f>
        <v>1855725.1653991302</v>
      </c>
      <c r="D83" s="282">
        <f t="shared" si="27"/>
        <v>3918853.8756500557</v>
      </c>
      <c r="E83" s="282">
        <f t="shared" si="27"/>
        <v>6266239.5207114778</v>
      </c>
      <c r="F83" s="282">
        <f t="shared" si="27"/>
        <v>6608218.3326804219</v>
      </c>
      <c r="G83" s="282">
        <f t="shared" si="27"/>
        <v>6969005.9793076571</v>
      </c>
      <c r="H83" s="282">
        <f t="shared" si="27"/>
        <v>7349636.9464993905</v>
      </c>
      <c r="I83" s="282">
        <f t="shared" si="27"/>
        <v>7751202.6168866679</v>
      </c>
      <c r="J83" s="282">
        <f t="shared" si="27"/>
        <v>8174854.3991452493</v>
      </c>
      <c r="K83" s="282">
        <f t="shared" si="27"/>
        <v>8621807.0294280499</v>
      </c>
      <c r="L83" s="282">
        <f t="shared" si="27"/>
        <v>9093342.0543764047</v>
      </c>
      <c r="M83" s="282">
        <f t="shared" si="27"/>
        <v>9590811.5056969188</v>
      </c>
      <c r="N83" s="282">
        <f t="shared" si="27"/>
        <v>10115641.776840065</v>
      </c>
      <c r="O83" s="282">
        <f t="shared" si="27"/>
        <v>10669337.712896077</v>
      </c>
      <c r="P83" s="282">
        <f t="shared" si="27"/>
        <v>11253486.925435172</v>
      </c>
      <c r="Q83" s="282">
        <f t="shared" si="27"/>
        <v>11869764.344663918</v>
      </c>
      <c r="R83" s="282">
        <f t="shared" si="27"/>
        <v>12519937.021950245</v>
      </c>
      <c r="S83" s="282">
        <f t="shared" si="27"/>
        <v>13205869.196487324</v>
      </c>
      <c r="T83" s="282">
        <f t="shared" si="27"/>
        <v>13929527.640623938</v>
      </c>
      <c r="U83" s="282">
        <f t="shared" si="27"/>
        <v>14692987.299188066</v>
      </c>
      <c r="V83" s="282">
        <f t="shared" si="27"/>
        <v>15498437.238973223</v>
      </c>
      <c r="W83" s="282">
        <f>SUM(W75:W82)</f>
        <v>16348186.925446562</v>
      </c>
      <c r="X83" s="282">
        <f>SUM(X75:X82)</f>
        <v>17244672.844675928</v>
      </c>
      <c r="Y83" s="282">
        <f>SUM(Y75:Y82)</f>
        <v>18190465.48946292</v>
      </c>
      <c r="Z83" s="282">
        <f>SUM(Z75:Z82)</f>
        <v>19188276.729713194</v>
      </c>
      <c r="AA83" s="282">
        <f t="shared" ref="AA83:AP83" si="28">SUM(AA75:AA82)</f>
        <v>20240967.588177234</v>
      </c>
      <c r="AB83" s="282">
        <f t="shared" si="28"/>
        <v>21351556.443856783</v>
      </c>
      <c r="AC83" s="282">
        <f t="shared" si="28"/>
        <v>22523227.686598729</v>
      </c>
      <c r="AD83" s="282">
        <f t="shared" si="28"/>
        <v>23759340.847691465</v>
      </c>
      <c r="AE83" s="282">
        <f t="shared" si="28"/>
        <v>25063440.232644305</v>
      </c>
      <c r="AF83" s="282">
        <f t="shared" si="28"/>
        <v>26439265.083769556</v>
      </c>
      <c r="AG83" s="282">
        <f t="shared" si="28"/>
        <v>27890760.301706687</v>
      </c>
      <c r="AH83" s="282">
        <f t="shared" si="28"/>
        <v>29422087.756630376</v>
      </c>
      <c r="AI83" s="282">
        <f t="shared" si="28"/>
        <v>31037638.221574858</v>
      </c>
      <c r="AJ83" s="282">
        <f t="shared" si="28"/>
        <v>32742043.962091289</v>
      </c>
      <c r="AK83" s="282">
        <f t="shared" si="28"/>
        <v>34540192.018336117</v>
      </c>
      <c r="AL83" s="282">
        <f t="shared" si="28"/>
        <v>36437238.217674404</v>
      </c>
      <c r="AM83" s="282">
        <f t="shared" si="28"/>
        <v>38438621.957976319</v>
      </c>
      <c r="AN83" s="282">
        <f t="shared" si="28"/>
        <v>40550081.80399482</v>
      </c>
      <c r="AO83" s="282">
        <f t="shared" si="28"/>
        <v>42777671.941544354</v>
      </c>
      <c r="AP83" s="282">
        <f t="shared" si="28"/>
        <v>45127779.536659084</v>
      </c>
    </row>
    <row r="84" spans="1:45" ht="14.25" x14ac:dyDescent="0.2">
      <c r="A84" s="235" t="s">
        <v>307</v>
      </c>
      <c r="B84" s="282">
        <f>SUM($B$83:B83)</f>
        <v>-1211073.5354487346</v>
      </c>
      <c r="C84" s="282">
        <f>SUM($B$83:C83)</f>
        <v>644651.62995039555</v>
      </c>
      <c r="D84" s="282">
        <f>SUM($B$83:D83)</f>
        <v>4563505.5056004515</v>
      </c>
      <c r="E84" s="282">
        <f>SUM($B$83:E83)</f>
        <v>10829745.02631193</v>
      </c>
      <c r="F84" s="282">
        <f>SUM($B$83:F83)</f>
        <v>17437963.358992353</v>
      </c>
      <c r="G84" s="282">
        <f>SUM($B$83:G83)</f>
        <v>24406969.338300012</v>
      </c>
      <c r="H84" s="282">
        <f>SUM($B$83:H83)</f>
        <v>31756606.284799404</v>
      </c>
      <c r="I84" s="282">
        <f>SUM($B$83:I83)</f>
        <v>39507808.901686072</v>
      </c>
      <c r="J84" s="282">
        <f>SUM($B$83:J83)</f>
        <v>47682663.300831318</v>
      </c>
      <c r="K84" s="282">
        <f>SUM($B$83:K83)</f>
        <v>56304470.330259368</v>
      </c>
      <c r="L84" s="282">
        <f>SUM($B$83:L83)</f>
        <v>65397812.384635776</v>
      </c>
      <c r="M84" s="282">
        <f>SUM($B$83:M83)</f>
        <v>74988623.890332699</v>
      </c>
      <c r="N84" s="282">
        <f>SUM($B$83:N83)</f>
        <v>85104265.66717276</v>
      </c>
      <c r="O84" s="282">
        <f>SUM($B$83:O83)</f>
        <v>95773603.380068839</v>
      </c>
      <c r="P84" s="282">
        <f>SUM($B$83:P83)</f>
        <v>107027090.30550401</v>
      </c>
      <c r="Q84" s="282">
        <f>SUM($B$83:Q83)</f>
        <v>118896854.65016793</v>
      </c>
      <c r="R84" s="282">
        <f>SUM($B$83:R83)</f>
        <v>131416791.67211817</v>
      </c>
      <c r="S84" s="282">
        <f>SUM($B$83:S83)</f>
        <v>144622660.86860549</v>
      </c>
      <c r="T84" s="282">
        <f>SUM($B$83:T83)</f>
        <v>158552188.50922942</v>
      </c>
      <c r="U84" s="282">
        <f>SUM($B$83:U83)</f>
        <v>173245175.8084175</v>
      </c>
      <c r="V84" s="282">
        <f>SUM($B$83:V83)</f>
        <v>188743613.04739073</v>
      </c>
      <c r="W84" s="282">
        <f>SUM($B$83:W83)</f>
        <v>205091799.9728373</v>
      </c>
      <c r="X84" s="282">
        <f>SUM($B$83:X83)</f>
        <v>222336472.81751323</v>
      </c>
      <c r="Y84" s="282">
        <f>SUM($B$83:Y83)</f>
        <v>240526938.30697614</v>
      </c>
      <c r="Z84" s="282">
        <f>SUM($B$83:Z83)</f>
        <v>259715215.03668934</v>
      </c>
      <c r="AA84" s="282">
        <f>SUM($B$83:AA83)</f>
        <v>279956182.6248666</v>
      </c>
      <c r="AB84" s="282">
        <f>SUM($B$83:AB83)</f>
        <v>301307739.06872338</v>
      </c>
      <c r="AC84" s="282">
        <f>SUM($B$83:AC83)</f>
        <v>323830966.7553221</v>
      </c>
      <c r="AD84" s="282">
        <f>SUM($B$83:AD83)</f>
        <v>347590307.60301358</v>
      </c>
      <c r="AE84" s="282">
        <f>SUM($B$83:AE83)</f>
        <v>372653747.83565789</v>
      </c>
      <c r="AF84" s="282">
        <f>SUM($B$83:AF83)</f>
        <v>399093012.91942745</v>
      </c>
      <c r="AG84" s="282">
        <f>SUM($B$83:AG83)</f>
        <v>426983773.22113413</v>
      </c>
      <c r="AH84" s="282">
        <f>SUM($B$83:AH83)</f>
        <v>456405860.97776449</v>
      </c>
      <c r="AI84" s="282">
        <f>SUM($B$83:AI83)</f>
        <v>487443499.19933933</v>
      </c>
      <c r="AJ84" s="282">
        <f>SUM($B$83:AJ83)</f>
        <v>520185543.1614306</v>
      </c>
      <c r="AK84" s="282">
        <f>SUM($B$83:AK83)</f>
        <v>554725735.17976665</v>
      </c>
      <c r="AL84" s="282">
        <f>SUM($B$83:AL83)</f>
        <v>591162973.39744103</v>
      </c>
      <c r="AM84" s="282">
        <f>SUM($B$83:AM83)</f>
        <v>629601595.35541737</v>
      </c>
      <c r="AN84" s="282">
        <f>SUM($B$83:AN83)</f>
        <v>670151677.15941215</v>
      </c>
      <c r="AO84" s="282">
        <f>SUM($B$83:AO83)</f>
        <v>712929349.10095644</v>
      </c>
      <c r="AP84" s="282">
        <f>SUM($B$83:AP83)</f>
        <v>758057128.63761556</v>
      </c>
    </row>
    <row r="85" spans="1:45" x14ac:dyDescent="0.2">
      <c r="A85" s="234" t="s">
        <v>551</v>
      </c>
      <c r="B85" s="283">
        <f t="shared" ref="B85:AP85" si="29">1/POWER((1+$B$44),B73)</f>
        <v>0.75599588161705711</v>
      </c>
      <c r="C85" s="283">
        <f t="shared" si="29"/>
        <v>0.6273824743710017</v>
      </c>
      <c r="D85" s="283">
        <f t="shared" si="29"/>
        <v>0.52064935632448273</v>
      </c>
      <c r="E85" s="283">
        <f t="shared" si="29"/>
        <v>0.43207415462612664</v>
      </c>
      <c r="F85" s="283">
        <f t="shared" si="29"/>
        <v>0.35856776317520883</v>
      </c>
      <c r="G85" s="283">
        <f t="shared" si="29"/>
        <v>0.29756660844415667</v>
      </c>
      <c r="H85" s="283">
        <f t="shared" si="29"/>
        <v>0.24694324352212174</v>
      </c>
      <c r="I85" s="283">
        <f t="shared" si="29"/>
        <v>0.20493215230051592</v>
      </c>
      <c r="J85" s="283">
        <f t="shared" si="29"/>
        <v>0.1700681761830008</v>
      </c>
      <c r="K85" s="283">
        <f t="shared" si="29"/>
        <v>0.14113541591950271</v>
      </c>
      <c r="L85" s="283">
        <f t="shared" si="29"/>
        <v>0.11712482648921385</v>
      </c>
      <c r="M85" s="283">
        <f t="shared" si="29"/>
        <v>9.719902613212765E-2</v>
      </c>
      <c r="N85" s="283">
        <f t="shared" si="29"/>
        <v>8.0663092225832109E-2</v>
      </c>
      <c r="O85" s="283">
        <f t="shared" si="29"/>
        <v>6.6940325498615838E-2</v>
      </c>
      <c r="P85" s="283">
        <f t="shared" si="29"/>
        <v>5.5552137343249659E-2</v>
      </c>
      <c r="Q85" s="283">
        <f t="shared" si="29"/>
        <v>4.6101358791078552E-2</v>
      </c>
      <c r="R85" s="283">
        <f t="shared" si="29"/>
        <v>3.825838903823945E-2</v>
      </c>
      <c r="S85" s="283">
        <f t="shared" si="29"/>
        <v>3.174970044667174E-2</v>
      </c>
      <c r="T85" s="283">
        <f t="shared" si="29"/>
        <v>2.6348299125868668E-2</v>
      </c>
      <c r="U85" s="283">
        <f t="shared" si="29"/>
        <v>2.1865808403210511E-2</v>
      </c>
      <c r="V85" s="283">
        <f t="shared" si="29"/>
        <v>1.814589908980126E-2</v>
      </c>
      <c r="W85" s="283">
        <f t="shared" si="29"/>
        <v>1.5058837418922204E-2</v>
      </c>
      <c r="X85" s="283">
        <f t="shared" si="29"/>
        <v>1.2496960513628384E-2</v>
      </c>
      <c r="Y85" s="283">
        <f t="shared" si="29"/>
        <v>1.0370921588073345E-2</v>
      </c>
      <c r="Z85" s="283">
        <f t="shared" si="29"/>
        <v>8.6065739320110735E-3</v>
      </c>
      <c r="AA85" s="283">
        <f t="shared" si="29"/>
        <v>7.1423850058183183E-3</v>
      </c>
      <c r="AB85" s="283">
        <f t="shared" si="29"/>
        <v>5.9272904612600145E-3</v>
      </c>
      <c r="AC85" s="283">
        <f t="shared" si="29"/>
        <v>4.9189132458589318E-3</v>
      </c>
      <c r="AD85" s="283">
        <f t="shared" si="29"/>
        <v>4.082085681210732E-3</v>
      </c>
      <c r="AE85" s="283">
        <f t="shared" si="29"/>
        <v>3.3876229719591129E-3</v>
      </c>
      <c r="AF85" s="283">
        <f t="shared" si="29"/>
        <v>2.8113053709204251E-3</v>
      </c>
      <c r="AG85" s="283">
        <f t="shared" si="29"/>
        <v>2.3330335028385286E-3</v>
      </c>
      <c r="AH85" s="283">
        <f t="shared" si="29"/>
        <v>1.9361273882477412E-3</v>
      </c>
      <c r="AI85" s="283">
        <f t="shared" si="29"/>
        <v>1.6067447205375444E-3</v>
      </c>
      <c r="AJ85" s="283">
        <f t="shared" si="29"/>
        <v>1.3333981083299121E-3</v>
      </c>
      <c r="AK85" s="283">
        <f t="shared" si="29"/>
        <v>1.1065544467468149E-3</v>
      </c>
      <c r="AL85" s="283">
        <f t="shared" si="29"/>
        <v>9.1830244543304122E-4</v>
      </c>
      <c r="AM85" s="283">
        <f t="shared" si="29"/>
        <v>7.6207671820169396E-4</v>
      </c>
      <c r="AN85" s="283">
        <f t="shared" si="29"/>
        <v>6.3242881178563804E-4</v>
      </c>
      <c r="AO85" s="283">
        <f t="shared" si="29"/>
        <v>5.2483718820384888E-4</v>
      </c>
      <c r="AP85" s="283">
        <f t="shared" si="29"/>
        <v>4.3554953377912764E-4</v>
      </c>
    </row>
    <row r="86" spans="1:45" ht="28.5" x14ac:dyDescent="0.2">
      <c r="A86" s="233" t="s">
        <v>306</v>
      </c>
      <c r="B86" s="282">
        <f>B83*B85</f>
        <v>-915566.60513465246</v>
      </c>
      <c r="C86" s="282">
        <f>C83*C85</f>
        <v>1164249.4460206428</v>
      </c>
      <c r="D86" s="282">
        <f t="shared" ref="D86:AO86" si="30">D83*D85</f>
        <v>2040348.7478869059</v>
      </c>
      <c r="E86" s="282">
        <f t="shared" si="30"/>
        <v>2707480.1435962366</v>
      </c>
      <c r="F86" s="282">
        <f t="shared" si="30"/>
        <v>2369494.0661226269</v>
      </c>
      <c r="G86" s="282">
        <f t="shared" si="30"/>
        <v>2073743.4734896282</v>
      </c>
      <c r="H86" s="282">
        <f t="shared" si="30"/>
        <v>1814943.1862785823</v>
      </c>
      <c r="I86" s="282">
        <f t="shared" si="30"/>
        <v>1588470.6351959761</v>
      </c>
      <c r="J86" s="282">
        <f t="shared" si="30"/>
        <v>1390282.5782242133</v>
      </c>
      <c r="K86" s="282">
        <f t="shared" si="30"/>
        <v>1216842.3210760199</v>
      </c>
      <c r="L86" s="282">
        <f t="shared" si="30"/>
        <v>1065056.1103259078</v>
      </c>
      <c r="M86" s="282">
        <f t="shared" si="30"/>
        <v>932217.53817054536</v>
      </c>
      <c r="N86" s="282">
        <f t="shared" si="30"/>
        <v>815958.94556873036</v>
      </c>
      <c r="O86" s="282">
        <f t="shared" si="30"/>
        <v>714208.93935592088</v>
      </c>
      <c r="P86" s="282">
        <f t="shared" si="30"/>
        <v>625155.25127223902</v>
      </c>
      <c r="Q86" s="282">
        <f t="shared" si="30"/>
        <v>547212.26481890271</v>
      </c>
      <c r="R86" s="282">
        <f t="shared" si="30"/>
        <v>478992.62132002949</v>
      </c>
      <c r="S86" s="282">
        <f t="shared" si="30"/>
        <v>419282.39112640219</v>
      </c>
      <c r="T86" s="282">
        <f t="shared" si="30"/>
        <v>367019.36095721519</v>
      </c>
      <c r="U86" s="282">
        <f t="shared" si="30"/>
        <v>321274.04515485174</v>
      </c>
      <c r="V86" s="282">
        <f t="shared" si="30"/>
        <v>281233.07818802615</v>
      </c>
      <c r="W86" s="282">
        <f t="shared" si="30"/>
        <v>246184.68900444944</v>
      </c>
      <c r="X86" s="282">
        <f t="shared" si="30"/>
        <v>215505.99561035473</v>
      </c>
      <c r="Y86" s="282">
        <f t="shared" si="30"/>
        <v>188651.89124177417</v>
      </c>
      <c r="Z86" s="282">
        <f t="shared" si="30"/>
        <v>165145.32230216428</v>
      </c>
      <c r="AA86" s="282">
        <f t="shared" si="30"/>
        <v>144568.78340505165</v>
      </c>
      <c r="AB86" s="282">
        <f t="shared" si="30"/>
        <v>126556.87684272711</v>
      </c>
      <c r="AC86" s="282">
        <f t="shared" si="30"/>
        <v>110789.80300710711</v>
      </c>
      <c r="AD86" s="282">
        <f t="shared" si="30"/>
        <v>96987.665069366587</v>
      </c>
      <c r="AE86" s="282">
        <f t="shared" si="30"/>
        <v>84905.485888430092</v>
      </c>
      <c r="AF86" s="282">
        <f t="shared" si="30"/>
        <v>74328.84793319022</v>
      </c>
      <c r="AG86" s="282">
        <f t="shared" si="30"/>
        <v>65070.078203520527</v>
      </c>
      <c r="AH86" s="282">
        <f t="shared" si="30"/>
        <v>56964.909925040614</v>
      </c>
      <c r="AI86" s="282">
        <f t="shared" si="30"/>
        <v>49869.561350469703</v>
      </c>
      <c r="AJ86" s="282">
        <f t="shared" si="30"/>
        <v>43658.179481907348</v>
      </c>
      <c r="AK86" s="282">
        <f t="shared" si="30"/>
        <v>38220.603069378674</v>
      </c>
      <c r="AL86" s="282">
        <f t="shared" si="30"/>
        <v>33460.404960116677</v>
      </c>
      <c r="AM86" s="282">
        <f t="shared" si="30"/>
        <v>29293.178873930166</v>
      </c>
      <c r="AN86" s="282">
        <f t="shared" si="30"/>
        <v>25645.040053110864</v>
      </c>
      <c r="AO86" s="282">
        <f t="shared" si="30"/>
        <v>22451.313059706819</v>
      </c>
      <c r="AP86" s="282">
        <f>AP83*AP85</f>
        <v>19655.383337679123</v>
      </c>
    </row>
    <row r="87" spans="1:45" ht="14.25" x14ac:dyDescent="0.2">
      <c r="A87" s="233" t="s">
        <v>305</v>
      </c>
      <c r="B87" s="282">
        <f>SUM($B$86:B86)</f>
        <v>-915566.60513465246</v>
      </c>
      <c r="C87" s="282">
        <f>SUM($B$86:C86)</f>
        <v>248682.8408859903</v>
      </c>
      <c r="D87" s="282">
        <f>SUM($B$86:D86)</f>
        <v>2289031.5887728962</v>
      </c>
      <c r="E87" s="282">
        <f>SUM($B$86:E86)</f>
        <v>4996511.7323691323</v>
      </c>
      <c r="F87" s="282">
        <f>SUM($B$86:F86)</f>
        <v>7366005.7984917592</v>
      </c>
      <c r="G87" s="282">
        <f>SUM($B$86:G86)</f>
        <v>9439749.2719813883</v>
      </c>
      <c r="H87" s="282">
        <f>SUM($B$86:H86)</f>
        <v>11254692.45825997</v>
      </c>
      <c r="I87" s="282">
        <f>SUM($B$86:I86)</f>
        <v>12843163.093455946</v>
      </c>
      <c r="J87" s="282">
        <f>SUM($B$86:J86)</f>
        <v>14233445.67168016</v>
      </c>
      <c r="K87" s="282">
        <f>SUM($B$86:K86)</f>
        <v>15450287.99275618</v>
      </c>
      <c r="L87" s="282">
        <f>SUM($B$86:L86)</f>
        <v>16515344.103082089</v>
      </c>
      <c r="M87" s="282">
        <f>SUM($B$86:M86)</f>
        <v>17447561.641252633</v>
      </c>
      <c r="N87" s="282">
        <f>SUM($B$86:N86)</f>
        <v>18263520.586821362</v>
      </c>
      <c r="O87" s="282">
        <f>SUM($B$86:O86)</f>
        <v>18977729.526177283</v>
      </c>
      <c r="P87" s="282">
        <f>SUM($B$86:P86)</f>
        <v>19602884.777449522</v>
      </c>
      <c r="Q87" s="282">
        <f>SUM($B$86:Q86)</f>
        <v>20150097.042268425</v>
      </c>
      <c r="R87" s="282">
        <f>SUM($B$86:R86)</f>
        <v>20629089.663588453</v>
      </c>
      <c r="S87" s="282">
        <f>SUM($B$86:S86)</f>
        <v>21048372.054714855</v>
      </c>
      <c r="T87" s="282">
        <f>SUM($B$86:T86)</f>
        <v>21415391.415672071</v>
      </c>
      <c r="U87" s="282">
        <f>SUM($B$86:U86)</f>
        <v>21736665.460826922</v>
      </c>
      <c r="V87" s="282">
        <f>SUM($B$86:V86)</f>
        <v>22017898.539014947</v>
      </c>
      <c r="W87" s="282">
        <f>SUM($B$86:W86)</f>
        <v>22264083.228019398</v>
      </c>
      <c r="X87" s="282">
        <f>SUM($B$86:X86)</f>
        <v>22479589.223629754</v>
      </c>
      <c r="Y87" s="282">
        <f>SUM($B$86:Y86)</f>
        <v>22668241.114871528</v>
      </c>
      <c r="Z87" s="282">
        <f>SUM($B$86:Z86)</f>
        <v>22833386.437173691</v>
      </c>
      <c r="AA87" s="282">
        <f>SUM($B$86:AA86)</f>
        <v>22977955.220578741</v>
      </c>
      <c r="AB87" s="282">
        <f>SUM($B$86:AB86)</f>
        <v>23104512.097421467</v>
      </c>
      <c r="AC87" s="282">
        <f>SUM($B$86:AC86)</f>
        <v>23215301.900428575</v>
      </c>
      <c r="AD87" s="282">
        <f>SUM($B$86:AD86)</f>
        <v>23312289.565497942</v>
      </c>
      <c r="AE87" s="282">
        <f>SUM($B$86:AE86)</f>
        <v>23397195.051386371</v>
      </c>
      <c r="AF87" s="282">
        <f>SUM($B$86:AF86)</f>
        <v>23471523.899319563</v>
      </c>
      <c r="AG87" s="282">
        <f>SUM($B$86:AG86)</f>
        <v>23536593.977523085</v>
      </c>
      <c r="AH87" s="282">
        <f>SUM($B$86:AH86)</f>
        <v>23593558.887448125</v>
      </c>
      <c r="AI87" s="282">
        <f>SUM($B$86:AI86)</f>
        <v>23643428.448798593</v>
      </c>
      <c r="AJ87" s="282">
        <f>SUM($B$86:AJ86)</f>
        <v>23687086.628280502</v>
      </c>
      <c r="AK87" s="282">
        <f>SUM($B$86:AK86)</f>
        <v>23725307.231349882</v>
      </c>
      <c r="AL87" s="282">
        <f>SUM($B$86:AL86)</f>
        <v>23758767.63631</v>
      </c>
      <c r="AM87" s="282">
        <f>SUM($B$86:AM86)</f>
        <v>23788060.81518393</v>
      </c>
      <c r="AN87" s="282">
        <f>SUM($B$86:AN86)</f>
        <v>23813705.855237041</v>
      </c>
      <c r="AO87" s="282">
        <f>SUM($B$86:AO86)</f>
        <v>23836157.168296747</v>
      </c>
      <c r="AP87" s="282">
        <f>SUM($B$86:AP86)</f>
        <v>23855812.551634427</v>
      </c>
    </row>
    <row r="88" spans="1:45" ht="14.25" x14ac:dyDescent="0.2">
      <c r="A88" s="233" t="s">
        <v>304</v>
      </c>
      <c r="B88" s="284">
        <f>IF((ISERR(IRR($B$83:B83))),0,IF(IRR($B$83:B83)&lt;0,0,IRR($B$83:B83)))</f>
        <v>0</v>
      </c>
      <c r="C88" s="284">
        <f>IF((ISERR(IRR($B$83:C83))),0,IF(IRR($B$83:C83)&lt;0,0,IRR($B$83:C83)))</f>
        <v>0.53229767729301014</v>
      </c>
      <c r="D88" s="284">
        <f>IF((ISERR(IRR($B$83:D83))),0,IF(IRR($B$83:D83)&lt;0,0,IRR($B$83:D83)))</f>
        <v>1.7213560768332821</v>
      </c>
      <c r="E88" s="284">
        <f>IF((ISERR(IRR($B$83:E83))),0,IF(IRR($B$83:E83)&lt;0,0,IRR($B$83:E83)))</f>
        <v>2.1086404718625862</v>
      </c>
      <c r="F88" s="284">
        <f>IF((ISERR(IRR($B$83:F83))),0,IF(IRR($B$83:F83)&lt;0,0,IRR($B$83:F83)))</f>
        <v>2.2085745778692809</v>
      </c>
      <c r="G88" s="284">
        <f>IF((ISERR(IRR($B$83:G83))),0,IF(IRR($B$83:G83)&lt;0,0,IRR($B$83:G83)))</f>
        <v>2.2381101420547189</v>
      </c>
      <c r="H88" s="284">
        <f>IF((ISERR(IRR($B$83:H83))),0,IF(IRR($B$83:H83)&lt;0,0,IRR($B$83:H83)))</f>
        <v>2.2473266938590251</v>
      </c>
      <c r="I88" s="284">
        <f>IF((ISERR(IRR($B$83:I83))),0,IF(IRR($B$83:I83)&lt;0,0,IRR($B$83:I83)))</f>
        <v>2.2502694472333511</v>
      </c>
      <c r="J88" s="284">
        <f>IF((ISERR(IRR($B$83:J83))),0,IF(IRR($B$83:J83)&lt;0,0,IRR($B$83:J83)))</f>
        <v>2.2512180171057561</v>
      </c>
      <c r="K88" s="284">
        <f>IF((ISERR(IRR($B$83:K83))),0,IF(IRR($B$83:K83)&lt;0,0,IRR($B$83:K83)))</f>
        <v>2.2515249526452719</v>
      </c>
      <c r="L88" s="284">
        <f>IF((ISERR(IRR($B$83:L83))),0,IF(IRR($B$83:L83)&lt;0,0,IRR($B$83:L83)))</f>
        <v>2.251624419179743</v>
      </c>
      <c r="M88" s="284">
        <f>IF((ISERR(IRR($B$83:M83))),0,IF(IRR($B$83:M83)&lt;0,0,IRR($B$83:M83)))</f>
        <v>2.2516566713189023</v>
      </c>
      <c r="N88" s="284">
        <f>IF((ISERR(IRR($B$83:N83))),0,IF(IRR($B$83:N83)&lt;0,0,IRR($B$83:N83)))</f>
        <v>2.251667131461887</v>
      </c>
      <c r="O88" s="284">
        <f>IF((ISERR(IRR($B$83:O83))),0,IF(IRR($B$83:O83)&lt;0,0,IRR($B$83:O83)))</f>
        <v>2.2516705242449344</v>
      </c>
      <c r="P88" s="284">
        <f>IF((ISERR(IRR($B$83:P83))),0,IF(IRR($B$83:P83)&lt;0,0,IRR($B$83:P83)))</f>
        <v>2.2516716247506197</v>
      </c>
      <c r="Q88" s="284">
        <f>IF((ISERR(IRR($B$83:Q83))),0,IF(IRR($B$83:Q83)&lt;0,0,IRR($B$83:Q83)))</f>
        <v>2.2516719817259121</v>
      </c>
      <c r="R88" s="284">
        <f>IF((ISERR(IRR($B$83:R83))),0,IF(IRR($B$83:R83)&lt;0,0,IRR($B$83:R83)))</f>
        <v>2.2516720975211282</v>
      </c>
      <c r="S88" s="284">
        <f>IF((ISERR(IRR($B$83:S83))),0,IF(IRR($B$83:S83)&lt;0,0,IRR($B$83:S83)))</f>
        <v>2.2516721350831004</v>
      </c>
      <c r="T88" s="284">
        <f>IF((ISERR(IRR($B$83:T83))),0,IF(IRR($B$83:T83)&lt;0,0,IRR($B$83:T83)))</f>
        <v>2.2516721472676777</v>
      </c>
      <c r="U88" s="284">
        <f>IF((ISERR(IRR($B$83:U83))),0,IF(IRR($B$83:U83)&lt;0,0,IRR($B$83:U83)))</f>
        <v>2.2516721512201787</v>
      </c>
      <c r="V88" s="284">
        <f>IF((ISERR(IRR($B$83:V83))),0,IF(IRR($B$83:V83)&lt;0,0,IRR($B$83:V83)))</f>
        <v>2.2516721525024304</v>
      </c>
      <c r="W88" s="284">
        <f>IF((ISERR(IRR($B$83:W83))),0,IF(IRR($B$83:W83)&lt;0,0,IRR($B$83:W83)))</f>
        <v>2.2516721529183643</v>
      </c>
      <c r="X88" s="284">
        <f>IF((ISERR(IRR($B$83:X83))),0,IF(IRR($B$83:X83)&lt;0,0,IRR($B$83:X83)))</f>
        <v>2.2516721530532924</v>
      </c>
      <c r="Y88" s="284">
        <f>IF((ISERR(IRR($B$83:Y83))),0,IF(IRR($B$83:Y83)&lt;0,0,IRR($B$83:Y83)))</f>
        <v>2.2516721530970627</v>
      </c>
      <c r="Z88" s="284">
        <f>IF((ISERR(IRR($B$83:Z83))),0,IF(IRR($B$83:Z83)&lt;0,0,IRR($B$83:Z83)))</f>
        <v>2.2516721531112629</v>
      </c>
      <c r="AA88" s="284">
        <f>IF((ISERR(IRR($B$83:AA83))),0,IF(IRR($B$83:AA83)&lt;0,0,IRR($B$83:AA83)))</f>
        <v>2.2516721531158694</v>
      </c>
      <c r="AB88" s="284">
        <f>IF((ISERR(IRR($B$83:AB83))),0,IF(IRR($B$83:AB83)&lt;0,0,IRR($B$83:AB83)))</f>
        <v>2.2516721531173625</v>
      </c>
      <c r="AC88" s="284">
        <f>IF((ISERR(IRR($B$83:AC83))),0,IF(IRR($B$83:AC83)&lt;0,0,IRR($B$83:AC83)))</f>
        <v>2.2516721531178487</v>
      </c>
      <c r="AD88" s="284">
        <f>IF((ISERR(IRR($B$83:AD83))),0,IF(IRR($B$83:AD83)&lt;0,0,IRR($B$83:AD83)))</f>
        <v>2.2516721531180046</v>
      </c>
      <c r="AE88" s="284">
        <f>IF((ISERR(IRR($B$83:AE83))),0,IF(IRR($B$83:AE83)&lt;0,0,IRR($B$83:AE83)))</f>
        <v>2.2516721531180566</v>
      </c>
      <c r="AF88" s="284">
        <f>IF((ISERR(IRR($B$83:AF83))),0,IF(IRR($B$83:AF83)&lt;0,0,IRR($B$83:AF83)))</f>
        <v>2.251672153118073</v>
      </c>
      <c r="AG88" s="284">
        <f>IF((ISERR(IRR($B$83:AG83))),0,IF(IRR($B$83:AG83)&lt;0,0,IRR($B$83:AG83)))</f>
        <v>2.2516721531180774</v>
      </c>
      <c r="AH88" s="284">
        <f>IF((ISERR(IRR($B$83:AH83))),0,IF(IRR($B$83:AH83)&lt;0,0,IRR($B$83:AH83)))</f>
        <v>2.2516721531180788</v>
      </c>
      <c r="AI88" s="284">
        <f>IF((ISERR(IRR($B$83:AI83))),0,IF(IRR($B$83:AI83)&lt;0,0,IRR($B$83:AI83)))</f>
        <v>2.2516721531180788</v>
      </c>
      <c r="AJ88" s="284">
        <f>IF((ISERR(IRR($B$83:AJ83))),0,IF(IRR($B$83:AJ83)&lt;0,0,IRR($B$83:AJ83)))</f>
        <v>2.2516721531180774</v>
      </c>
      <c r="AK88" s="284">
        <f>IF((ISERR(IRR($B$83:AK83))),0,IF(IRR($B$83:AK83)&lt;0,0,IRR($B$83:AK83)))</f>
        <v>2.2516721531180752</v>
      </c>
      <c r="AL88" s="284">
        <f>IF((ISERR(IRR($B$83:AL83))),0,IF(IRR($B$83:AL83)&lt;0,0,IRR($B$83:AL83)))</f>
        <v>2.2516721531180717</v>
      </c>
      <c r="AM88" s="284">
        <f>IF((ISERR(IRR($B$83:AM83))),0,IF(IRR($B$83:AM83)&lt;0,0,IRR($B$83:AM83)))</f>
        <v>2.2516721531180659</v>
      </c>
      <c r="AN88" s="284">
        <f>IF((ISERR(IRR($B$83:AN83))),0,IF(IRR($B$83:AN83)&lt;0,0,IRR($B$83:AN83)))</f>
        <v>2.2516721531180552</v>
      </c>
      <c r="AO88" s="284">
        <f>IF((ISERR(IRR($B$83:AO83))),0,IF(IRR($B$83:AO83)&lt;0,0,IRR($B$83:AO83)))</f>
        <v>2.2516721531180424</v>
      </c>
      <c r="AP88" s="284">
        <f>IF((ISERR(IRR($B$83:AP83))),0,IF(IRR($B$83:AP83)&lt;0,0,IRR($B$83:AP83)))</f>
        <v>2.2516721531180224</v>
      </c>
    </row>
    <row r="89" spans="1:45" ht="14.25" x14ac:dyDescent="0.2">
      <c r="A89" s="233" t="s">
        <v>303</v>
      </c>
      <c r="B89" s="285">
        <f>IF(AND(B84&gt;0,A84&lt;0),(B74-(B84/(B84-A84))),0)</f>
        <v>0</v>
      </c>
      <c r="C89" s="285">
        <f t="shared" ref="C89:AP89" si="31">IF(AND(C84&gt;0,B84&lt;0),(C74-(C84/(C84-B84))),0)</f>
        <v>1.6526147071935926</v>
      </c>
      <c r="D89" s="285">
        <f t="shared" si="31"/>
        <v>0</v>
      </c>
      <c r="E89" s="285">
        <f t="shared" si="31"/>
        <v>0</v>
      </c>
      <c r="F89" s="285">
        <f t="shared" si="31"/>
        <v>0</v>
      </c>
      <c r="G89" s="285">
        <f t="shared" si="31"/>
        <v>0</v>
      </c>
      <c r="H89" s="285">
        <f>IF(AND(H84&gt;0,G84&lt;0),(H74-(H84/(H84-G84))),0)</f>
        <v>0</v>
      </c>
      <c r="I89" s="285">
        <f t="shared" si="31"/>
        <v>0</v>
      </c>
      <c r="J89" s="285">
        <f t="shared" si="31"/>
        <v>0</v>
      </c>
      <c r="K89" s="285">
        <f t="shared" si="31"/>
        <v>0</v>
      </c>
      <c r="L89" s="285">
        <f t="shared" si="31"/>
        <v>0</v>
      </c>
      <c r="M89" s="285">
        <f t="shared" si="31"/>
        <v>0</v>
      </c>
      <c r="N89" s="285">
        <f t="shared" si="31"/>
        <v>0</v>
      </c>
      <c r="O89" s="285">
        <f t="shared" si="31"/>
        <v>0</v>
      </c>
      <c r="P89" s="285">
        <f t="shared" si="31"/>
        <v>0</v>
      </c>
      <c r="Q89" s="285">
        <f t="shared" si="31"/>
        <v>0</v>
      </c>
      <c r="R89" s="285">
        <f t="shared" si="31"/>
        <v>0</v>
      </c>
      <c r="S89" s="285">
        <f t="shared" si="31"/>
        <v>0</v>
      </c>
      <c r="T89" s="285">
        <f t="shared" si="31"/>
        <v>0</v>
      </c>
      <c r="U89" s="285">
        <f t="shared" si="31"/>
        <v>0</v>
      </c>
      <c r="V89" s="285">
        <f t="shared" si="31"/>
        <v>0</v>
      </c>
      <c r="W89" s="285">
        <f t="shared" si="31"/>
        <v>0</v>
      </c>
      <c r="X89" s="285">
        <f t="shared" si="31"/>
        <v>0</v>
      </c>
      <c r="Y89" s="285">
        <f t="shared" si="31"/>
        <v>0</v>
      </c>
      <c r="Z89" s="285">
        <f t="shared" si="31"/>
        <v>0</v>
      </c>
      <c r="AA89" s="285">
        <f t="shared" si="31"/>
        <v>0</v>
      </c>
      <c r="AB89" s="285">
        <f t="shared" si="31"/>
        <v>0</v>
      </c>
      <c r="AC89" s="285">
        <f t="shared" si="31"/>
        <v>0</v>
      </c>
      <c r="AD89" s="285">
        <f t="shared" si="31"/>
        <v>0</v>
      </c>
      <c r="AE89" s="285">
        <f t="shared" si="31"/>
        <v>0</v>
      </c>
      <c r="AF89" s="285">
        <f t="shared" si="31"/>
        <v>0</v>
      </c>
      <c r="AG89" s="285">
        <f t="shared" si="31"/>
        <v>0</v>
      </c>
      <c r="AH89" s="285">
        <f t="shared" si="31"/>
        <v>0</v>
      </c>
      <c r="AI89" s="285">
        <f t="shared" si="31"/>
        <v>0</v>
      </c>
      <c r="AJ89" s="285">
        <f t="shared" si="31"/>
        <v>0</v>
      </c>
      <c r="AK89" s="285">
        <f t="shared" si="31"/>
        <v>0</v>
      </c>
      <c r="AL89" s="285">
        <f t="shared" si="31"/>
        <v>0</v>
      </c>
      <c r="AM89" s="285">
        <f t="shared" si="31"/>
        <v>0</v>
      </c>
      <c r="AN89" s="285">
        <f t="shared" si="31"/>
        <v>0</v>
      </c>
      <c r="AO89" s="285">
        <f t="shared" si="31"/>
        <v>0</v>
      </c>
      <c r="AP89" s="285">
        <f t="shared" si="31"/>
        <v>0</v>
      </c>
    </row>
    <row r="90" spans="1:45" ht="15" thickBot="1" x14ac:dyDescent="0.25">
      <c r="A90" s="243" t="s">
        <v>302</v>
      </c>
      <c r="B90" s="244">
        <f t="shared" ref="B90:AP90" si="32">IF(AND(B87&gt;0,A87&lt;0),(B74-(B87/(B87-A87))),0)</f>
        <v>0</v>
      </c>
      <c r="C90" s="244">
        <f t="shared" si="32"/>
        <v>1.7864007221682792</v>
      </c>
      <c r="D90" s="244">
        <f t="shared" si="32"/>
        <v>0</v>
      </c>
      <c r="E90" s="244">
        <f t="shared" si="32"/>
        <v>0</v>
      </c>
      <c r="F90" s="244">
        <f t="shared" si="32"/>
        <v>0</v>
      </c>
      <c r="G90" s="244">
        <f t="shared" si="32"/>
        <v>0</v>
      </c>
      <c r="H90" s="244">
        <f t="shared" si="32"/>
        <v>0</v>
      </c>
      <c r="I90" s="244">
        <f t="shared" si="32"/>
        <v>0</v>
      </c>
      <c r="J90" s="244">
        <f t="shared" si="32"/>
        <v>0</v>
      </c>
      <c r="K90" s="244">
        <f t="shared" si="32"/>
        <v>0</v>
      </c>
      <c r="L90" s="244">
        <f t="shared" si="32"/>
        <v>0</v>
      </c>
      <c r="M90" s="244">
        <f t="shared" si="32"/>
        <v>0</v>
      </c>
      <c r="N90" s="244">
        <f t="shared" si="32"/>
        <v>0</v>
      </c>
      <c r="O90" s="244">
        <f t="shared" si="32"/>
        <v>0</v>
      </c>
      <c r="P90" s="244">
        <f t="shared" si="32"/>
        <v>0</v>
      </c>
      <c r="Q90" s="244">
        <f t="shared" si="32"/>
        <v>0</v>
      </c>
      <c r="R90" s="244">
        <f t="shared" si="32"/>
        <v>0</v>
      </c>
      <c r="S90" s="244">
        <f t="shared" si="32"/>
        <v>0</v>
      </c>
      <c r="T90" s="244">
        <f t="shared" si="32"/>
        <v>0</v>
      </c>
      <c r="U90" s="244">
        <f t="shared" si="32"/>
        <v>0</v>
      </c>
      <c r="V90" s="244">
        <f t="shared" si="32"/>
        <v>0</v>
      </c>
      <c r="W90" s="244">
        <f t="shared" si="32"/>
        <v>0</v>
      </c>
      <c r="X90" s="244">
        <f t="shared" si="32"/>
        <v>0</v>
      </c>
      <c r="Y90" s="244">
        <f t="shared" si="32"/>
        <v>0</v>
      </c>
      <c r="Z90" s="244">
        <f t="shared" si="32"/>
        <v>0</v>
      </c>
      <c r="AA90" s="244">
        <f t="shared" si="32"/>
        <v>0</v>
      </c>
      <c r="AB90" s="244">
        <f t="shared" si="32"/>
        <v>0</v>
      </c>
      <c r="AC90" s="244">
        <f t="shared" si="32"/>
        <v>0</v>
      </c>
      <c r="AD90" s="244">
        <f t="shared" si="32"/>
        <v>0</v>
      </c>
      <c r="AE90" s="244">
        <f t="shared" si="32"/>
        <v>0</v>
      </c>
      <c r="AF90" s="244">
        <f t="shared" si="32"/>
        <v>0</v>
      </c>
      <c r="AG90" s="244">
        <f t="shared" si="32"/>
        <v>0</v>
      </c>
      <c r="AH90" s="244">
        <f t="shared" si="32"/>
        <v>0</v>
      </c>
      <c r="AI90" s="244">
        <f t="shared" si="32"/>
        <v>0</v>
      </c>
      <c r="AJ90" s="244">
        <f t="shared" si="32"/>
        <v>0</v>
      </c>
      <c r="AK90" s="244">
        <f t="shared" si="32"/>
        <v>0</v>
      </c>
      <c r="AL90" s="244">
        <f t="shared" si="32"/>
        <v>0</v>
      </c>
      <c r="AM90" s="244">
        <f t="shared" si="32"/>
        <v>0</v>
      </c>
      <c r="AN90" s="244">
        <f t="shared" si="32"/>
        <v>0</v>
      </c>
      <c r="AO90" s="244">
        <f t="shared" si="32"/>
        <v>0</v>
      </c>
      <c r="AP90" s="244">
        <f t="shared" si="32"/>
        <v>0</v>
      </c>
    </row>
    <row r="91" spans="1:45" s="221" customFormat="1" x14ac:dyDescent="0.2">
      <c r="A91" s="195"/>
      <c r="B91" s="245">
        <v>2017</v>
      </c>
      <c r="C91" s="245">
        <f>B91+1</f>
        <v>2018</v>
      </c>
      <c r="D91" s="180">
        <f t="shared" ref="D91:AP91" si="33">C91+1</f>
        <v>2019</v>
      </c>
      <c r="E91" s="180">
        <f t="shared" si="33"/>
        <v>2020</v>
      </c>
      <c r="F91" s="180">
        <f t="shared" si="33"/>
        <v>2021</v>
      </c>
      <c r="G91" s="180">
        <f t="shared" si="33"/>
        <v>2022</v>
      </c>
      <c r="H91" s="180">
        <f t="shared" si="33"/>
        <v>2023</v>
      </c>
      <c r="I91" s="180">
        <f t="shared" si="33"/>
        <v>2024</v>
      </c>
      <c r="J91" s="180">
        <f t="shared" si="33"/>
        <v>2025</v>
      </c>
      <c r="K91" s="180">
        <f t="shared" si="33"/>
        <v>2026</v>
      </c>
      <c r="L91" s="180">
        <f t="shared" si="33"/>
        <v>2027</v>
      </c>
      <c r="M91" s="180">
        <f t="shared" si="33"/>
        <v>2028</v>
      </c>
      <c r="N91" s="180">
        <f t="shared" si="33"/>
        <v>2029</v>
      </c>
      <c r="O91" s="180">
        <f t="shared" si="33"/>
        <v>2030</v>
      </c>
      <c r="P91" s="180">
        <f t="shared" si="33"/>
        <v>2031</v>
      </c>
      <c r="Q91" s="180">
        <f t="shared" si="33"/>
        <v>2032</v>
      </c>
      <c r="R91" s="180">
        <f t="shared" si="33"/>
        <v>2033</v>
      </c>
      <c r="S91" s="180">
        <f t="shared" si="33"/>
        <v>2034</v>
      </c>
      <c r="T91" s="180">
        <f t="shared" si="33"/>
        <v>2035</v>
      </c>
      <c r="U91" s="180">
        <f t="shared" si="33"/>
        <v>2036</v>
      </c>
      <c r="V91" s="180">
        <f t="shared" si="33"/>
        <v>2037</v>
      </c>
      <c r="W91" s="180">
        <f t="shared" si="33"/>
        <v>2038</v>
      </c>
      <c r="X91" s="180">
        <f t="shared" si="33"/>
        <v>2039</v>
      </c>
      <c r="Y91" s="180">
        <f t="shared" si="33"/>
        <v>2040</v>
      </c>
      <c r="Z91" s="180">
        <f t="shared" si="33"/>
        <v>2041</v>
      </c>
      <c r="AA91" s="180">
        <f t="shared" si="33"/>
        <v>2042</v>
      </c>
      <c r="AB91" s="180">
        <f t="shared" si="33"/>
        <v>2043</v>
      </c>
      <c r="AC91" s="180">
        <f t="shared" si="33"/>
        <v>2044</v>
      </c>
      <c r="AD91" s="180">
        <f t="shared" si="33"/>
        <v>2045</v>
      </c>
      <c r="AE91" s="180">
        <f t="shared" si="33"/>
        <v>2046</v>
      </c>
      <c r="AF91" s="180">
        <f t="shared" si="33"/>
        <v>2047</v>
      </c>
      <c r="AG91" s="180">
        <f t="shared" si="33"/>
        <v>2048</v>
      </c>
      <c r="AH91" s="180">
        <f t="shared" si="33"/>
        <v>2049</v>
      </c>
      <c r="AI91" s="180">
        <f t="shared" si="33"/>
        <v>2050</v>
      </c>
      <c r="AJ91" s="180">
        <f t="shared" si="33"/>
        <v>2051</v>
      </c>
      <c r="AK91" s="180">
        <f t="shared" si="33"/>
        <v>2052</v>
      </c>
      <c r="AL91" s="180">
        <f t="shared" si="33"/>
        <v>2053</v>
      </c>
      <c r="AM91" s="180">
        <f t="shared" si="33"/>
        <v>2054</v>
      </c>
      <c r="AN91" s="180">
        <f t="shared" si="33"/>
        <v>2055</v>
      </c>
      <c r="AO91" s="180">
        <f t="shared" si="33"/>
        <v>2056</v>
      </c>
      <c r="AP91" s="180">
        <f t="shared" si="33"/>
        <v>2057</v>
      </c>
      <c r="AQ91" s="181"/>
      <c r="AR91" s="181"/>
      <c r="AS91" s="181"/>
    </row>
    <row r="92" spans="1:45" ht="15.6" customHeight="1" x14ac:dyDescent="0.2">
      <c r="A92" s="246" t="s">
        <v>301</v>
      </c>
      <c r="B92" s="124"/>
      <c r="C92" s="124"/>
      <c r="D92" s="124"/>
      <c r="E92" s="124"/>
      <c r="F92" s="124"/>
      <c r="G92" s="124"/>
      <c r="H92" s="124"/>
      <c r="I92" s="124"/>
      <c r="J92" s="124"/>
      <c r="K92" s="124"/>
      <c r="L92" s="247">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300</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299</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298</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297</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84" t="s">
        <v>552</v>
      </c>
      <c r="B97" s="484"/>
      <c r="C97" s="484"/>
      <c r="D97" s="484"/>
      <c r="E97" s="484"/>
      <c r="F97" s="484"/>
      <c r="G97" s="484"/>
      <c r="H97" s="484"/>
      <c r="I97" s="484"/>
      <c r="J97" s="484"/>
      <c r="K97" s="484"/>
      <c r="L97" s="484"/>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ht="16.5" thickBot="1" x14ac:dyDescent="0.25">
      <c r="C98" s="248"/>
    </row>
    <row r="99" spans="1:71" s="254" customFormat="1" ht="16.5" thickTop="1" x14ac:dyDescent="0.2">
      <c r="A99" s="249" t="s">
        <v>553</v>
      </c>
      <c r="B99" s="250">
        <f>B81*B85</f>
        <v>-4577832.840454272</v>
      </c>
      <c r="C99" s="251">
        <f>C81*C85</f>
        <v>0</v>
      </c>
      <c r="D99" s="251">
        <f t="shared" ref="D99:AP99" si="34">D81*D85</f>
        <v>0</v>
      </c>
      <c r="E99" s="251">
        <f t="shared" si="34"/>
        <v>0</v>
      </c>
      <c r="F99" s="251">
        <f t="shared" si="34"/>
        <v>0</v>
      </c>
      <c r="G99" s="251">
        <f t="shared" si="34"/>
        <v>0</v>
      </c>
      <c r="H99" s="251">
        <f t="shared" si="34"/>
        <v>0</v>
      </c>
      <c r="I99" s="251">
        <f t="shared" si="34"/>
        <v>0</v>
      </c>
      <c r="J99" s="251">
        <f>J81*J85</f>
        <v>0</v>
      </c>
      <c r="K99" s="251">
        <f t="shared" si="34"/>
        <v>0</v>
      </c>
      <c r="L99" s="251">
        <f>L81*L85</f>
        <v>0</v>
      </c>
      <c r="M99" s="251">
        <f t="shared" si="34"/>
        <v>0</v>
      </c>
      <c r="N99" s="251">
        <f t="shared" si="34"/>
        <v>0</v>
      </c>
      <c r="O99" s="251">
        <f t="shared" si="34"/>
        <v>0</v>
      </c>
      <c r="P99" s="251">
        <f t="shared" si="34"/>
        <v>0</v>
      </c>
      <c r="Q99" s="251">
        <f t="shared" si="34"/>
        <v>0</v>
      </c>
      <c r="R99" s="251">
        <f t="shared" si="34"/>
        <v>0</v>
      </c>
      <c r="S99" s="251">
        <f t="shared" si="34"/>
        <v>0</v>
      </c>
      <c r="T99" s="251">
        <f t="shared" si="34"/>
        <v>0</v>
      </c>
      <c r="U99" s="251">
        <f t="shared" si="34"/>
        <v>0</v>
      </c>
      <c r="V99" s="251">
        <f t="shared" si="34"/>
        <v>0</v>
      </c>
      <c r="W99" s="251">
        <f t="shared" si="34"/>
        <v>0</v>
      </c>
      <c r="X99" s="251">
        <f t="shared" si="34"/>
        <v>0</v>
      </c>
      <c r="Y99" s="251">
        <f t="shared" si="34"/>
        <v>0</v>
      </c>
      <c r="Z99" s="251">
        <f t="shared" si="34"/>
        <v>0</v>
      </c>
      <c r="AA99" s="251">
        <f t="shared" si="34"/>
        <v>0</v>
      </c>
      <c r="AB99" s="251">
        <f t="shared" si="34"/>
        <v>0</v>
      </c>
      <c r="AC99" s="251">
        <f t="shared" si="34"/>
        <v>0</v>
      </c>
      <c r="AD99" s="251">
        <f t="shared" si="34"/>
        <v>0</v>
      </c>
      <c r="AE99" s="251">
        <f t="shared" si="34"/>
        <v>0</v>
      </c>
      <c r="AF99" s="251">
        <f t="shared" si="34"/>
        <v>0</v>
      </c>
      <c r="AG99" s="251">
        <f t="shared" si="34"/>
        <v>0</v>
      </c>
      <c r="AH99" s="251">
        <f t="shared" si="34"/>
        <v>0</v>
      </c>
      <c r="AI99" s="251">
        <f t="shared" si="34"/>
        <v>0</v>
      </c>
      <c r="AJ99" s="251">
        <f t="shared" si="34"/>
        <v>0</v>
      </c>
      <c r="AK99" s="251">
        <f t="shared" si="34"/>
        <v>0</v>
      </c>
      <c r="AL99" s="251">
        <f t="shared" si="34"/>
        <v>0</v>
      </c>
      <c r="AM99" s="251">
        <f t="shared" si="34"/>
        <v>0</v>
      </c>
      <c r="AN99" s="251">
        <f t="shared" si="34"/>
        <v>0</v>
      </c>
      <c r="AO99" s="251">
        <f t="shared" si="34"/>
        <v>0</v>
      </c>
      <c r="AP99" s="251">
        <f t="shared" si="34"/>
        <v>0</v>
      </c>
      <c r="AQ99" s="252">
        <f>SUM(B99:AP99)</f>
        <v>-4577832.840454272</v>
      </c>
      <c r="AR99" s="253"/>
      <c r="AS99" s="253"/>
    </row>
    <row r="100" spans="1:71" s="257" customFormat="1" x14ac:dyDescent="0.2">
      <c r="A100" s="255">
        <f>AQ99</f>
        <v>-4577832.840454272</v>
      </c>
      <c r="B100" s="256"/>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57" customFormat="1" x14ac:dyDescent="0.2">
      <c r="A101" s="255">
        <f>AP87</f>
        <v>23855812.551634427</v>
      </c>
      <c r="B101" s="256"/>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57" customFormat="1" x14ac:dyDescent="0.2">
      <c r="A102" s="258" t="s">
        <v>554</v>
      </c>
      <c r="B102" s="286">
        <f>(A101+-A100)/-A100</f>
        <v>6.21115850732268</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57" customFormat="1" x14ac:dyDescent="0.2">
      <c r="A103" s="259"/>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x14ac:dyDescent="0.2">
      <c r="A104" s="287" t="s">
        <v>555</v>
      </c>
      <c r="B104" s="287" t="s">
        <v>556</v>
      </c>
      <c r="C104" s="287" t="s">
        <v>557</v>
      </c>
      <c r="D104" s="287" t="s">
        <v>558</v>
      </c>
      <c r="E104" s="260"/>
      <c r="F104" s="260"/>
      <c r="G104" s="260"/>
      <c r="H104" s="260"/>
      <c r="I104" s="260"/>
      <c r="J104" s="260"/>
      <c r="K104" s="260"/>
      <c r="L104" s="260"/>
      <c r="M104" s="260"/>
      <c r="N104" s="260"/>
      <c r="O104" s="260"/>
      <c r="P104" s="260"/>
      <c r="Q104" s="260"/>
      <c r="R104" s="260"/>
      <c r="S104" s="260"/>
      <c r="T104" s="260"/>
      <c r="U104" s="260"/>
      <c r="V104" s="260"/>
      <c r="W104" s="260"/>
      <c r="X104" s="260"/>
      <c r="Y104" s="260"/>
      <c r="Z104" s="260"/>
      <c r="AA104" s="260"/>
      <c r="AB104" s="260"/>
      <c r="AC104" s="260"/>
      <c r="AD104" s="260"/>
      <c r="AE104" s="260"/>
      <c r="AF104" s="260"/>
      <c r="AG104" s="260"/>
      <c r="AH104" s="260"/>
      <c r="AI104" s="260"/>
      <c r="AJ104" s="260"/>
      <c r="AK104" s="260"/>
      <c r="AL104" s="260"/>
      <c r="AM104" s="260"/>
      <c r="AN104" s="260"/>
      <c r="AO104" s="260"/>
      <c r="AP104" s="260"/>
      <c r="AQ104" s="261"/>
      <c r="AR104" s="261"/>
      <c r="AS104" s="261"/>
      <c r="AT104" s="260"/>
      <c r="AU104" s="260"/>
      <c r="AV104" s="260"/>
      <c r="AW104" s="260"/>
      <c r="AX104" s="260"/>
      <c r="AY104" s="260"/>
      <c r="AZ104" s="260"/>
      <c r="BA104" s="260"/>
      <c r="BB104" s="260"/>
      <c r="BC104" s="260"/>
      <c r="BD104" s="260"/>
      <c r="BE104" s="260"/>
      <c r="BF104" s="260"/>
      <c r="BG104" s="260"/>
      <c r="BH104" s="260"/>
      <c r="BI104" s="260"/>
      <c r="BJ104" s="260"/>
      <c r="BK104" s="260"/>
      <c r="BL104" s="260"/>
      <c r="BM104" s="260"/>
      <c r="BN104" s="260"/>
      <c r="BO104" s="260"/>
      <c r="BP104" s="260"/>
      <c r="BQ104" s="260"/>
      <c r="BR104" s="260"/>
      <c r="BS104" s="260"/>
    </row>
    <row r="105" spans="1:71" ht="12.75" x14ac:dyDescent="0.2">
      <c r="A105" s="288">
        <f>G30/1000/1000</f>
        <v>16.515344103082089</v>
      </c>
      <c r="B105" s="289">
        <f>L88</f>
        <v>2.251624419179743</v>
      </c>
      <c r="C105" s="290">
        <f>G28</f>
        <v>1.6526147071935926</v>
      </c>
      <c r="D105" s="290">
        <f>G29</f>
        <v>1.7864007221682792</v>
      </c>
      <c r="E105" s="262" t="s">
        <v>559</v>
      </c>
      <c r="F105" s="262"/>
      <c r="G105" s="262"/>
      <c r="H105" s="262"/>
      <c r="I105" s="262"/>
      <c r="J105" s="262"/>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c r="BI105" s="262"/>
      <c r="BJ105" s="262"/>
      <c r="BK105" s="262"/>
      <c r="BL105" s="262"/>
      <c r="BM105" s="262"/>
      <c r="BN105" s="262"/>
      <c r="BO105" s="262"/>
      <c r="BP105" s="262"/>
      <c r="BQ105" s="262"/>
      <c r="BR105" s="262"/>
      <c r="BS105" s="262"/>
    </row>
    <row r="106" spans="1:71" ht="12.75" x14ac:dyDescent="0.2">
      <c r="A106" s="263"/>
      <c r="B106" s="260"/>
      <c r="C106" s="260"/>
      <c r="D106" s="260"/>
      <c r="E106" s="260"/>
      <c r="F106" s="260"/>
      <c r="G106" s="260"/>
      <c r="H106" s="260"/>
      <c r="I106" s="260"/>
      <c r="J106" s="260"/>
      <c r="K106" s="260"/>
      <c r="L106" s="260"/>
      <c r="M106" s="260"/>
      <c r="N106" s="260"/>
      <c r="O106" s="260"/>
      <c r="P106" s="260"/>
      <c r="Q106" s="260"/>
      <c r="R106" s="260"/>
      <c r="S106" s="260"/>
      <c r="T106" s="260"/>
      <c r="U106" s="260"/>
      <c r="V106" s="260"/>
      <c r="W106" s="260"/>
      <c r="X106" s="260"/>
      <c r="Y106" s="260"/>
      <c r="Z106" s="260"/>
      <c r="AA106" s="260"/>
      <c r="AB106" s="260"/>
      <c r="AC106" s="260"/>
      <c r="AD106" s="260"/>
      <c r="AE106" s="260"/>
      <c r="AF106" s="260"/>
      <c r="AG106" s="260"/>
      <c r="AH106" s="260"/>
      <c r="AI106" s="260"/>
      <c r="AJ106" s="260"/>
      <c r="AK106" s="260"/>
      <c r="AL106" s="260"/>
      <c r="AM106" s="260"/>
      <c r="AN106" s="260"/>
      <c r="AO106" s="260"/>
      <c r="AP106" s="260"/>
      <c r="AQ106" s="261"/>
      <c r="AR106" s="261"/>
      <c r="AS106" s="261"/>
      <c r="AT106" s="260"/>
      <c r="AU106" s="260"/>
      <c r="AV106" s="260"/>
      <c r="AW106" s="260"/>
      <c r="AX106" s="260"/>
      <c r="AY106" s="260"/>
      <c r="AZ106" s="260"/>
      <c r="BA106" s="260"/>
      <c r="BB106" s="260"/>
      <c r="BC106" s="260"/>
      <c r="BD106" s="260"/>
      <c r="BE106" s="260"/>
      <c r="BF106" s="260"/>
      <c r="BG106" s="260"/>
      <c r="BH106" s="260"/>
      <c r="BI106" s="260"/>
      <c r="BJ106" s="260"/>
      <c r="BK106" s="260"/>
      <c r="BL106" s="260"/>
      <c r="BM106" s="260"/>
      <c r="BN106" s="260"/>
      <c r="BO106" s="260"/>
      <c r="BP106" s="260"/>
      <c r="BQ106" s="260"/>
      <c r="BR106" s="260"/>
      <c r="BS106" s="260"/>
    </row>
    <row r="107" spans="1:71" ht="12.75"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57"/>
      <c r="AU107" s="257"/>
      <c r="AV107" s="257"/>
      <c r="AW107" s="257"/>
      <c r="AX107" s="257"/>
      <c r="AY107" s="257"/>
      <c r="AZ107" s="257"/>
      <c r="BA107" s="257"/>
      <c r="BB107" s="257"/>
      <c r="BC107" s="257"/>
      <c r="BD107" s="257"/>
      <c r="BE107" s="257"/>
      <c r="BF107" s="257"/>
      <c r="BG107" s="257"/>
    </row>
    <row r="108" spans="1:71" ht="12.75" x14ac:dyDescent="0.2">
      <c r="A108" s="294" t="s">
        <v>560</v>
      </c>
      <c r="B108" s="295"/>
      <c r="C108" s="295">
        <f>C109*$B$111*$B$112*1000</f>
        <v>2084494.7337984007</v>
      </c>
      <c r="D108" s="295">
        <f t="shared" ref="D108:AP108" si="36">D109*$B$111*$B$112*1000</f>
        <v>4168989.4675968015</v>
      </c>
      <c r="E108" s="295">
        <f>E109*$B$111*$B$112*1000</f>
        <v>6316650.7084800005</v>
      </c>
      <c r="F108" s="295">
        <f t="shared" si="36"/>
        <v>6316650.7084800005</v>
      </c>
      <c r="G108" s="295">
        <f t="shared" si="36"/>
        <v>6316650.7084800005</v>
      </c>
      <c r="H108" s="295">
        <f t="shared" si="36"/>
        <v>6316650.7084800005</v>
      </c>
      <c r="I108" s="295">
        <f t="shared" si="36"/>
        <v>6316650.7084800005</v>
      </c>
      <c r="J108" s="295">
        <f t="shared" si="36"/>
        <v>6316650.7084800005</v>
      </c>
      <c r="K108" s="295">
        <f t="shared" si="36"/>
        <v>6316650.7084800005</v>
      </c>
      <c r="L108" s="295">
        <f t="shared" si="36"/>
        <v>6316650.7084800005</v>
      </c>
      <c r="M108" s="295">
        <f t="shared" si="36"/>
        <v>6316650.7084800005</v>
      </c>
      <c r="N108" s="295">
        <f t="shared" si="36"/>
        <v>6316650.7084800005</v>
      </c>
      <c r="O108" s="295">
        <f t="shared" si="36"/>
        <v>6316650.7084800005</v>
      </c>
      <c r="P108" s="295">
        <f t="shared" si="36"/>
        <v>6316650.7084800005</v>
      </c>
      <c r="Q108" s="295">
        <f t="shared" si="36"/>
        <v>6316650.7084800005</v>
      </c>
      <c r="R108" s="295">
        <f t="shared" si="36"/>
        <v>6316650.7084800005</v>
      </c>
      <c r="S108" s="295">
        <f t="shared" si="36"/>
        <v>6316650.7084800005</v>
      </c>
      <c r="T108" s="295">
        <f t="shared" si="36"/>
        <v>6316650.7084800005</v>
      </c>
      <c r="U108" s="295">
        <f t="shared" si="36"/>
        <v>6316650.7084800005</v>
      </c>
      <c r="V108" s="295">
        <f t="shared" si="36"/>
        <v>6316650.7084800005</v>
      </c>
      <c r="W108" s="295">
        <f t="shared" si="36"/>
        <v>6316650.7084800005</v>
      </c>
      <c r="X108" s="295">
        <f t="shared" si="36"/>
        <v>6316650.7084800005</v>
      </c>
      <c r="Y108" s="295">
        <f t="shared" si="36"/>
        <v>6316650.7084800005</v>
      </c>
      <c r="Z108" s="295">
        <f t="shared" si="36"/>
        <v>6316650.7084800005</v>
      </c>
      <c r="AA108" s="295">
        <f t="shared" si="36"/>
        <v>6316650.7084800005</v>
      </c>
      <c r="AB108" s="295">
        <f t="shared" si="36"/>
        <v>6316650.7084800005</v>
      </c>
      <c r="AC108" s="295">
        <f t="shared" si="36"/>
        <v>6316650.7084800005</v>
      </c>
      <c r="AD108" s="295">
        <f t="shared" si="36"/>
        <v>6316650.7084800005</v>
      </c>
      <c r="AE108" s="295">
        <f t="shared" si="36"/>
        <v>6316650.7084800005</v>
      </c>
      <c r="AF108" s="295">
        <f t="shared" si="36"/>
        <v>6316650.7084800005</v>
      </c>
      <c r="AG108" s="295">
        <f t="shared" si="36"/>
        <v>6316650.7084800005</v>
      </c>
      <c r="AH108" s="295">
        <f t="shared" si="36"/>
        <v>6316650.7084800005</v>
      </c>
      <c r="AI108" s="295">
        <f t="shared" si="36"/>
        <v>6316650.7084800005</v>
      </c>
      <c r="AJ108" s="295">
        <f t="shared" si="36"/>
        <v>6316650.7084800005</v>
      </c>
      <c r="AK108" s="295">
        <f t="shared" si="36"/>
        <v>6316650.7084800005</v>
      </c>
      <c r="AL108" s="295">
        <f t="shared" si="36"/>
        <v>6316650.7084800005</v>
      </c>
      <c r="AM108" s="295">
        <f t="shared" si="36"/>
        <v>6316650.7084800005</v>
      </c>
      <c r="AN108" s="295">
        <f t="shared" si="36"/>
        <v>6316650.7084800005</v>
      </c>
      <c r="AO108" s="295">
        <f t="shared" si="36"/>
        <v>6316650.7084800005</v>
      </c>
      <c r="AP108" s="295">
        <f t="shared" si="36"/>
        <v>6316650.7084800005</v>
      </c>
      <c r="AT108" s="257"/>
      <c r="AU108" s="257"/>
      <c r="AV108" s="257"/>
      <c r="AW108" s="257"/>
      <c r="AX108" s="257"/>
      <c r="AY108" s="257"/>
      <c r="AZ108" s="257"/>
      <c r="BA108" s="257"/>
      <c r="BB108" s="257"/>
      <c r="BC108" s="257"/>
      <c r="BD108" s="257"/>
      <c r="BE108" s="257"/>
      <c r="BF108" s="257"/>
      <c r="BG108" s="257"/>
    </row>
    <row r="109" spans="1:71" ht="12.75" x14ac:dyDescent="0.2">
      <c r="A109" s="294" t="s">
        <v>561</v>
      </c>
      <c r="B109" s="293"/>
      <c r="C109" s="293">
        <f>B109+$I$120*C113</f>
        <v>0.38669400000000009</v>
      </c>
      <c r="D109" s="293">
        <f>C109+$I$120*D113</f>
        <v>0.77338800000000019</v>
      </c>
      <c r="E109" s="293">
        <f t="shared" ref="E109:AP109" si="37">D109+$I$120*E113</f>
        <v>1.1718000000000002</v>
      </c>
      <c r="F109" s="293">
        <f t="shared" si="37"/>
        <v>1.1718000000000002</v>
      </c>
      <c r="G109" s="293">
        <f t="shared" si="37"/>
        <v>1.1718000000000002</v>
      </c>
      <c r="H109" s="293">
        <f t="shared" si="37"/>
        <v>1.1718000000000002</v>
      </c>
      <c r="I109" s="293">
        <f t="shared" si="37"/>
        <v>1.1718000000000002</v>
      </c>
      <c r="J109" s="293">
        <f t="shared" si="37"/>
        <v>1.1718000000000002</v>
      </c>
      <c r="K109" s="293">
        <f t="shared" si="37"/>
        <v>1.1718000000000002</v>
      </c>
      <c r="L109" s="293">
        <f t="shared" si="37"/>
        <v>1.1718000000000002</v>
      </c>
      <c r="M109" s="293">
        <f t="shared" si="37"/>
        <v>1.1718000000000002</v>
      </c>
      <c r="N109" s="293">
        <f t="shared" si="37"/>
        <v>1.1718000000000002</v>
      </c>
      <c r="O109" s="293">
        <f t="shared" si="37"/>
        <v>1.1718000000000002</v>
      </c>
      <c r="P109" s="293">
        <f t="shared" si="37"/>
        <v>1.1718000000000002</v>
      </c>
      <c r="Q109" s="293">
        <f t="shared" si="37"/>
        <v>1.1718000000000002</v>
      </c>
      <c r="R109" s="293">
        <f t="shared" si="37"/>
        <v>1.1718000000000002</v>
      </c>
      <c r="S109" s="293">
        <f t="shared" si="37"/>
        <v>1.1718000000000002</v>
      </c>
      <c r="T109" s="293">
        <f t="shared" si="37"/>
        <v>1.1718000000000002</v>
      </c>
      <c r="U109" s="293">
        <f t="shared" si="37"/>
        <v>1.1718000000000002</v>
      </c>
      <c r="V109" s="293">
        <f t="shared" si="37"/>
        <v>1.1718000000000002</v>
      </c>
      <c r="W109" s="293">
        <f t="shared" si="37"/>
        <v>1.1718000000000002</v>
      </c>
      <c r="X109" s="293">
        <f t="shared" si="37"/>
        <v>1.1718000000000002</v>
      </c>
      <c r="Y109" s="293">
        <f t="shared" si="37"/>
        <v>1.1718000000000002</v>
      </c>
      <c r="Z109" s="293">
        <f t="shared" si="37"/>
        <v>1.1718000000000002</v>
      </c>
      <c r="AA109" s="293">
        <f t="shared" si="37"/>
        <v>1.1718000000000002</v>
      </c>
      <c r="AB109" s="293">
        <f t="shared" si="37"/>
        <v>1.1718000000000002</v>
      </c>
      <c r="AC109" s="293">
        <f t="shared" si="37"/>
        <v>1.1718000000000002</v>
      </c>
      <c r="AD109" s="293">
        <f t="shared" si="37"/>
        <v>1.1718000000000002</v>
      </c>
      <c r="AE109" s="293">
        <f t="shared" si="37"/>
        <v>1.1718000000000002</v>
      </c>
      <c r="AF109" s="293">
        <f t="shared" si="37"/>
        <v>1.1718000000000002</v>
      </c>
      <c r="AG109" s="293">
        <f t="shared" si="37"/>
        <v>1.1718000000000002</v>
      </c>
      <c r="AH109" s="293">
        <f t="shared" si="37"/>
        <v>1.1718000000000002</v>
      </c>
      <c r="AI109" s="293">
        <f t="shared" si="37"/>
        <v>1.1718000000000002</v>
      </c>
      <c r="AJ109" s="293">
        <f t="shared" si="37"/>
        <v>1.1718000000000002</v>
      </c>
      <c r="AK109" s="293">
        <f t="shared" si="37"/>
        <v>1.1718000000000002</v>
      </c>
      <c r="AL109" s="293">
        <f t="shared" si="37"/>
        <v>1.1718000000000002</v>
      </c>
      <c r="AM109" s="293">
        <f t="shared" si="37"/>
        <v>1.1718000000000002</v>
      </c>
      <c r="AN109" s="293">
        <f t="shared" si="37"/>
        <v>1.1718000000000002</v>
      </c>
      <c r="AO109" s="293">
        <f t="shared" si="37"/>
        <v>1.1718000000000002</v>
      </c>
      <c r="AP109" s="293">
        <f t="shared" si="37"/>
        <v>1.1718000000000002</v>
      </c>
      <c r="AT109" s="257"/>
      <c r="AU109" s="257"/>
      <c r="AV109" s="257"/>
      <c r="AW109" s="257"/>
      <c r="AX109" s="257"/>
      <c r="AY109" s="257"/>
      <c r="AZ109" s="257"/>
      <c r="BA109" s="257"/>
      <c r="BB109" s="257"/>
      <c r="BC109" s="257"/>
      <c r="BD109" s="257"/>
      <c r="BE109" s="257"/>
      <c r="BF109" s="257"/>
      <c r="BG109" s="257"/>
    </row>
    <row r="110" spans="1:71" ht="12.75" x14ac:dyDescent="0.2">
      <c r="A110" s="294" t="s">
        <v>562</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57"/>
      <c r="AU110" s="257"/>
      <c r="AV110" s="257"/>
      <c r="AW110" s="257"/>
      <c r="AX110" s="257"/>
      <c r="AY110" s="257"/>
      <c r="AZ110" s="257"/>
      <c r="BA110" s="257"/>
      <c r="BB110" s="257"/>
      <c r="BC110" s="257"/>
      <c r="BD110" s="257"/>
      <c r="BE110" s="257"/>
      <c r="BF110" s="257"/>
      <c r="BG110" s="257"/>
    </row>
    <row r="111" spans="1:71" ht="12.75" x14ac:dyDescent="0.2">
      <c r="A111" s="294" t="s">
        <v>563</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57"/>
      <c r="AU111" s="257"/>
      <c r="AV111" s="257"/>
      <c r="AW111" s="257"/>
      <c r="AX111" s="257"/>
      <c r="AY111" s="257"/>
      <c r="AZ111" s="257"/>
      <c r="BA111" s="257"/>
      <c r="BB111" s="257"/>
      <c r="BC111" s="257"/>
      <c r="BD111" s="257"/>
      <c r="BE111" s="257"/>
      <c r="BF111" s="257"/>
      <c r="BG111" s="257"/>
    </row>
    <row r="112" spans="1:71" ht="12.75" x14ac:dyDescent="0.2">
      <c r="A112" s="294" t="s">
        <v>564</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57"/>
      <c r="AU112" s="257"/>
      <c r="AV112" s="257"/>
      <c r="AW112" s="257"/>
      <c r="AX112" s="257"/>
      <c r="AY112" s="257"/>
      <c r="AZ112" s="257"/>
      <c r="BA112" s="257"/>
      <c r="BB112" s="257"/>
      <c r="BC112" s="257"/>
      <c r="BD112" s="257"/>
      <c r="BE112" s="257"/>
      <c r="BF112" s="257"/>
      <c r="BG112" s="257"/>
    </row>
    <row r="113" spans="1:71" ht="15" x14ac:dyDescent="0.2">
      <c r="A113" s="297" t="s">
        <v>565</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57"/>
      <c r="AU113" s="257"/>
      <c r="AV113" s="257"/>
      <c r="AW113" s="257"/>
      <c r="AX113" s="257"/>
      <c r="AY113" s="257"/>
      <c r="AZ113" s="257"/>
      <c r="BA113" s="257"/>
      <c r="BB113" s="257"/>
      <c r="BC113" s="257"/>
      <c r="BD113" s="257"/>
      <c r="BE113" s="257"/>
      <c r="BF113" s="257"/>
      <c r="BG113" s="257"/>
    </row>
    <row r="114" spans="1:71" ht="12.75" x14ac:dyDescent="0.2">
      <c r="A114" s="263"/>
      <c r="B114" s="260"/>
      <c r="C114" s="260"/>
      <c r="D114" s="260"/>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1"/>
      <c r="AR114" s="261"/>
      <c r="AS114" s="261"/>
      <c r="AT114" s="260"/>
      <c r="AU114" s="260"/>
      <c r="AV114" s="260"/>
      <c r="AW114" s="260"/>
      <c r="AX114" s="260"/>
      <c r="AY114" s="260"/>
      <c r="AZ114" s="260"/>
      <c r="BA114" s="260"/>
      <c r="BB114" s="260"/>
      <c r="BC114" s="260"/>
      <c r="BD114" s="260"/>
      <c r="BE114" s="260"/>
      <c r="BF114" s="260"/>
      <c r="BG114" s="260"/>
      <c r="BH114" s="260"/>
      <c r="BI114" s="260"/>
      <c r="BJ114" s="260"/>
      <c r="BK114" s="260"/>
      <c r="BL114" s="260"/>
      <c r="BM114" s="260"/>
      <c r="BN114" s="260"/>
      <c r="BO114" s="260"/>
      <c r="BP114" s="260"/>
      <c r="BQ114" s="260"/>
      <c r="BR114" s="260"/>
      <c r="BS114" s="260"/>
    </row>
    <row r="115" spans="1:71" ht="12.75" x14ac:dyDescent="0.2">
      <c r="A115" s="263"/>
      <c r="B115" s="260"/>
      <c r="C115" s="260"/>
      <c r="D115" s="260"/>
      <c r="E115" s="260"/>
      <c r="F115" s="260"/>
      <c r="G115" s="260"/>
      <c r="H115" s="260"/>
      <c r="I115" s="260"/>
      <c r="J115" s="260"/>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1"/>
      <c r="AR115" s="261"/>
      <c r="AS115" s="261"/>
      <c r="AT115" s="260"/>
      <c r="AU115" s="260"/>
      <c r="AV115" s="260"/>
      <c r="AW115" s="260"/>
      <c r="AX115" s="260"/>
      <c r="AY115" s="260"/>
      <c r="AZ115" s="260"/>
      <c r="BA115" s="260"/>
      <c r="BB115" s="260"/>
      <c r="BC115" s="260"/>
      <c r="BD115" s="260"/>
      <c r="BE115" s="260"/>
      <c r="BF115" s="260"/>
      <c r="BG115" s="260"/>
      <c r="BH115" s="260"/>
      <c r="BI115" s="260"/>
      <c r="BJ115" s="260"/>
      <c r="BK115" s="260"/>
      <c r="BL115" s="260"/>
      <c r="BM115" s="260"/>
      <c r="BN115" s="260"/>
      <c r="BO115" s="260"/>
      <c r="BP115" s="260"/>
      <c r="BQ115" s="260"/>
      <c r="BR115" s="260"/>
      <c r="BS115" s="260"/>
    </row>
    <row r="116" spans="1:71" ht="12.75" x14ac:dyDescent="0.2">
      <c r="A116" s="291"/>
      <c r="B116" s="471" t="s">
        <v>566</v>
      </c>
      <c r="C116" s="472"/>
      <c r="D116" s="471" t="s">
        <v>567</v>
      </c>
      <c r="E116" s="472"/>
      <c r="F116" s="291"/>
      <c r="G116" s="291"/>
      <c r="H116" s="291"/>
      <c r="I116" s="291"/>
      <c r="J116" s="291"/>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1"/>
      <c r="AR116" s="261"/>
      <c r="AS116" s="261"/>
      <c r="AT116" s="260"/>
      <c r="AU116" s="260"/>
      <c r="AV116" s="260"/>
      <c r="AW116" s="260"/>
      <c r="AX116" s="260"/>
      <c r="AY116" s="260"/>
      <c r="AZ116" s="260"/>
      <c r="BA116" s="260"/>
      <c r="BB116" s="260"/>
      <c r="BC116" s="260"/>
      <c r="BD116" s="260"/>
      <c r="BE116" s="260"/>
      <c r="BF116" s="260"/>
      <c r="BG116" s="260"/>
      <c r="BH116" s="260"/>
      <c r="BI116" s="260"/>
      <c r="BJ116" s="260"/>
      <c r="BK116" s="260"/>
      <c r="BL116" s="260"/>
      <c r="BM116" s="260"/>
      <c r="BN116" s="260"/>
      <c r="BO116" s="260"/>
      <c r="BP116" s="260"/>
      <c r="BQ116" s="260"/>
      <c r="BR116" s="260"/>
      <c r="BS116" s="260"/>
    </row>
    <row r="117" spans="1:71" ht="12.75" x14ac:dyDescent="0.2">
      <c r="A117" s="294" t="s">
        <v>568</v>
      </c>
      <c r="B117" s="300"/>
      <c r="C117" s="291" t="s">
        <v>569</v>
      </c>
      <c r="D117" s="392">
        <v>1.26</v>
      </c>
      <c r="E117" s="291" t="s">
        <v>569</v>
      </c>
      <c r="F117" s="291"/>
      <c r="G117" s="291"/>
      <c r="H117" s="291"/>
      <c r="I117" s="291"/>
      <c r="J117" s="291"/>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1"/>
      <c r="AR117" s="261"/>
      <c r="AS117" s="261"/>
      <c r="AT117" s="260"/>
      <c r="AU117" s="260"/>
      <c r="AV117" s="260"/>
      <c r="AW117" s="260"/>
      <c r="AX117" s="260"/>
      <c r="AY117" s="260"/>
      <c r="AZ117" s="260"/>
      <c r="BA117" s="260"/>
      <c r="BB117" s="260"/>
      <c r="BC117" s="260"/>
      <c r="BD117" s="260"/>
      <c r="BE117" s="260"/>
      <c r="BF117" s="260"/>
      <c r="BG117" s="260"/>
      <c r="BH117" s="260"/>
      <c r="BI117" s="260"/>
      <c r="BJ117" s="260"/>
      <c r="BK117" s="260"/>
      <c r="BL117" s="260"/>
      <c r="BM117" s="260"/>
      <c r="BN117" s="260"/>
      <c r="BO117" s="260"/>
      <c r="BP117" s="260"/>
      <c r="BQ117" s="260"/>
      <c r="BR117" s="260"/>
      <c r="BS117" s="260"/>
    </row>
    <row r="118" spans="1:71" ht="25.5" x14ac:dyDescent="0.2">
      <c r="A118" s="294" t="s">
        <v>568</v>
      </c>
      <c r="B118" s="291">
        <f>$B$110*B117</f>
        <v>0</v>
      </c>
      <c r="C118" s="291" t="s">
        <v>131</v>
      </c>
      <c r="D118" s="291">
        <f>$B$110*D117</f>
        <v>1.1718000000000002</v>
      </c>
      <c r="E118" s="291" t="s">
        <v>131</v>
      </c>
      <c r="F118" s="294" t="s">
        <v>570</v>
      </c>
      <c r="G118" s="291">
        <f>D117-B117</f>
        <v>1.26</v>
      </c>
      <c r="H118" s="291" t="s">
        <v>569</v>
      </c>
      <c r="I118" s="301">
        <f>$B$110*G118</f>
        <v>1.1718000000000002</v>
      </c>
      <c r="J118" s="291" t="s">
        <v>131</v>
      </c>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1"/>
      <c r="AR118" s="261"/>
      <c r="AS118" s="261"/>
      <c r="AT118" s="260"/>
      <c r="AU118" s="260"/>
      <c r="AV118" s="260"/>
      <c r="AW118" s="260"/>
      <c r="AX118" s="260"/>
      <c r="AY118" s="260"/>
      <c r="AZ118" s="260"/>
      <c r="BA118" s="260"/>
      <c r="BB118" s="260"/>
      <c r="BC118" s="260"/>
      <c r="BD118" s="260"/>
      <c r="BE118" s="260"/>
      <c r="BF118" s="260"/>
      <c r="BG118" s="260"/>
      <c r="BH118" s="260"/>
      <c r="BI118" s="260"/>
      <c r="BJ118" s="260"/>
      <c r="BK118" s="260"/>
      <c r="BL118" s="260"/>
      <c r="BM118" s="260"/>
      <c r="BN118" s="260"/>
      <c r="BO118" s="260"/>
      <c r="BP118" s="260"/>
      <c r="BQ118" s="260"/>
      <c r="BR118" s="260"/>
      <c r="BS118" s="260"/>
    </row>
    <row r="119" spans="1:71" ht="25.5" x14ac:dyDescent="0.2">
      <c r="A119" s="291"/>
      <c r="B119" s="291"/>
      <c r="C119" s="291"/>
      <c r="D119" s="291"/>
      <c r="E119" s="291"/>
      <c r="F119" s="294" t="s">
        <v>571</v>
      </c>
      <c r="G119" s="291">
        <f>I119/$B$110</f>
        <v>0</v>
      </c>
      <c r="H119" s="291" t="s">
        <v>569</v>
      </c>
      <c r="I119" s="300"/>
      <c r="J119" s="291" t="s">
        <v>131</v>
      </c>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1"/>
      <c r="AR119" s="261"/>
      <c r="AS119" s="261"/>
      <c r="AT119" s="260"/>
      <c r="AU119" s="260"/>
      <c r="AV119" s="260"/>
      <c r="AW119" s="260"/>
      <c r="AX119" s="260"/>
      <c r="AY119" s="260"/>
      <c r="AZ119" s="260"/>
      <c r="BA119" s="260"/>
      <c r="BB119" s="260"/>
      <c r="BC119" s="260"/>
      <c r="BD119" s="260"/>
      <c r="BE119" s="260"/>
      <c r="BF119" s="260"/>
      <c r="BG119" s="260"/>
      <c r="BH119" s="260"/>
      <c r="BI119" s="260"/>
      <c r="BJ119" s="260"/>
      <c r="BK119" s="260"/>
      <c r="BL119" s="260"/>
      <c r="BM119" s="260"/>
      <c r="BN119" s="260"/>
      <c r="BO119" s="260"/>
      <c r="BP119" s="260"/>
      <c r="BQ119" s="260"/>
      <c r="BR119" s="260"/>
      <c r="BS119" s="260"/>
    </row>
    <row r="120" spans="1:71" ht="38.25" x14ac:dyDescent="0.2">
      <c r="A120" s="302"/>
      <c r="B120" s="303"/>
      <c r="C120" s="303"/>
      <c r="D120" s="303"/>
      <c r="E120" s="303"/>
      <c r="F120" s="304" t="s">
        <v>572</v>
      </c>
      <c r="G120" s="301">
        <f>G118</f>
        <v>1.26</v>
      </c>
      <c r="H120" s="291" t="s">
        <v>569</v>
      </c>
      <c r="I120" s="296">
        <f>I118</f>
        <v>1.1718000000000002</v>
      </c>
      <c r="J120" s="291" t="s">
        <v>131</v>
      </c>
      <c r="K120" s="260"/>
      <c r="L120" s="260"/>
      <c r="M120" s="260"/>
      <c r="N120" s="260"/>
      <c r="O120" s="260"/>
      <c r="P120" s="260"/>
      <c r="Q120" s="260"/>
      <c r="R120" s="260"/>
      <c r="S120" s="260"/>
      <c r="T120" s="260"/>
      <c r="U120" s="260"/>
      <c r="V120" s="260"/>
      <c r="W120" s="260"/>
      <c r="X120" s="260"/>
      <c r="Y120" s="260"/>
      <c r="Z120" s="260"/>
      <c r="AA120" s="260"/>
      <c r="AB120" s="260"/>
      <c r="AC120" s="260"/>
      <c r="AD120" s="260"/>
      <c r="AE120" s="260"/>
      <c r="AF120" s="260"/>
      <c r="AG120" s="260"/>
      <c r="AH120" s="260"/>
      <c r="AI120" s="260"/>
      <c r="AJ120" s="260"/>
      <c r="AK120" s="260"/>
      <c r="AL120" s="260"/>
      <c r="AM120" s="260"/>
      <c r="AN120" s="260"/>
      <c r="AO120" s="260"/>
      <c r="AP120" s="260"/>
      <c r="AQ120" s="261"/>
      <c r="AR120" s="261"/>
      <c r="AS120" s="261"/>
      <c r="AT120" s="260"/>
      <c r="AU120" s="260"/>
      <c r="AV120" s="260"/>
      <c r="AW120" s="260"/>
      <c r="AX120" s="260"/>
      <c r="AY120" s="260"/>
      <c r="AZ120" s="260"/>
      <c r="BA120" s="260"/>
      <c r="BB120" s="260"/>
      <c r="BC120" s="260"/>
      <c r="BD120" s="260"/>
      <c r="BE120" s="260"/>
      <c r="BF120" s="260"/>
      <c r="BG120" s="260"/>
      <c r="BH120" s="260"/>
      <c r="BI120" s="260"/>
      <c r="BJ120" s="260"/>
      <c r="BK120" s="260"/>
      <c r="BL120" s="260"/>
      <c r="BM120" s="260"/>
      <c r="BN120" s="260"/>
      <c r="BO120" s="260"/>
      <c r="BP120" s="260"/>
      <c r="BQ120" s="260"/>
      <c r="BR120" s="260"/>
      <c r="BS120" s="260"/>
    </row>
    <row r="121" spans="1:71" ht="12.75" x14ac:dyDescent="0.2">
      <c r="A121" s="264"/>
      <c r="B121" s="262"/>
      <c r="C121" s="260"/>
      <c r="D121" s="260"/>
      <c r="E121" s="260"/>
      <c r="F121" s="260"/>
      <c r="G121" s="260"/>
      <c r="H121" s="260"/>
      <c r="I121" s="260"/>
      <c r="J121" s="260"/>
      <c r="K121" s="260"/>
      <c r="L121" s="260"/>
      <c r="M121" s="260"/>
      <c r="N121" s="260"/>
      <c r="O121" s="260"/>
      <c r="P121" s="260"/>
      <c r="Q121" s="260"/>
      <c r="R121" s="260"/>
      <c r="S121" s="260"/>
      <c r="T121" s="260"/>
      <c r="U121" s="260"/>
      <c r="V121" s="260"/>
      <c r="W121" s="260"/>
      <c r="X121" s="260"/>
      <c r="Y121" s="260"/>
      <c r="Z121" s="260"/>
      <c r="AA121" s="260"/>
      <c r="AB121" s="260"/>
      <c r="AC121" s="260"/>
      <c r="AD121" s="260"/>
      <c r="AE121" s="260"/>
      <c r="AF121" s="260"/>
      <c r="AG121" s="260"/>
      <c r="AH121" s="260"/>
      <c r="AI121" s="260"/>
      <c r="AJ121" s="260"/>
      <c r="AK121" s="260"/>
      <c r="AL121" s="260"/>
      <c r="AM121" s="260"/>
      <c r="AN121" s="260"/>
      <c r="AO121" s="260"/>
      <c r="AP121" s="260"/>
      <c r="AQ121" s="261"/>
      <c r="AR121" s="261"/>
      <c r="AS121" s="261"/>
      <c r="AT121" s="260"/>
      <c r="AU121" s="260"/>
      <c r="AV121" s="260"/>
      <c r="AW121" s="260"/>
      <c r="AX121" s="260"/>
      <c r="AY121" s="260"/>
      <c r="AZ121" s="260"/>
      <c r="BA121" s="260"/>
      <c r="BB121" s="260"/>
      <c r="BC121" s="260"/>
      <c r="BD121" s="260"/>
      <c r="BE121" s="260"/>
      <c r="BF121" s="260"/>
      <c r="BG121" s="260"/>
      <c r="BH121" s="260"/>
      <c r="BI121" s="260"/>
      <c r="BJ121" s="260"/>
      <c r="BK121" s="260"/>
      <c r="BL121" s="260"/>
      <c r="BM121" s="260"/>
      <c r="BN121" s="260"/>
      <c r="BO121" s="260"/>
      <c r="BP121" s="260"/>
      <c r="BQ121" s="260"/>
      <c r="BR121" s="260"/>
      <c r="BS121" s="260"/>
    </row>
    <row r="122" spans="1:71" ht="12.75" x14ac:dyDescent="0.2">
      <c r="A122" s="305" t="s">
        <v>573</v>
      </c>
      <c r="B122" s="393">
        <v>6.0553674322436732</v>
      </c>
      <c r="C122" s="262"/>
      <c r="D122" s="262"/>
      <c r="E122" s="262"/>
      <c r="F122" s="262"/>
      <c r="G122" s="262"/>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262"/>
      <c r="BI122" s="262"/>
      <c r="BJ122" s="262"/>
      <c r="BK122" s="262"/>
      <c r="BL122" s="262"/>
      <c r="BM122" s="262"/>
      <c r="BN122" s="262"/>
      <c r="BO122" s="262"/>
      <c r="BP122" s="262"/>
      <c r="BQ122" s="262"/>
      <c r="BR122" s="262"/>
      <c r="BS122" s="262"/>
    </row>
    <row r="123" spans="1:71" ht="12.75" x14ac:dyDescent="0.2">
      <c r="A123" s="305" t="s">
        <v>347</v>
      </c>
      <c r="B123" s="306">
        <v>25</v>
      </c>
      <c r="C123" s="262"/>
      <c r="D123" s="262"/>
      <c r="E123" s="262"/>
      <c r="F123" s="262"/>
      <c r="G123" s="262"/>
      <c r="H123" s="262"/>
      <c r="I123" s="262"/>
      <c r="J123" s="262"/>
      <c r="K123" s="262"/>
      <c r="L123" s="262"/>
      <c r="M123" s="262"/>
      <c r="N123" s="262"/>
      <c r="O123" s="262"/>
      <c r="P123" s="262"/>
      <c r="Q123" s="262"/>
      <c r="R123" s="262"/>
      <c r="S123" s="262"/>
      <c r="T123" s="262"/>
      <c r="U123" s="262"/>
      <c r="V123" s="262"/>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262"/>
      <c r="BI123" s="262"/>
      <c r="BJ123" s="262"/>
      <c r="BK123" s="262"/>
      <c r="BL123" s="262"/>
      <c r="BM123" s="262"/>
      <c r="BN123" s="262"/>
      <c r="BO123" s="262"/>
      <c r="BP123" s="262"/>
      <c r="BQ123" s="262"/>
      <c r="BR123" s="262"/>
      <c r="BS123" s="262"/>
    </row>
    <row r="124" spans="1:71" ht="12.75" x14ac:dyDescent="0.2">
      <c r="A124" s="305" t="s">
        <v>574</v>
      </c>
      <c r="B124" s="306" t="s">
        <v>542</v>
      </c>
      <c r="C124" s="265" t="s">
        <v>575</v>
      </c>
      <c r="D124" s="262"/>
      <c r="E124" s="262"/>
      <c r="F124" s="262"/>
      <c r="G124" s="262"/>
      <c r="H124" s="262"/>
      <c r="I124" s="262"/>
      <c r="J124" s="262"/>
      <c r="K124" s="262"/>
      <c r="L124" s="262"/>
      <c r="M124" s="262"/>
      <c r="N124" s="262"/>
      <c r="O124" s="262"/>
      <c r="P124" s="262"/>
      <c r="Q124" s="262"/>
      <c r="R124" s="262"/>
      <c r="S124" s="262"/>
      <c r="T124" s="262"/>
      <c r="U124" s="262"/>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262"/>
      <c r="BI124" s="262"/>
      <c r="BJ124" s="262"/>
      <c r="BK124" s="262"/>
      <c r="BL124" s="262"/>
      <c r="BM124" s="262"/>
      <c r="BN124" s="262"/>
      <c r="BO124" s="262"/>
      <c r="BP124" s="262"/>
      <c r="BQ124" s="262"/>
      <c r="BR124" s="262"/>
      <c r="BS124" s="262"/>
    </row>
    <row r="125" spans="1:71" s="221" customFormat="1" ht="12.75" x14ac:dyDescent="0.2">
      <c r="A125" s="307"/>
      <c r="B125" s="308"/>
      <c r="C125" s="266"/>
      <c r="D125" s="267"/>
      <c r="E125" s="267"/>
      <c r="F125" s="267"/>
      <c r="G125" s="267"/>
      <c r="H125" s="267"/>
      <c r="I125" s="267"/>
      <c r="J125" s="267"/>
      <c r="K125" s="267"/>
      <c r="L125" s="267"/>
      <c r="M125" s="267"/>
      <c r="N125" s="267"/>
      <c r="O125" s="267"/>
      <c r="P125" s="267"/>
      <c r="Q125" s="267"/>
      <c r="R125" s="267"/>
      <c r="S125" s="267"/>
      <c r="T125" s="267"/>
      <c r="U125" s="267"/>
      <c r="V125" s="267"/>
      <c r="W125" s="267"/>
      <c r="X125" s="267"/>
      <c r="Y125" s="267"/>
      <c r="Z125" s="267"/>
      <c r="AA125" s="267"/>
      <c r="AB125" s="267"/>
      <c r="AC125" s="267"/>
      <c r="AD125" s="267"/>
      <c r="AE125" s="267"/>
      <c r="AF125" s="267"/>
      <c r="AG125" s="267"/>
      <c r="AH125" s="267"/>
      <c r="AI125" s="267"/>
      <c r="AJ125" s="267"/>
      <c r="AK125" s="267"/>
      <c r="AL125" s="267"/>
      <c r="AM125" s="267"/>
      <c r="AN125" s="267"/>
      <c r="AO125" s="267"/>
      <c r="AP125" s="267"/>
      <c r="AQ125" s="267"/>
      <c r="AR125" s="267"/>
      <c r="AS125" s="267"/>
      <c r="AT125" s="267"/>
      <c r="AU125" s="267"/>
      <c r="AV125" s="267"/>
      <c r="AW125" s="267"/>
      <c r="AX125" s="267"/>
      <c r="AY125" s="267"/>
      <c r="AZ125" s="267"/>
      <c r="BA125" s="267"/>
      <c r="BB125" s="267"/>
      <c r="BC125" s="267"/>
      <c r="BD125" s="267"/>
      <c r="BE125" s="267"/>
      <c r="BF125" s="267"/>
      <c r="BG125" s="267"/>
      <c r="BH125" s="267"/>
      <c r="BI125" s="267"/>
      <c r="BJ125" s="267"/>
      <c r="BK125" s="267"/>
      <c r="BL125" s="267"/>
      <c r="BM125" s="267"/>
      <c r="BN125" s="267"/>
      <c r="BO125" s="267"/>
      <c r="BP125" s="267"/>
      <c r="BQ125" s="267"/>
      <c r="BR125" s="267"/>
      <c r="BS125" s="267"/>
    </row>
    <row r="126" spans="1:71" ht="12.75" x14ac:dyDescent="0.2">
      <c r="A126" s="305" t="s">
        <v>576</v>
      </c>
      <c r="B126" s="309">
        <f>$B$122*1000*1000</f>
        <v>6055367.4322436741</v>
      </c>
      <c r="C126" s="262"/>
      <c r="D126" s="262"/>
      <c r="E126" s="262"/>
      <c r="F126" s="262"/>
      <c r="G126" s="262"/>
      <c r="H126" s="262"/>
      <c r="I126" s="262"/>
      <c r="J126" s="262"/>
      <c r="K126" s="262"/>
      <c r="L126" s="262"/>
      <c r="M126" s="262"/>
      <c r="N126" s="262"/>
      <c r="O126" s="262"/>
      <c r="P126" s="262"/>
      <c r="Q126" s="262"/>
      <c r="R126" s="262"/>
      <c r="S126" s="262"/>
      <c r="T126" s="262"/>
      <c r="U126" s="262"/>
      <c r="V126" s="262"/>
      <c r="W126" s="262"/>
      <c r="X126" s="262"/>
      <c r="Y126" s="262"/>
      <c r="Z126" s="262"/>
      <c r="AA126" s="262"/>
      <c r="AB126" s="262"/>
      <c r="AC126" s="262"/>
      <c r="AD126" s="262"/>
      <c r="AE126" s="262"/>
      <c r="AF126" s="262"/>
      <c r="AG126" s="262"/>
      <c r="AH126" s="262"/>
      <c r="AI126" s="262"/>
      <c r="AJ126" s="262"/>
      <c r="AK126" s="262"/>
      <c r="AL126" s="262"/>
      <c r="AM126" s="262"/>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c r="BI126" s="262"/>
      <c r="BJ126" s="262"/>
      <c r="BK126" s="262"/>
      <c r="BL126" s="262"/>
      <c r="BM126" s="262"/>
      <c r="BN126" s="262"/>
      <c r="BO126" s="262"/>
      <c r="BP126" s="262"/>
      <c r="BQ126" s="262"/>
      <c r="BR126" s="262"/>
      <c r="BS126" s="262"/>
    </row>
    <row r="127" spans="1:71" ht="12.75" x14ac:dyDescent="0.2">
      <c r="A127" s="305" t="s">
        <v>577</v>
      </c>
      <c r="B127" s="310">
        <v>0.01</v>
      </c>
      <c r="C127" s="262"/>
      <c r="D127" s="262"/>
      <c r="E127" s="262"/>
      <c r="F127" s="262"/>
      <c r="G127" s="262"/>
      <c r="H127" s="262"/>
      <c r="I127" s="262"/>
      <c r="J127" s="262"/>
      <c r="K127" s="262"/>
      <c r="L127" s="262"/>
      <c r="M127" s="262"/>
      <c r="N127" s="262"/>
      <c r="O127" s="262"/>
      <c r="P127" s="262"/>
      <c r="Q127" s="262"/>
      <c r="R127" s="262"/>
      <c r="S127" s="262"/>
      <c r="T127" s="262"/>
      <c r="U127" s="262"/>
      <c r="V127" s="262"/>
      <c r="W127" s="262"/>
      <c r="X127" s="262"/>
      <c r="Y127" s="262"/>
      <c r="Z127" s="262"/>
      <c r="AA127" s="262"/>
      <c r="AB127" s="262"/>
      <c r="AC127" s="262"/>
      <c r="AD127" s="262"/>
      <c r="AE127" s="262"/>
      <c r="AF127" s="262"/>
      <c r="AG127" s="262"/>
      <c r="AH127" s="262"/>
      <c r="AI127" s="262"/>
      <c r="AJ127" s="262"/>
      <c r="AK127" s="262"/>
      <c r="AL127" s="262"/>
      <c r="AM127" s="262"/>
      <c r="AN127" s="262"/>
      <c r="AO127" s="262"/>
      <c r="AP127" s="262"/>
      <c r="AQ127" s="262"/>
      <c r="AR127" s="262"/>
      <c r="AS127" s="262"/>
      <c r="AT127" s="262"/>
      <c r="AU127" s="262"/>
      <c r="AV127" s="262"/>
      <c r="AW127" s="262"/>
      <c r="AX127" s="262"/>
      <c r="AY127" s="262"/>
      <c r="AZ127" s="262"/>
      <c r="BA127" s="262"/>
      <c r="BB127" s="262"/>
      <c r="BC127" s="262"/>
      <c r="BD127" s="262"/>
      <c r="BE127" s="262"/>
      <c r="BF127" s="262"/>
      <c r="BG127" s="262"/>
      <c r="BH127" s="262"/>
      <c r="BI127" s="262"/>
      <c r="BJ127" s="262"/>
      <c r="BK127" s="262"/>
      <c r="BL127" s="262"/>
      <c r="BM127" s="262"/>
      <c r="BN127" s="262"/>
      <c r="BO127" s="262"/>
      <c r="BP127" s="262"/>
      <c r="BQ127" s="262"/>
      <c r="BR127" s="262"/>
      <c r="BS127" s="262"/>
    </row>
    <row r="128" spans="1:71" ht="12.75" x14ac:dyDescent="0.2">
      <c r="A128" s="264"/>
      <c r="B128" s="268"/>
      <c r="C128" s="262"/>
      <c r="D128" s="262"/>
      <c r="E128" s="262"/>
      <c r="F128" s="262"/>
      <c r="G128" s="262"/>
      <c r="H128" s="262"/>
      <c r="I128" s="262"/>
      <c r="J128" s="262"/>
      <c r="K128" s="262"/>
      <c r="L128" s="262"/>
      <c r="M128" s="262"/>
      <c r="N128" s="262"/>
      <c r="O128" s="262"/>
      <c r="P128" s="262"/>
      <c r="Q128" s="262"/>
      <c r="R128" s="262"/>
      <c r="S128" s="262"/>
      <c r="T128" s="262"/>
      <c r="U128" s="262"/>
      <c r="V128" s="262"/>
      <c r="W128" s="262"/>
      <c r="X128" s="262"/>
      <c r="Y128" s="262"/>
      <c r="Z128" s="262"/>
      <c r="AA128" s="262"/>
      <c r="AB128" s="262"/>
      <c r="AC128" s="262"/>
      <c r="AD128" s="262"/>
      <c r="AE128" s="262"/>
      <c r="AF128" s="262"/>
      <c r="AG128" s="262"/>
      <c r="AH128" s="262"/>
      <c r="AI128" s="262"/>
      <c r="AJ128" s="262"/>
      <c r="AK128" s="262"/>
      <c r="AL128" s="262"/>
      <c r="AM128" s="262"/>
      <c r="AN128" s="262"/>
      <c r="AO128" s="262"/>
      <c r="AP128" s="262"/>
      <c r="AQ128" s="262"/>
      <c r="AR128" s="262"/>
      <c r="AS128" s="262"/>
      <c r="AT128" s="262"/>
      <c r="AU128" s="262"/>
      <c r="AV128" s="262"/>
      <c r="AW128" s="262"/>
      <c r="AX128" s="262"/>
      <c r="AY128" s="262"/>
      <c r="AZ128" s="262"/>
      <c r="BA128" s="262"/>
      <c r="BB128" s="262"/>
      <c r="BC128" s="262"/>
      <c r="BD128" s="262"/>
      <c r="BE128" s="262"/>
      <c r="BF128" s="262"/>
      <c r="BG128" s="262"/>
      <c r="BH128" s="262"/>
      <c r="BI128" s="262"/>
      <c r="BJ128" s="262"/>
      <c r="BK128" s="262"/>
      <c r="BL128" s="262"/>
      <c r="BM128" s="262"/>
      <c r="BN128" s="262"/>
      <c r="BO128" s="262"/>
      <c r="BP128" s="262"/>
      <c r="BQ128" s="262"/>
      <c r="BR128" s="262"/>
      <c r="BS128" s="262"/>
    </row>
    <row r="129" spans="1:71" ht="12.75" x14ac:dyDescent="0.2">
      <c r="A129" s="305" t="s">
        <v>578</v>
      </c>
      <c r="B129" s="311">
        <v>0.20499999999999999</v>
      </c>
      <c r="C129" s="262"/>
      <c r="D129" s="262"/>
      <c r="E129" s="262"/>
      <c r="F129" s="262"/>
      <c r="G129" s="262"/>
      <c r="H129" s="262"/>
      <c r="I129" s="262"/>
      <c r="J129" s="262"/>
      <c r="K129" s="262"/>
      <c r="L129" s="262"/>
      <c r="M129" s="262"/>
      <c r="N129" s="262"/>
      <c r="O129" s="262"/>
      <c r="P129" s="262"/>
      <c r="Q129" s="262"/>
      <c r="R129" s="262"/>
      <c r="S129" s="262"/>
      <c r="T129" s="262"/>
      <c r="U129" s="262"/>
      <c r="V129" s="262"/>
      <c r="W129" s="262"/>
      <c r="X129" s="262"/>
      <c r="Y129" s="262"/>
      <c r="Z129" s="262"/>
      <c r="AA129" s="262"/>
      <c r="AB129" s="262"/>
      <c r="AC129" s="262"/>
      <c r="AD129" s="262"/>
      <c r="AE129" s="262"/>
      <c r="AF129" s="262"/>
      <c r="AG129" s="262"/>
      <c r="AH129" s="262"/>
      <c r="AI129" s="262"/>
      <c r="AJ129" s="262"/>
      <c r="AK129" s="262"/>
      <c r="AL129" s="262"/>
      <c r="AM129" s="262"/>
      <c r="AN129" s="262"/>
      <c r="AO129" s="262"/>
      <c r="AP129" s="262"/>
      <c r="AQ129" s="262"/>
      <c r="AR129" s="262"/>
      <c r="AS129" s="262"/>
      <c r="AT129" s="262"/>
      <c r="AU129" s="262"/>
      <c r="AV129" s="262"/>
      <c r="AW129" s="262"/>
      <c r="AX129" s="262"/>
      <c r="AY129" s="262"/>
      <c r="AZ129" s="262"/>
      <c r="BA129" s="262"/>
      <c r="BB129" s="262"/>
      <c r="BC129" s="262"/>
      <c r="BD129" s="262"/>
      <c r="BE129" s="262"/>
      <c r="BF129" s="262"/>
      <c r="BG129" s="262"/>
      <c r="BH129" s="262"/>
      <c r="BI129" s="262"/>
      <c r="BJ129" s="262"/>
      <c r="BK129" s="262"/>
      <c r="BL129" s="262"/>
      <c r="BM129" s="262"/>
      <c r="BN129" s="262"/>
      <c r="BO129" s="262"/>
      <c r="BP129" s="262"/>
      <c r="BQ129" s="262"/>
      <c r="BR129" s="262"/>
      <c r="BS129" s="262"/>
    </row>
    <row r="130" spans="1:71" x14ac:dyDescent="0.2">
      <c r="A130" s="312"/>
      <c r="B130" s="313"/>
      <c r="C130" s="262"/>
      <c r="D130" s="262"/>
      <c r="E130" s="262"/>
      <c r="F130" s="262"/>
      <c r="G130" s="262"/>
      <c r="H130" s="262"/>
      <c r="I130" s="262"/>
      <c r="J130" s="262"/>
      <c r="K130" s="262"/>
      <c r="L130" s="262"/>
      <c r="M130" s="262"/>
      <c r="N130" s="262"/>
      <c r="O130" s="262"/>
      <c r="P130" s="262"/>
      <c r="Q130" s="262"/>
      <c r="R130" s="262"/>
      <c r="S130" s="262"/>
      <c r="T130" s="262"/>
      <c r="U130" s="262"/>
      <c r="V130" s="262"/>
      <c r="W130" s="262"/>
      <c r="X130" s="262"/>
      <c r="Y130" s="262"/>
      <c r="Z130" s="262"/>
      <c r="AA130" s="262"/>
      <c r="AB130" s="262"/>
      <c r="AC130" s="262"/>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c r="BI130" s="262"/>
      <c r="BJ130" s="262"/>
      <c r="BK130" s="262"/>
      <c r="BL130" s="262"/>
      <c r="BM130" s="262"/>
      <c r="BN130" s="262"/>
      <c r="BO130" s="262"/>
      <c r="BP130" s="262"/>
      <c r="BQ130" s="262"/>
      <c r="BR130" s="262"/>
      <c r="BS130" s="262"/>
    </row>
    <row r="131" spans="1:71" ht="25.5" x14ac:dyDescent="0.2">
      <c r="A131" s="314" t="s">
        <v>579</v>
      </c>
      <c r="B131" s="315">
        <v>1.23072</v>
      </c>
      <c r="C131" s="262" t="s">
        <v>580</v>
      </c>
      <c r="D131" s="262"/>
      <c r="E131" s="262"/>
      <c r="F131" s="262"/>
      <c r="G131" s="262"/>
      <c r="H131" s="262"/>
      <c r="I131" s="262"/>
      <c r="J131" s="262"/>
      <c r="K131" s="262"/>
      <c r="L131" s="262"/>
      <c r="M131" s="262"/>
      <c r="N131" s="262"/>
      <c r="O131" s="262"/>
      <c r="P131" s="262"/>
      <c r="Q131" s="262"/>
      <c r="R131" s="262"/>
      <c r="S131" s="262"/>
      <c r="T131" s="262"/>
      <c r="U131" s="262"/>
      <c r="V131" s="262"/>
      <c r="W131" s="262"/>
      <c r="X131" s="262"/>
      <c r="Y131" s="262"/>
      <c r="Z131" s="262"/>
      <c r="AA131" s="262"/>
      <c r="AB131" s="262"/>
      <c r="AC131" s="262"/>
      <c r="AD131" s="262"/>
      <c r="AE131" s="262"/>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c r="BI131" s="262"/>
      <c r="BJ131" s="262"/>
      <c r="BK131" s="262"/>
      <c r="BL131" s="262"/>
      <c r="BM131" s="262"/>
      <c r="BN131" s="262"/>
      <c r="BO131" s="262"/>
      <c r="BP131" s="262"/>
      <c r="BQ131" s="262"/>
      <c r="BR131" s="262"/>
      <c r="BS131" s="262"/>
    </row>
    <row r="132" spans="1:71" ht="25.5" x14ac:dyDescent="0.2">
      <c r="A132" s="314" t="s">
        <v>581</v>
      </c>
      <c r="B132" s="315">
        <v>1.20268</v>
      </c>
      <c r="C132" s="262" t="s">
        <v>580</v>
      </c>
      <c r="D132" s="262"/>
      <c r="E132" s="262"/>
      <c r="F132" s="262"/>
      <c r="G132" s="262"/>
      <c r="H132" s="262"/>
      <c r="I132" s="262"/>
      <c r="J132" s="262"/>
      <c r="K132" s="262"/>
      <c r="L132" s="262"/>
      <c r="M132" s="262"/>
      <c r="N132" s="262"/>
      <c r="O132" s="262"/>
      <c r="P132" s="262"/>
      <c r="Q132" s="262"/>
      <c r="R132" s="262"/>
      <c r="S132" s="262"/>
      <c r="T132" s="262"/>
      <c r="U132" s="262"/>
      <c r="V132" s="262"/>
      <c r="W132" s="262"/>
      <c r="X132" s="262"/>
      <c r="Y132" s="262"/>
      <c r="Z132" s="262"/>
      <c r="AA132" s="262"/>
      <c r="AB132" s="262"/>
      <c r="AC132" s="262"/>
      <c r="AD132" s="262"/>
      <c r="AE132" s="262"/>
      <c r="AF132" s="262"/>
      <c r="AG132" s="262"/>
      <c r="AH132" s="262"/>
      <c r="AI132" s="262"/>
      <c r="AJ132" s="262"/>
      <c r="AK132" s="262"/>
      <c r="AL132" s="262"/>
      <c r="AM132" s="262"/>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c r="BI132" s="262"/>
      <c r="BJ132" s="262"/>
      <c r="BK132" s="262"/>
      <c r="BL132" s="262"/>
      <c r="BM132" s="262"/>
      <c r="BN132" s="262"/>
      <c r="BO132" s="262"/>
      <c r="BP132" s="262"/>
      <c r="BQ132" s="262"/>
      <c r="BR132" s="262"/>
      <c r="BS132" s="262"/>
    </row>
    <row r="133" spans="1:71" ht="12.75" x14ac:dyDescent="0.2">
      <c r="A133" s="264"/>
      <c r="B133" s="262"/>
      <c r="C133" s="262"/>
      <c r="D133" s="262"/>
      <c r="E133" s="262"/>
      <c r="F133" s="262"/>
      <c r="G133" s="262"/>
      <c r="H133" s="262"/>
      <c r="I133" s="262"/>
      <c r="J133" s="262"/>
      <c r="K133" s="262"/>
      <c r="L133" s="262"/>
      <c r="M133" s="262"/>
      <c r="N133" s="262"/>
      <c r="O133" s="262"/>
      <c r="P133" s="262"/>
      <c r="Q133" s="262"/>
      <c r="R133" s="262"/>
      <c r="S133" s="262"/>
      <c r="T133" s="262"/>
      <c r="U133" s="262"/>
      <c r="V133" s="262"/>
      <c r="W133" s="262"/>
      <c r="X133" s="262"/>
      <c r="Y133" s="262"/>
      <c r="Z133" s="262"/>
      <c r="AA133" s="262"/>
      <c r="AB133" s="262"/>
      <c r="AC133" s="262"/>
      <c r="AD133" s="262"/>
      <c r="AE133" s="262"/>
      <c r="AF133" s="262"/>
      <c r="AG133" s="262"/>
      <c r="AH133" s="262"/>
      <c r="AI133" s="262"/>
      <c r="AJ133" s="262"/>
      <c r="AK133" s="262"/>
      <c r="AL133" s="262"/>
      <c r="AM133" s="262"/>
      <c r="AN133" s="262"/>
      <c r="AO133" s="262"/>
      <c r="AP133" s="262"/>
      <c r="AQ133" s="221"/>
      <c r="AR133" s="221"/>
      <c r="AS133" s="221"/>
      <c r="BH133" s="262"/>
      <c r="BI133" s="262"/>
      <c r="BJ133" s="262"/>
      <c r="BK133" s="262"/>
      <c r="BL133" s="262"/>
      <c r="BM133" s="262"/>
      <c r="BN133" s="262"/>
      <c r="BO133" s="262"/>
      <c r="BP133" s="262"/>
      <c r="BQ133" s="262"/>
      <c r="BR133" s="262"/>
      <c r="BS133" s="262"/>
    </row>
    <row r="134" spans="1:71" x14ac:dyDescent="0.2">
      <c r="A134" s="305" t="s">
        <v>582</v>
      </c>
      <c r="C134" s="267" t="s">
        <v>583</v>
      </c>
      <c r="D134" s="267"/>
      <c r="E134" s="267"/>
      <c r="F134" s="267"/>
      <c r="G134" s="267"/>
      <c r="H134" s="267"/>
      <c r="I134" s="267"/>
      <c r="J134" s="267"/>
      <c r="K134" s="267"/>
      <c r="L134" s="267"/>
      <c r="M134" s="267"/>
      <c r="N134" s="267"/>
      <c r="O134" s="267"/>
      <c r="P134" s="267"/>
      <c r="Q134" s="267"/>
      <c r="R134" s="267"/>
      <c r="S134" s="267"/>
      <c r="T134" s="267"/>
      <c r="U134" s="267"/>
      <c r="V134" s="267"/>
      <c r="W134" s="267"/>
      <c r="X134" s="267"/>
      <c r="Y134" s="267"/>
      <c r="Z134" s="267"/>
      <c r="AA134" s="267"/>
      <c r="AB134" s="267"/>
      <c r="AC134" s="267"/>
      <c r="AD134" s="267"/>
      <c r="AE134" s="267"/>
      <c r="AF134" s="267"/>
      <c r="AG134" s="267"/>
      <c r="AH134" s="267"/>
      <c r="AI134" s="267"/>
      <c r="AJ134" s="267"/>
      <c r="AK134" s="267"/>
      <c r="AL134" s="267"/>
      <c r="AM134" s="267"/>
      <c r="AN134" s="267"/>
      <c r="AO134" s="267"/>
      <c r="AP134" s="267"/>
      <c r="AQ134" s="221"/>
      <c r="AR134" s="221"/>
      <c r="AS134" s="221"/>
      <c r="BH134" s="267"/>
      <c r="BI134" s="267"/>
      <c r="BJ134" s="267"/>
      <c r="BK134" s="267"/>
      <c r="BL134" s="267"/>
      <c r="BM134" s="267"/>
      <c r="BN134" s="267"/>
      <c r="BO134" s="267"/>
      <c r="BP134" s="267"/>
      <c r="BQ134" s="267"/>
      <c r="BR134" s="267"/>
      <c r="BS134" s="267"/>
    </row>
    <row r="135" spans="1:71" ht="12.75" x14ac:dyDescent="0.2">
      <c r="A135" s="305"/>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5" t="s">
        <v>584</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21" customFormat="1" ht="15" x14ac:dyDescent="0.2">
      <c r="A137" s="305" t="s">
        <v>585</v>
      </c>
      <c r="B137" s="319"/>
      <c r="C137" s="280">
        <f>(1+B137)*(1+C136)-1</f>
        <v>5.8000000000000052E-2</v>
      </c>
      <c r="D137" s="280">
        <f t="shared" ref="D137:AY137" si="40">(1+C137)*(1+D136)-1</f>
        <v>0.11619000000000002</v>
      </c>
      <c r="E137" s="280">
        <f t="shared" si="40"/>
        <v>0.17758045</v>
      </c>
      <c r="F137" s="280">
        <f t="shared" si="40"/>
        <v>0.24234737475000001</v>
      </c>
      <c r="G137" s="280">
        <f t="shared" si="40"/>
        <v>0.31067648036124984</v>
      </c>
      <c r="H137" s="280">
        <f t="shared" si="40"/>
        <v>0.38276368678111861</v>
      </c>
      <c r="I137" s="280">
        <f t="shared" si="40"/>
        <v>0.45881568955408003</v>
      </c>
      <c r="J137" s="280">
        <f t="shared" si="40"/>
        <v>0.53905055247955436</v>
      </c>
      <c r="K137" s="280">
        <f t="shared" si="40"/>
        <v>0.62369833286592979</v>
      </c>
      <c r="L137" s="280">
        <f t="shared" si="40"/>
        <v>0.71300174117355586</v>
      </c>
      <c r="M137" s="280">
        <f t="shared" si="40"/>
        <v>0.80721683693810142</v>
      </c>
      <c r="N137" s="280">
        <f t="shared" si="40"/>
        <v>0.90661376296969687</v>
      </c>
      <c r="O137" s="280">
        <f t="shared" si="40"/>
        <v>1.0114775199330301</v>
      </c>
      <c r="P137" s="280">
        <f t="shared" si="40"/>
        <v>1.1221087835293466</v>
      </c>
      <c r="Q137" s="280">
        <f t="shared" si="40"/>
        <v>1.2388247666234604</v>
      </c>
      <c r="R137" s="280">
        <f t="shared" si="40"/>
        <v>1.3619601287877505</v>
      </c>
      <c r="S137" s="280">
        <f t="shared" si="40"/>
        <v>1.4918679358710767</v>
      </c>
      <c r="T137" s="280">
        <f t="shared" si="40"/>
        <v>1.6289206723439857</v>
      </c>
      <c r="U137" s="280">
        <f t="shared" si="40"/>
        <v>1.7735113093229047</v>
      </c>
      <c r="V137" s="280">
        <f t="shared" si="40"/>
        <v>1.9260544313356642</v>
      </c>
      <c r="W137" s="280">
        <f t="shared" si="40"/>
        <v>2.0869874250591254</v>
      </c>
      <c r="X137" s="280">
        <f t="shared" si="40"/>
        <v>2.2567717334373771</v>
      </c>
      <c r="Y137" s="280">
        <f t="shared" si="40"/>
        <v>2.4358941787764326</v>
      </c>
      <c r="Z137" s="280">
        <f t="shared" si="40"/>
        <v>2.6248683586091359</v>
      </c>
      <c r="AA137" s="280">
        <f t="shared" si="40"/>
        <v>2.8242361183326383</v>
      </c>
      <c r="AB137" s="280">
        <f t="shared" si="40"/>
        <v>3.0345691048409336</v>
      </c>
      <c r="AC137" s="280">
        <f t="shared" si="40"/>
        <v>3.2564704056071845</v>
      </c>
      <c r="AD137" s="280">
        <f t="shared" si="40"/>
        <v>3.4905762779155793</v>
      </c>
      <c r="AE137" s="280">
        <f t="shared" si="40"/>
        <v>3.7375579732009356</v>
      </c>
      <c r="AF137" s="280">
        <f t="shared" si="40"/>
        <v>3.9981236617269866</v>
      </c>
      <c r="AG137" s="280">
        <f t="shared" si="40"/>
        <v>4.2730204631219708</v>
      </c>
      <c r="AH137" s="280">
        <f t="shared" si="40"/>
        <v>4.563036588593679</v>
      </c>
      <c r="AI137" s="280">
        <f t="shared" si="40"/>
        <v>4.8690036009663311</v>
      </c>
      <c r="AJ137" s="280">
        <f t="shared" si="40"/>
        <v>5.1917987990194794</v>
      </c>
      <c r="AK137" s="280">
        <f t="shared" si="40"/>
        <v>5.5323477329655502</v>
      </c>
      <c r="AL137" s="280">
        <f t="shared" si="40"/>
        <v>5.8916268582786548</v>
      </c>
      <c r="AM137" s="280">
        <f t="shared" si="40"/>
        <v>6.2706663354839804</v>
      </c>
      <c r="AN137" s="280">
        <f t="shared" si="40"/>
        <v>6.6705529839355986</v>
      </c>
      <c r="AO137" s="280">
        <f t="shared" si="40"/>
        <v>7.0924333980520569</v>
      </c>
      <c r="AP137" s="280">
        <f t="shared" si="40"/>
        <v>7.5375172349449198</v>
      </c>
      <c r="AQ137" s="280">
        <f t="shared" si="40"/>
        <v>8.0070806828668903</v>
      </c>
      <c r="AR137" s="280">
        <f t="shared" si="40"/>
        <v>8.5024701204245687</v>
      </c>
      <c r="AS137" s="280">
        <f t="shared" si="40"/>
        <v>9.0251059770479198</v>
      </c>
      <c r="AT137" s="280">
        <f t="shared" si="40"/>
        <v>9.5764868057855548</v>
      </c>
      <c r="AU137" s="280">
        <f t="shared" si="40"/>
        <v>10.15819358010376</v>
      </c>
      <c r="AV137" s="280">
        <f t="shared" si="40"/>
        <v>10.771894227009465</v>
      </c>
      <c r="AW137" s="280">
        <f>(1+AV137)*(1+AW136)-1</f>
        <v>11.419348409494985</v>
      </c>
      <c r="AX137" s="280">
        <f t="shared" si="40"/>
        <v>12.102412572017208</v>
      </c>
      <c r="AY137" s="280">
        <f t="shared" si="40"/>
        <v>12.823045263478154</v>
      </c>
    </row>
    <row r="138" spans="1:71" s="221" customFormat="1" x14ac:dyDescent="0.2">
      <c r="A138" s="269"/>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81"/>
    </row>
    <row r="139" spans="1:71" ht="12.75" x14ac:dyDescent="0.2">
      <c r="A139" s="264"/>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62"/>
      <c r="BA139" s="262"/>
      <c r="BB139" s="262"/>
      <c r="BC139" s="262"/>
      <c r="BD139" s="262"/>
      <c r="BE139" s="262"/>
      <c r="BF139" s="262"/>
      <c r="BG139" s="262"/>
      <c r="BH139" s="262"/>
      <c r="BI139" s="262"/>
      <c r="BJ139" s="262"/>
      <c r="BK139" s="262"/>
      <c r="BL139" s="262"/>
      <c r="BM139" s="262"/>
      <c r="BN139" s="262"/>
      <c r="BO139" s="262"/>
      <c r="BP139" s="262"/>
      <c r="BQ139" s="262"/>
      <c r="BR139" s="262"/>
      <c r="BS139" s="262"/>
    </row>
    <row r="140" spans="1:71" x14ac:dyDescent="0.2">
      <c r="A140" s="264"/>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62"/>
      <c r="BA140" s="262"/>
      <c r="BB140" s="262"/>
      <c r="BC140" s="262"/>
      <c r="BD140" s="262"/>
      <c r="BE140" s="262"/>
      <c r="BF140" s="262"/>
      <c r="BG140" s="262"/>
      <c r="BH140" s="262"/>
      <c r="BI140" s="262"/>
      <c r="BJ140" s="262"/>
      <c r="BK140" s="262"/>
      <c r="BL140" s="262"/>
      <c r="BM140" s="262"/>
      <c r="BN140" s="262"/>
      <c r="BO140" s="262"/>
      <c r="BP140" s="262"/>
      <c r="BQ140" s="262"/>
      <c r="BR140" s="262"/>
      <c r="BS140" s="262"/>
    </row>
    <row r="141" spans="1:71" ht="15" x14ac:dyDescent="0.2">
      <c r="A141" s="264"/>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62"/>
      <c r="BA141" s="262"/>
      <c r="BB141" s="262"/>
      <c r="BC141" s="262"/>
      <c r="BD141" s="262"/>
      <c r="BE141" s="262"/>
      <c r="BF141" s="262"/>
      <c r="BG141" s="262"/>
      <c r="BH141" s="262"/>
      <c r="BI141" s="262"/>
      <c r="BJ141" s="262"/>
      <c r="BK141" s="262"/>
      <c r="BL141" s="262"/>
      <c r="BM141" s="262"/>
      <c r="BN141" s="262"/>
      <c r="BO141" s="262"/>
      <c r="BP141" s="262"/>
      <c r="BQ141" s="262"/>
      <c r="BR141" s="262"/>
      <c r="BS141" s="262"/>
    </row>
    <row r="142" spans="1:71" ht="12.75" x14ac:dyDescent="0.2">
      <c r="A142" s="264"/>
      <c r="B142" s="262"/>
      <c r="C142" s="262"/>
      <c r="D142" s="262"/>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2"/>
      <c r="AH142" s="262"/>
      <c r="AI142" s="262"/>
      <c r="AJ142" s="262"/>
      <c r="AK142" s="262"/>
      <c r="AL142" s="262"/>
      <c r="AM142" s="262"/>
      <c r="AN142" s="262"/>
      <c r="AO142" s="262"/>
      <c r="AP142" s="262"/>
      <c r="AR142" s="262"/>
      <c r="AS142" s="262"/>
      <c r="AT142" s="262"/>
      <c r="AU142" s="262"/>
      <c r="AV142" s="262"/>
      <c r="AW142" s="262"/>
      <c r="AX142" s="262"/>
      <c r="AY142" s="262"/>
      <c r="AZ142" s="262"/>
      <c r="BA142" s="262"/>
      <c r="BB142" s="262"/>
      <c r="BC142" s="262"/>
      <c r="BD142" s="262"/>
      <c r="BE142" s="262"/>
      <c r="BF142" s="262"/>
      <c r="BG142" s="262"/>
      <c r="BH142" s="262"/>
      <c r="BI142" s="262"/>
      <c r="BJ142" s="262"/>
      <c r="BK142" s="262"/>
      <c r="BL142" s="262"/>
      <c r="BM142" s="262"/>
      <c r="BN142" s="262"/>
      <c r="BO142" s="262"/>
      <c r="BP142" s="262"/>
      <c r="BQ142" s="262"/>
      <c r="BR142" s="262"/>
      <c r="BS142" s="262"/>
    </row>
    <row r="143" spans="1:71" ht="12.75" x14ac:dyDescent="0.2">
      <c r="A143" s="264"/>
      <c r="B143" s="262"/>
      <c r="C143" s="262"/>
      <c r="D143" s="262"/>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2"/>
      <c r="AH143" s="262"/>
      <c r="AI143" s="262"/>
      <c r="AJ143" s="262"/>
      <c r="AK143" s="262"/>
      <c r="AL143" s="262"/>
      <c r="AM143" s="262"/>
      <c r="AN143" s="262"/>
      <c r="AO143" s="262"/>
      <c r="AP143" s="262"/>
      <c r="AQ143" s="262"/>
      <c r="AR143" s="262"/>
      <c r="AS143" s="262"/>
      <c r="AT143" s="262"/>
      <c r="AU143" s="262"/>
      <c r="AV143" s="262"/>
      <c r="AW143" s="262"/>
      <c r="AX143" s="262"/>
      <c r="AY143" s="262"/>
      <c r="AZ143" s="262"/>
      <c r="BA143" s="262"/>
      <c r="BB143" s="262"/>
      <c r="BC143" s="262"/>
      <c r="BD143" s="262"/>
      <c r="BE143" s="262"/>
      <c r="BF143" s="262"/>
      <c r="BG143" s="262"/>
      <c r="BH143" s="262"/>
      <c r="BI143" s="262"/>
      <c r="BJ143" s="262"/>
      <c r="BK143" s="262"/>
      <c r="BL143" s="262"/>
      <c r="BM143" s="262"/>
      <c r="BN143" s="262"/>
      <c r="BO143" s="262"/>
      <c r="BP143" s="262"/>
      <c r="BQ143" s="262"/>
      <c r="BR143" s="262"/>
      <c r="BS143" s="262"/>
    </row>
    <row r="144" spans="1:71" ht="12.75" x14ac:dyDescent="0.2">
      <c r="A144" s="264"/>
      <c r="B144" s="262"/>
      <c r="C144" s="262"/>
      <c r="D144" s="262"/>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c r="BI144" s="262"/>
      <c r="BJ144" s="262"/>
      <c r="BK144" s="262"/>
      <c r="BL144" s="262"/>
      <c r="BM144" s="262"/>
      <c r="BN144" s="262"/>
      <c r="BO144" s="262"/>
      <c r="BP144" s="262"/>
      <c r="BQ144" s="262"/>
      <c r="BR144" s="262"/>
      <c r="BS144" s="262"/>
    </row>
    <row r="145" spans="1:71" ht="12.75" x14ac:dyDescent="0.2">
      <c r="A145" s="264"/>
      <c r="B145" s="262"/>
      <c r="C145" s="262"/>
      <c r="D145" s="262"/>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c r="BI145" s="262"/>
      <c r="BJ145" s="262"/>
      <c r="BK145" s="262"/>
      <c r="BL145" s="262"/>
      <c r="BM145" s="262"/>
      <c r="BN145" s="262"/>
      <c r="BO145" s="262"/>
      <c r="BP145" s="262"/>
      <c r="BQ145" s="262"/>
      <c r="BR145" s="262"/>
      <c r="BS145" s="262"/>
    </row>
    <row r="146" spans="1:71" ht="12.75" x14ac:dyDescent="0.2">
      <c r="A146" s="264"/>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c r="BI146" s="262"/>
      <c r="BJ146" s="262"/>
      <c r="BK146" s="262"/>
      <c r="BL146" s="262"/>
      <c r="BM146" s="262"/>
      <c r="BN146" s="262"/>
      <c r="BO146" s="262"/>
      <c r="BP146" s="262"/>
      <c r="BQ146" s="262"/>
      <c r="BR146" s="262"/>
      <c r="BS146" s="262"/>
    </row>
    <row r="147" spans="1:71" ht="12.75" x14ac:dyDescent="0.2">
      <c r="A147" s="264"/>
      <c r="B147" s="262"/>
      <c r="C147" s="262"/>
      <c r="D147" s="262"/>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2"/>
      <c r="AH147" s="262"/>
      <c r="AI147" s="262"/>
      <c r="AJ147" s="262"/>
      <c r="AK147" s="262"/>
      <c r="AL147" s="262"/>
      <c r="AM147" s="262"/>
      <c r="AN147" s="262"/>
      <c r="AO147" s="262"/>
      <c r="AP147" s="262"/>
      <c r="AQ147" s="262"/>
      <c r="AR147" s="262"/>
      <c r="AS147" s="262"/>
      <c r="AT147" s="262"/>
      <c r="AU147" s="262"/>
      <c r="AV147" s="262"/>
      <c r="AW147" s="262"/>
      <c r="AX147" s="262"/>
      <c r="AY147" s="262"/>
      <c r="AZ147" s="262"/>
      <c r="BA147" s="262"/>
      <c r="BB147" s="262"/>
      <c r="BC147" s="262"/>
      <c r="BD147" s="262"/>
      <c r="BE147" s="262"/>
      <c r="BF147" s="262"/>
      <c r="BG147" s="262"/>
      <c r="BH147" s="262"/>
      <c r="BI147" s="262"/>
      <c r="BJ147" s="262"/>
      <c r="BK147" s="262"/>
      <c r="BL147" s="262"/>
      <c r="BM147" s="262"/>
      <c r="BN147" s="262"/>
      <c r="BO147" s="262"/>
      <c r="BP147" s="262"/>
      <c r="BQ147" s="262"/>
      <c r="BR147" s="262"/>
      <c r="BS147" s="262"/>
    </row>
    <row r="148" spans="1:71" ht="12.75" x14ac:dyDescent="0.2">
      <c r="A148" s="264"/>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2"/>
      <c r="AH148" s="262"/>
      <c r="AI148" s="262"/>
      <c r="AJ148" s="262"/>
      <c r="AK148" s="262"/>
      <c r="AL148" s="262"/>
      <c r="AM148" s="262"/>
      <c r="AN148" s="262"/>
      <c r="AO148" s="262"/>
      <c r="AP148" s="262"/>
      <c r="AQ148" s="262"/>
      <c r="AR148" s="262"/>
      <c r="AS148" s="262"/>
      <c r="AT148" s="262"/>
      <c r="AU148" s="262"/>
      <c r="AV148" s="262"/>
      <c r="AW148" s="262"/>
      <c r="AX148" s="262"/>
      <c r="AY148" s="262"/>
      <c r="AZ148" s="262"/>
      <c r="BA148" s="262"/>
      <c r="BB148" s="262"/>
      <c r="BC148" s="262"/>
      <c r="BD148" s="262"/>
      <c r="BE148" s="262"/>
      <c r="BF148" s="262"/>
      <c r="BG148" s="262"/>
      <c r="BH148" s="262"/>
      <c r="BI148" s="262"/>
      <c r="BJ148" s="262"/>
      <c r="BK148" s="262"/>
      <c r="BL148" s="262"/>
      <c r="BM148" s="262"/>
      <c r="BN148" s="262"/>
      <c r="BO148" s="262"/>
      <c r="BP148" s="262"/>
      <c r="BQ148" s="262"/>
      <c r="BR148" s="262"/>
      <c r="BS148" s="262"/>
    </row>
    <row r="149" spans="1:71" ht="12.75" x14ac:dyDescent="0.2">
      <c r="A149" s="264"/>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2"/>
      <c r="AH149" s="262"/>
      <c r="AI149" s="262"/>
      <c r="AJ149" s="262"/>
      <c r="AK149" s="262"/>
      <c r="AL149" s="262"/>
      <c r="AM149" s="262"/>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c r="BI149" s="262"/>
      <c r="BJ149" s="262"/>
      <c r="BK149" s="262"/>
      <c r="BL149" s="262"/>
      <c r="BM149" s="262"/>
      <c r="BN149" s="262"/>
      <c r="BO149" s="262"/>
      <c r="BP149" s="262"/>
      <c r="BQ149" s="262"/>
      <c r="BR149" s="262"/>
      <c r="BS149" s="262"/>
    </row>
    <row r="150" spans="1:71" ht="12.75" x14ac:dyDescent="0.2">
      <c r="A150" s="264"/>
      <c r="B150" s="262"/>
      <c r="C150" s="262"/>
      <c r="D150" s="262"/>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2"/>
      <c r="AH150" s="262"/>
      <c r="AI150" s="262"/>
      <c r="AJ150" s="262"/>
      <c r="AK150" s="262"/>
      <c r="AL150" s="262"/>
      <c r="AM150" s="262"/>
      <c r="AN150" s="262"/>
      <c r="AO150" s="262"/>
      <c r="AP150" s="262"/>
      <c r="AQ150" s="262"/>
      <c r="AR150" s="262"/>
      <c r="AS150" s="262"/>
      <c r="AT150" s="262"/>
      <c r="AU150" s="262"/>
      <c r="AV150" s="262"/>
      <c r="AW150" s="262"/>
      <c r="AX150" s="262"/>
      <c r="AY150" s="262"/>
      <c r="AZ150" s="262"/>
      <c r="BA150" s="262"/>
      <c r="BB150" s="262"/>
      <c r="BC150" s="262"/>
      <c r="BD150" s="262"/>
      <c r="BE150" s="262"/>
      <c r="BF150" s="262"/>
      <c r="BG150" s="262"/>
      <c r="BH150" s="262"/>
      <c r="BI150" s="262"/>
      <c r="BJ150" s="262"/>
      <c r="BK150" s="262"/>
      <c r="BL150" s="262"/>
      <c r="BM150" s="262"/>
      <c r="BN150" s="262"/>
      <c r="BO150" s="262"/>
      <c r="BP150" s="262"/>
      <c r="BQ150" s="262"/>
      <c r="BR150" s="262"/>
      <c r="BS150" s="262"/>
    </row>
    <row r="151" spans="1:71" ht="12.75" x14ac:dyDescent="0.2">
      <c r="A151" s="264"/>
      <c r="B151" s="262"/>
      <c r="C151" s="262"/>
      <c r="D151" s="262"/>
      <c r="E151" s="262"/>
      <c r="F151" s="262"/>
      <c r="G151" s="262"/>
      <c r="H151" s="262"/>
      <c r="I151" s="262"/>
      <c r="J151" s="262"/>
      <c r="K151" s="262"/>
      <c r="L151" s="262"/>
      <c r="M151" s="262"/>
      <c r="N151" s="262"/>
      <c r="O151" s="262"/>
      <c r="P151" s="262"/>
      <c r="Q151" s="262"/>
      <c r="R151" s="262"/>
      <c r="S151" s="262"/>
      <c r="T151" s="262"/>
      <c r="U151" s="262"/>
      <c r="V151" s="262"/>
      <c r="W151" s="262"/>
      <c r="X151" s="262"/>
      <c r="Y151" s="262"/>
      <c r="Z151" s="262"/>
      <c r="AA151" s="262"/>
      <c r="AB151" s="262"/>
      <c r="AC151" s="262"/>
      <c r="AD151" s="262"/>
      <c r="AE151" s="262"/>
      <c r="AF151" s="262"/>
      <c r="AG151" s="262"/>
      <c r="AH151" s="262"/>
      <c r="AI151" s="262"/>
      <c r="AJ151" s="262"/>
      <c r="AK151" s="262"/>
      <c r="AL151" s="262"/>
      <c r="AM151" s="262"/>
      <c r="AN151" s="262"/>
      <c r="AO151" s="262"/>
      <c r="AP151" s="262"/>
      <c r="AQ151" s="262"/>
      <c r="AR151" s="262"/>
      <c r="AS151" s="262"/>
      <c r="AT151" s="262"/>
      <c r="AU151" s="262"/>
      <c r="AV151" s="262"/>
      <c r="AW151" s="262"/>
      <c r="AX151" s="262"/>
      <c r="AY151" s="262"/>
      <c r="AZ151" s="262"/>
      <c r="BA151" s="262"/>
      <c r="BB151" s="262"/>
      <c r="BC151" s="262"/>
      <c r="BD151" s="262"/>
      <c r="BE151" s="262"/>
      <c r="BF151" s="262"/>
      <c r="BG151" s="262"/>
      <c r="BH151" s="262"/>
      <c r="BI151" s="262"/>
      <c r="BJ151" s="262"/>
      <c r="BK151" s="262"/>
      <c r="BL151" s="262"/>
      <c r="BM151" s="262"/>
      <c r="BN151" s="262"/>
      <c r="BO151" s="262"/>
      <c r="BP151" s="262"/>
      <c r="BQ151" s="262"/>
      <c r="BR151" s="262"/>
      <c r="BS151" s="262"/>
    </row>
    <row r="152" spans="1:71" ht="12.75" x14ac:dyDescent="0.2">
      <c r="A152" s="264"/>
      <c r="B152" s="262"/>
      <c r="C152" s="262"/>
      <c r="D152" s="262"/>
      <c r="E152" s="262"/>
      <c r="F152" s="262"/>
      <c r="G152" s="262"/>
      <c r="H152" s="262"/>
      <c r="I152" s="262"/>
      <c r="J152" s="262"/>
      <c r="K152" s="262"/>
      <c r="L152" s="262"/>
      <c r="M152" s="262"/>
      <c r="N152" s="262"/>
      <c r="O152" s="262"/>
      <c r="P152" s="262"/>
      <c r="Q152" s="262"/>
      <c r="R152" s="262"/>
      <c r="S152" s="262"/>
      <c r="T152" s="262"/>
      <c r="U152" s="262"/>
      <c r="V152" s="262"/>
      <c r="W152" s="262"/>
      <c r="X152" s="262"/>
      <c r="Y152" s="262"/>
      <c r="Z152" s="262"/>
      <c r="AA152" s="262"/>
      <c r="AB152" s="262"/>
      <c r="AC152" s="262"/>
      <c r="AD152" s="262"/>
      <c r="AE152" s="262"/>
      <c r="AF152" s="262"/>
      <c r="AG152" s="262"/>
      <c r="AH152" s="262"/>
      <c r="AI152" s="262"/>
      <c r="AJ152" s="262"/>
      <c r="AK152" s="262"/>
      <c r="AL152" s="262"/>
      <c r="AM152" s="262"/>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c r="BI152" s="262"/>
      <c r="BJ152" s="262"/>
      <c r="BK152" s="262"/>
      <c r="BL152" s="262"/>
      <c r="BM152" s="262"/>
      <c r="BN152" s="262"/>
      <c r="BO152" s="262"/>
      <c r="BP152" s="262"/>
      <c r="BQ152" s="262"/>
      <c r="BR152" s="262"/>
      <c r="BS152" s="262"/>
    </row>
    <row r="153" spans="1:71" ht="12.75" x14ac:dyDescent="0.2">
      <c r="A153" s="264"/>
      <c r="B153" s="262"/>
      <c r="C153" s="262"/>
      <c r="D153" s="262"/>
      <c r="E153" s="262"/>
      <c r="F153" s="262"/>
      <c r="G153" s="262"/>
      <c r="H153" s="262"/>
      <c r="I153" s="262"/>
      <c r="J153" s="262"/>
      <c r="K153" s="262"/>
      <c r="L153" s="262"/>
      <c r="M153" s="262"/>
      <c r="N153" s="262"/>
      <c r="O153" s="262"/>
      <c r="P153" s="262"/>
      <c r="Q153" s="262"/>
      <c r="R153" s="262"/>
      <c r="S153" s="262"/>
      <c r="T153" s="262"/>
      <c r="U153" s="262"/>
      <c r="V153" s="262"/>
      <c r="W153" s="262"/>
      <c r="X153" s="262"/>
      <c r="Y153" s="262"/>
      <c r="Z153" s="262"/>
      <c r="AA153" s="262"/>
      <c r="AB153" s="262"/>
      <c r="AC153" s="262"/>
      <c r="AD153" s="262"/>
      <c r="AE153" s="262"/>
      <c r="AF153" s="262"/>
      <c r="AG153" s="262"/>
      <c r="AH153" s="262"/>
      <c r="AI153" s="262"/>
      <c r="AJ153" s="262"/>
      <c r="AK153" s="262"/>
      <c r="AL153" s="262"/>
      <c r="AM153" s="262"/>
      <c r="AN153" s="262"/>
      <c r="AO153" s="262"/>
      <c r="AP153" s="262"/>
      <c r="AQ153" s="262"/>
      <c r="AR153" s="262"/>
      <c r="AS153" s="262"/>
      <c r="AT153" s="262"/>
      <c r="AU153" s="262"/>
      <c r="AV153" s="262"/>
      <c r="AW153" s="262"/>
      <c r="AX153" s="262"/>
      <c r="AY153" s="262"/>
      <c r="AZ153" s="262"/>
      <c r="BA153" s="262"/>
      <c r="BB153" s="262"/>
      <c r="BC153" s="262"/>
      <c r="BD153" s="262"/>
      <c r="BE153" s="262"/>
      <c r="BF153" s="262"/>
      <c r="BG153" s="262"/>
      <c r="BH153" s="262"/>
      <c r="BI153" s="262"/>
      <c r="BJ153" s="262"/>
      <c r="BK153" s="262"/>
      <c r="BL153" s="262"/>
      <c r="BM153" s="262"/>
      <c r="BN153" s="262"/>
      <c r="BO153" s="262"/>
      <c r="BP153" s="262"/>
      <c r="BQ153" s="262"/>
      <c r="BR153" s="262"/>
      <c r="BS153" s="262"/>
    </row>
    <row r="154" spans="1:71" ht="12.75" x14ac:dyDescent="0.2">
      <c r="A154" s="264"/>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62"/>
      <c r="AR154" s="262"/>
      <c r="AS154" s="262"/>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ht="12.75" x14ac:dyDescent="0.2">
      <c r="A155" s="264"/>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ht="12.75" x14ac:dyDescent="0.2">
      <c r="A156" s="263"/>
      <c r="B156" s="260"/>
      <c r="C156" s="260"/>
      <c r="D156" s="260"/>
      <c r="E156" s="260"/>
      <c r="F156" s="260"/>
      <c r="G156" s="260"/>
      <c r="H156" s="260"/>
      <c r="I156" s="260"/>
      <c r="J156" s="260"/>
      <c r="K156" s="260"/>
      <c r="L156" s="260"/>
      <c r="M156" s="260"/>
      <c r="N156" s="260"/>
      <c r="O156" s="260"/>
      <c r="P156" s="260"/>
      <c r="Q156" s="260"/>
      <c r="R156" s="260"/>
      <c r="S156" s="260"/>
      <c r="T156" s="260"/>
      <c r="U156" s="260"/>
      <c r="V156" s="260"/>
      <c r="W156" s="260"/>
      <c r="X156" s="260"/>
      <c r="Y156" s="260"/>
      <c r="Z156" s="260"/>
      <c r="AA156" s="260"/>
      <c r="AB156" s="260"/>
      <c r="AC156" s="260"/>
      <c r="AD156" s="260"/>
      <c r="AE156" s="260"/>
      <c r="AF156" s="260"/>
      <c r="AG156" s="260"/>
      <c r="AH156" s="260"/>
      <c r="AI156" s="260"/>
      <c r="AJ156" s="260"/>
      <c r="AK156" s="260"/>
      <c r="AL156" s="260"/>
      <c r="AM156" s="260"/>
      <c r="AN156" s="260"/>
      <c r="AO156" s="260"/>
      <c r="AP156" s="260"/>
      <c r="AQ156" s="261"/>
      <c r="AR156" s="261"/>
      <c r="AS156" s="261"/>
      <c r="AT156" s="260"/>
      <c r="AU156" s="260"/>
      <c r="AV156" s="260"/>
      <c r="AW156" s="260"/>
      <c r="AX156" s="260"/>
      <c r="AY156" s="260"/>
      <c r="AZ156" s="260"/>
      <c r="BA156" s="260"/>
      <c r="BB156" s="260"/>
      <c r="BC156" s="260"/>
      <c r="BD156" s="260"/>
      <c r="BE156" s="260"/>
      <c r="BF156" s="260"/>
      <c r="BG156" s="260"/>
      <c r="BH156" s="260"/>
      <c r="BI156" s="260"/>
      <c r="BJ156" s="260"/>
      <c r="BK156" s="260"/>
      <c r="BL156" s="260"/>
      <c r="BM156" s="260"/>
      <c r="BN156" s="260"/>
      <c r="BO156" s="260"/>
      <c r="BP156" s="260"/>
      <c r="BQ156" s="260"/>
      <c r="BR156" s="260"/>
      <c r="BS156" s="260"/>
    </row>
    <row r="157" spans="1:71" ht="12.75" x14ac:dyDescent="0.2">
      <c r="A157" s="263"/>
      <c r="B157" s="260"/>
      <c r="C157" s="260"/>
      <c r="D157" s="260"/>
      <c r="E157" s="260"/>
      <c r="F157" s="260"/>
      <c r="G157" s="260"/>
      <c r="H157" s="260"/>
      <c r="I157" s="260"/>
      <c r="J157" s="260"/>
      <c r="K157" s="260"/>
      <c r="L157" s="260"/>
      <c r="M157" s="260"/>
      <c r="N157" s="260"/>
      <c r="O157" s="260"/>
      <c r="P157" s="260"/>
      <c r="Q157" s="260"/>
      <c r="R157" s="260"/>
      <c r="S157" s="260"/>
      <c r="T157" s="260"/>
      <c r="U157" s="260"/>
      <c r="V157" s="260"/>
      <c r="W157" s="260"/>
      <c r="X157" s="260"/>
      <c r="Y157" s="260"/>
      <c r="Z157" s="260"/>
      <c r="AA157" s="260"/>
      <c r="AB157" s="260"/>
      <c r="AC157" s="260"/>
      <c r="AD157" s="260"/>
      <c r="AE157" s="260"/>
      <c r="AF157" s="260"/>
      <c r="AG157" s="260"/>
      <c r="AH157" s="260"/>
      <c r="AI157" s="260"/>
      <c r="AJ157" s="260"/>
      <c r="AK157" s="260"/>
      <c r="AL157" s="260"/>
      <c r="AM157" s="260"/>
      <c r="AN157" s="260"/>
      <c r="AO157" s="260"/>
      <c r="AP157" s="260"/>
      <c r="AQ157" s="261"/>
      <c r="AR157" s="261"/>
      <c r="AS157" s="261"/>
      <c r="AT157" s="260"/>
      <c r="AU157" s="260"/>
      <c r="AV157" s="260"/>
      <c r="AW157" s="260"/>
      <c r="AX157" s="260"/>
      <c r="AY157" s="260"/>
      <c r="AZ157" s="260"/>
      <c r="BA157" s="260"/>
      <c r="BB157" s="260"/>
      <c r="BC157" s="260"/>
      <c r="BD157" s="260"/>
      <c r="BE157" s="260"/>
      <c r="BF157" s="260"/>
      <c r="BG157" s="260"/>
      <c r="BH157" s="260"/>
      <c r="BI157" s="260"/>
      <c r="BJ157" s="260"/>
      <c r="BK157" s="260"/>
      <c r="BL157" s="260"/>
      <c r="BM157" s="260"/>
      <c r="BN157" s="260"/>
      <c r="BO157" s="260"/>
      <c r="BP157" s="260"/>
      <c r="BQ157" s="260"/>
      <c r="BR157" s="260"/>
      <c r="BS157" s="260"/>
    </row>
    <row r="158" spans="1:71" ht="12.75" x14ac:dyDescent="0.2">
      <c r="A158" s="263"/>
      <c r="B158" s="260"/>
      <c r="C158" s="260"/>
      <c r="D158" s="260"/>
      <c r="E158" s="260"/>
      <c r="F158" s="260"/>
      <c r="G158" s="260"/>
      <c r="H158" s="260"/>
      <c r="I158" s="260"/>
      <c r="J158" s="260"/>
      <c r="K158" s="260"/>
      <c r="L158" s="260"/>
      <c r="M158" s="260"/>
      <c r="N158" s="260"/>
      <c r="O158" s="260"/>
      <c r="P158" s="260"/>
      <c r="Q158" s="260"/>
      <c r="R158" s="260"/>
      <c r="S158" s="260"/>
      <c r="T158" s="260"/>
      <c r="U158" s="260"/>
      <c r="V158" s="260"/>
      <c r="W158" s="260"/>
      <c r="X158" s="260"/>
      <c r="Y158" s="260"/>
      <c r="Z158" s="260"/>
      <c r="AA158" s="260"/>
      <c r="AB158" s="260"/>
      <c r="AC158" s="260"/>
      <c r="AD158" s="260"/>
      <c r="AE158" s="260"/>
      <c r="AF158" s="260"/>
      <c r="AG158" s="260"/>
      <c r="AH158" s="260"/>
      <c r="AI158" s="260"/>
      <c r="AJ158" s="260"/>
      <c r="AK158" s="260"/>
      <c r="AL158" s="260"/>
      <c r="AM158" s="260"/>
      <c r="AN158" s="260"/>
      <c r="AO158" s="260"/>
      <c r="AP158" s="260"/>
      <c r="AQ158" s="261"/>
      <c r="AR158" s="261"/>
      <c r="AS158" s="261"/>
      <c r="AT158" s="260"/>
      <c r="AU158" s="260"/>
      <c r="AV158" s="260"/>
      <c r="AW158" s="260"/>
      <c r="AX158" s="260"/>
      <c r="AY158" s="260"/>
      <c r="AZ158" s="260"/>
      <c r="BA158" s="260"/>
      <c r="BB158" s="260"/>
      <c r="BC158" s="260"/>
      <c r="BD158" s="260"/>
      <c r="BE158" s="260"/>
      <c r="BF158" s="260"/>
      <c r="BG158" s="260"/>
      <c r="BH158" s="260"/>
      <c r="BI158" s="260"/>
      <c r="BJ158" s="260"/>
      <c r="BK158" s="260"/>
      <c r="BL158" s="260"/>
      <c r="BM158" s="260"/>
      <c r="BN158" s="260"/>
      <c r="BO158" s="260"/>
      <c r="BP158" s="260"/>
      <c r="BQ158" s="260"/>
      <c r="BR158" s="260"/>
      <c r="BS158" s="260"/>
    </row>
    <row r="159" spans="1:71" ht="12.75" x14ac:dyDescent="0.2">
      <c r="A159" s="263"/>
      <c r="B159" s="260"/>
      <c r="C159" s="260"/>
      <c r="D159" s="260"/>
      <c r="E159" s="260"/>
      <c r="F159" s="260"/>
      <c r="G159" s="260"/>
      <c r="H159" s="260"/>
      <c r="I159" s="260"/>
      <c r="J159" s="260"/>
      <c r="K159" s="260"/>
      <c r="L159" s="260"/>
      <c r="M159" s="260"/>
      <c r="N159" s="260"/>
      <c r="O159" s="260"/>
      <c r="P159" s="260"/>
      <c r="Q159" s="260"/>
      <c r="R159" s="260"/>
      <c r="S159" s="260"/>
      <c r="T159" s="260"/>
      <c r="U159" s="260"/>
      <c r="V159" s="260"/>
      <c r="W159" s="260"/>
      <c r="X159" s="260"/>
      <c r="Y159" s="260"/>
      <c r="Z159" s="260"/>
      <c r="AA159" s="260"/>
      <c r="AB159" s="260"/>
      <c r="AC159" s="260"/>
      <c r="AD159" s="260"/>
      <c r="AE159" s="260"/>
      <c r="AF159" s="260"/>
      <c r="AG159" s="260"/>
      <c r="AH159" s="260"/>
      <c r="AI159" s="260"/>
      <c r="AJ159" s="260"/>
      <c r="AK159" s="260"/>
      <c r="AL159" s="260"/>
      <c r="AM159" s="260"/>
      <c r="AN159" s="260"/>
      <c r="AO159" s="260"/>
      <c r="AP159" s="260"/>
      <c r="AQ159" s="261"/>
      <c r="AR159" s="261"/>
      <c r="AS159" s="261"/>
      <c r="AT159" s="260"/>
      <c r="AU159" s="260"/>
      <c r="AV159" s="260"/>
      <c r="AW159" s="260"/>
      <c r="AX159" s="260"/>
      <c r="AY159" s="260"/>
      <c r="AZ159" s="260"/>
      <c r="BA159" s="260"/>
      <c r="BB159" s="260"/>
      <c r="BC159" s="260"/>
      <c r="BD159" s="260"/>
      <c r="BE159" s="260"/>
      <c r="BF159" s="260"/>
      <c r="BG159" s="260"/>
      <c r="BH159" s="260"/>
      <c r="BI159" s="260"/>
      <c r="BJ159" s="260"/>
      <c r="BK159" s="260"/>
      <c r="BL159" s="260"/>
      <c r="BM159" s="260"/>
      <c r="BN159" s="260"/>
      <c r="BO159" s="260"/>
      <c r="BP159" s="260"/>
      <c r="BQ159" s="260"/>
      <c r="BR159" s="260"/>
      <c r="BS159" s="260"/>
    </row>
    <row r="160" spans="1:71" ht="12.75" x14ac:dyDescent="0.2">
      <c r="A160" s="263"/>
      <c r="B160" s="260"/>
      <c r="C160" s="260"/>
      <c r="D160" s="260"/>
      <c r="E160" s="260"/>
      <c r="F160" s="260"/>
      <c r="G160" s="260"/>
      <c r="H160" s="260"/>
      <c r="I160" s="260"/>
      <c r="J160" s="260"/>
      <c r="K160" s="260"/>
      <c r="L160" s="260"/>
      <c r="M160" s="260"/>
      <c r="N160" s="260"/>
      <c r="O160" s="260"/>
      <c r="P160" s="260"/>
      <c r="Q160" s="260"/>
      <c r="R160" s="260"/>
      <c r="S160" s="260"/>
      <c r="T160" s="260"/>
      <c r="U160" s="260"/>
      <c r="V160" s="260"/>
      <c r="W160" s="260"/>
      <c r="X160" s="260"/>
      <c r="Y160" s="260"/>
      <c r="Z160" s="260"/>
      <c r="AA160" s="260"/>
      <c r="AB160" s="260"/>
      <c r="AC160" s="260"/>
      <c r="AD160" s="260"/>
      <c r="AE160" s="260"/>
      <c r="AF160" s="260"/>
      <c r="AG160" s="260"/>
      <c r="AH160" s="260"/>
      <c r="AI160" s="260"/>
      <c r="AJ160" s="260"/>
      <c r="AK160" s="260"/>
      <c r="AL160" s="260"/>
      <c r="AM160" s="260"/>
      <c r="AN160" s="260"/>
      <c r="AO160" s="260"/>
      <c r="AP160" s="260"/>
      <c r="AQ160" s="261"/>
      <c r="AR160" s="261"/>
      <c r="AS160" s="261"/>
      <c r="AT160" s="260"/>
      <c r="AU160" s="260"/>
      <c r="AV160" s="260"/>
      <c r="AW160" s="260"/>
      <c r="AX160" s="260"/>
      <c r="AY160" s="260"/>
      <c r="AZ160" s="260"/>
      <c r="BA160" s="260"/>
      <c r="BB160" s="260"/>
      <c r="BC160" s="260"/>
      <c r="BD160" s="260"/>
      <c r="BE160" s="260"/>
      <c r="BF160" s="260"/>
      <c r="BG160" s="260"/>
      <c r="BH160" s="260"/>
      <c r="BI160" s="260"/>
      <c r="BJ160" s="260"/>
      <c r="BK160" s="260"/>
      <c r="BL160" s="260"/>
      <c r="BM160" s="260"/>
      <c r="BN160" s="260"/>
      <c r="BO160" s="260"/>
      <c r="BP160" s="260"/>
      <c r="BQ160" s="260"/>
      <c r="BR160" s="260"/>
      <c r="BS160" s="260"/>
    </row>
    <row r="161" spans="1:71" ht="12.75" x14ac:dyDescent="0.2">
      <c r="A161" s="263"/>
      <c r="B161" s="260"/>
      <c r="C161" s="260"/>
      <c r="D161" s="260"/>
      <c r="E161" s="260"/>
      <c r="F161" s="260"/>
      <c r="G161" s="260"/>
      <c r="H161" s="260"/>
      <c r="I161" s="260"/>
      <c r="J161" s="260"/>
      <c r="K161" s="260"/>
      <c r="L161" s="260"/>
      <c r="M161" s="260"/>
      <c r="N161" s="260"/>
      <c r="O161" s="260"/>
      <c r="P161" s="260"/>
      <c r="Q161" s="260"/>
      <c r="R161" s="260"/>
      <c r="S161" s="260"/>
      <c r="T161" s="260"/>
      <c r="U161" s="260"/>
      <c r="V161" s="260"/>
      <c r="W161" s="260"/>
      <c r="X161" s="260"/>
      <c r="Y161" s="260"/>
      <c r="Z161" s="260"/>
      <c r="AA161" s="260"/>
      <c r="AB161" s="260"/>
      <c r="AC161" s="260"/>
      <c r="AD161" s="260"/>
      <c r="AE161" s="260"/>
      <c r="AF161" s="260"/>
      <c r="AG161" s="260"/>
      <c r="AH161" s="260"/>
      <c r="AI161" s="260"/>
      <c r="AJ161" s="260"/>
      <c r="AK161" s="260"/>
      <c r="AL161" s="260"/>
      <c r="AM161" s="260"/>
      <c r="AN161" s="260"/>
      <c r="AO161" s="260"/>
      <c r="AP161" s="260"/>
      <c r="AQ161" s="261"/>
      <c r="AR161" s="261"/>
      <c r="AS161" s="261"/>
      <c r="AT161" s="260"/>
      <c r="AU161" s="260"/>
      <c r="AV161" s="260"/>
      <c r="AW161" s="260"/>
      <c r="AX161" s="260"/>
      <c r="AY161" s="260"/>
      <c r="AZ161" s="260"/>
      <c r="BA161" s="260"/>
      <c r="BB161" s="260"/>
      <c r="BC161" s="260"/>
      <c r="BD161" s="260"/>
      <c r="BE161" s="260"/>
      <c r="BF161" s="260"/>
      <c r="BG161" s="260"/>
      <c r="BH161" s="260"/>
      <c r="BI161" s="260"/>
      <c r="BJ161" s="260"/>
      <c r="BK161" s="260"/>
      <c r="BL161" s="260"/>
      <c r="BM161" s="260"/>
      <c r="BN161" s="260"/>
      <c r="BO161" s="260"/>
      <c r="BP161" s="260"/>
      <c r="BQ161" s="260"/>
      <c r="BR161" s="260"/>
      <c r="BS161" s="260"/>
    </row>
    <row r="162" spans="1:71" ht="12.75" x14ac:dyDescent="0.2">
      <c r="A162" s="263"/>
      <c r="B162" s="260"/>
      <c r="C162" s="260"/>
      <c r="D162" s="260"/>
      <c r="E162" s="260"/>
      <c r="F162" s="260"/>
      <c r="G162" s="260"/>
      <c r="H162" s="260"/>
      <c r="I162" s="260"/>
      <c r="J162" s="260"/>
      <c r="K162" s="260"/>
      <c r="L162" s="260"/>
      <c r="M162" s="260"/>
      <c r="N162" s="260"/>
      <c r="O162" s="260"/>
      <c r="P162" s="260"/>
      <c r="Q162" s="260"/>
      <c r="R162" s="260"/>
      <c r="S162" s="260"/>
      <c r="T162" s="260"/>
      <c r="U162" s="260"/>
      <c r="V162" s="260"/>
      <c r="W162" s="260"/>
      <c r="X162" s="260"/>
      <c r="Y162" s="260"/>
      <c r="Z162" s="260"/>
      <c r="AA162" s="260"/>
      <c r="AB162" s="260"/>
      <c r="AC162" s="260"/>
      <c r="AD162" s="260"/>
      <c r="AE162" s="260"/>
      <c r="AF162" s="260"/>
      <c r="AG162" s="260"/>
      <c r="AH162" s="260"/>
      <c r="AI162" s="260"/>
      <c r="AJ162" s="260"/>
      <c r="AK162" s="260"/>
      <c r="AL162" s="260"/>
      <c r="AM162" s="260"/>
      <c r="AN162" s="260"/>
      <c r="AO162" s="260"/>
      <c r="AP162" s="260"/>
      <c r="AQ162" s="261"/>
      <c r="AR162" s="261"/>
      <c r="AS162" s="261"/>
      <c r="AT162" s="260"/>
      <c r="AU162" s="260"/>
      <c r="AV162" s="260"/>
      <c r="AW162" s="260"/>
      <c r="AX162" s="260"/>
      <c r="AY162" s="260"/>
      <c r="AZ162" s="260"/>
      <c r="BA162" s="260"/>
      <c r="BB162" s="260"/>
      <c r="BC162" s="260"/>
      <c r="BD162" s="260"/>
      <c r="BE162" s="260"/>
      <c r="BF162" s="260"/>
      <c r="BG162" s="260"/>
      <c r="BH162" s="260"/>
      <c r="BI162" s="260"/>
      <c r="BJ162" s="260"/>
      <c r="BK162" s="260"/>
      <c r="BL162" s="260"/>
      <c r="BM162" s="260"/>
      <c r="BN162" s="260"/>
      <c r="BO162" s="260"/>
      <c r="BP162" s="260"/>
      <c r="BQ162" s="260"/>
      <c r="BR162" s="260"/>
      <c r="BS162" s="260"/>
    </row>
    <row r="163" spans="1:71" ht="12.75" x14ac:dyDescent="0.2">
      <c r="A163" s="263"/>
      <c r="B163" s="260"/>
      <c r="C163" s="260"/>
      <c r="D163" s="260"/>
      <c r="E163" s="260"/>
      <c r="F163" s="260"/>
      <c r="G163" s="260"/>
      <c r="H163" s="260"/>
      <c r="I163" s="260"/>
      <c r="J163" s="260"/>
      <c r="K163" s="260"/>
      <c r="L163" s="260"/>
      <c r="M163" s="260"/>
      <c r="N163" s="260"/>
      <c r="O163" s="260"/>
      <c r="P163" s="260"/>
      <c r="Q163" s="260"/>
      <c r="R163" s="260"/>
      <c r="S163" s="260"/>
      <c r="T163" s="260"/>
      <c r="U163" s="260"/>
      <c r="V163" s="260"/>
      <c r="W163" s="260"/>
      <c r="X163" s="260"/>
      <c r="Y163" s="260"/>
      <c r="Z163" s="260"/>
      <c r="AA163" s="260"/>
      <c r="AB163" s="260"/>
      <c r="AC163" s="260"/>
      <c r="AD163" s="260"/>
      <c r="AE163" s="260"/>
      <c r="AF163" s="260"/>
      <c r="AG163" s="260"/>
      <c r="AH163" s="260"/>
      <c r="AI163" s="260"/>
      <c r="AJ163" s="260"/>
      <c r="AK163" s="260"/>
      <c r="AL163" s="260"/>
      <c r="AM163" s="260"/>
      <c r="AN163" s="260"/>
      <c r="AO163" s="260"/>
      <c r="AP163" s="260"/>
      <c r="AQ163" s="261"/>
      <c r="AR163" s="261"/>
      <c r="AS163" s="261"/>
      <c r="AT163" s="260"/>
      <c r="AU163" s="260"/>
      <c r="AV163" s="260"/>
      <c r="AW163" s="260"/>
      <c r="AX163" s="260"/>
      <c r="AY163" s="260"/>
      <c r="AZ163" s="260"/>
      <c r="BA163" s="260"/>
      <c r="BB163" s="260"/>
      <c r="BC163" s="260"/>
      <c r="BD163" s="260"/>
      <c r="BE163" s="260"/>
      <c r="BF163" s="260"/>
      <c r="BG163" s="260"/>
      <c r="BH163" s="260"/>
      <c r="BI163" s="260"/>
      <c r="BJ163" s="260"/>
      <c r="BK163" s="260"/>
      <c r="BL163" s="260"/>
      <c r="BM163" s="260"/>
      <c r="BN163" s="260"/>
      <c r="BO163" s="260"/>
      <c r="BP163" s="260"/>
      <c r="BQ163" s="260"/>
      <c r="BR163" s="260"/>
      <c r="BS163" s="260"/>
    </row>
    <row r="164" spans="1:71" ht="12.75" x14ac:dyDescent="0.2">
      <c r="A164" s="263"/>
      <c r="B164" s="260"/>
      <c r="C164" s="260"/>
      <c r="D164" s="260"/>
      <c r="E164" s="260"/>
      <c r="F164" s="260"/>
      <c r="G164" s="260"/>
      <c r="H164" s="260"/>
      <c r="I164" s="260"/>
      <c r="J164" s="260"/>
      <c r="K164" s="260"/>
      <c r="L164" s="260"/>
      <c r="M164" s="260"/>
      <c r="N164" s="260"/>
      <c r="O164" s="260"/>
      <c r="P164" s="260"/>
      <c r="Q164" s="260"/>
      <c r="R164" s="260"/>
      <c r="S164" s="260"/>
      <c r="T164" s="260"/>
      <c r="U164" s="260"/>
      <c r="V164" s="260"/>
      <c r="W164" s="260"/>
      <c r="X164" s="260"/>
      <c r="Y164" s="260"/>
      <c r="Z164" s="260"/>
      <c r="AA164" s="260"/>
      <c r="AB164" s="260"/>
      <c r="AC164" s="260"/>
      <c r="AD164" s="260"/>
      <c r="AE164" s="260"/>
      <c r="AF164" s="260"/>
      <c r="AG164" s="260"/>
      <c r="AH164" s="260"/>
      <c r="AI164" s="260"/>
      <c r="AJ164" s="260"/>
      <c r="AK164" s="260"/>
      <c r="AL164" s="260"/>
      <c r="AM164" s="260"/>
      <c r="AN164" s="260"/>
      <c r="AO164" s="260"/>
      <c r="AP164" s="260"/>
      <c r="AQ164" s="261"/>
      <c r="AR164" s="261"/>
      <c r="AS164" s="261"/>
      <c r="AT164" s="260"/>
      <c r="AU164" s="260"/>
      <c r="AV164" s="260"/>
      <c r="AW164" s="260"/>
      <c r="AX164" s="260"/>
      <c r="AY164" s="260"/>
      <c r="AZ164" s="260"/>
      <c r="BA164" s="260"/>
      <c r="BB164" s="260"/>
      <c r="BC164" s="260"/>
      <c r="BD164" s="260"/>
      <c r="BE164" s="260"/>
      <c r="BF164" s="260"/>
      <c r="BG164" s="260"/>
      <c r="BH164" s="260"/>
      <c r="BI164" s="260"/>
      <c r="BJ164" s="260"/>
      <c r="BK164" s="260"/>
      <c r="BL164" s="260"/>
      <c r="BM164" s="260"/>
      <c r="BN164" s="260"/>
      <c r="BO164" s="260"/>
      <c r="BP164" s="260"/>
      <c r="BQ164" s="260"/>
      <c r="BR164" s="260"/>
      <c r="BS164" s="260"/>
    </row>
    <row r="165" spans="1:71" ht="12.75" x14ac:dyDescent="0.2">
      <c r="A165" s="263"/>
      <c r="B165" s="260"/>
      <c r="C165" s="260"/>
      <c r="D165" s="260"/>
      <c r="E165" s="260"/>
      <c r="F165" s="260"/>
      <c r="G165" s="260"/>
      <c r="H165" s="260"/>
      <c r="I165" s="260"/>
      <c r="J165" s="260"/>
      <c r="K165" s="260"/>
      <c r="L165" s="260"/>
      <c r="M165" s="260"/>
      <c r="N165" s="260"/>
      <c r="O165" s="260"/>
      <c r="P165" s="260"/>
      <c r="Q165" s="260"/>
      <c r="R165" s="260"/>
      <c r="S165" s="260"/>
      <c r="T165" s="260"/>
      <c r="U165" s="260"/>
      <c r="V165" s="260"/>
      <c r="W165" s="260"/>
      <c r="X165" s="260"/>
      <c r="Y165" s="260"/>
      <c r="Z165" s="260"/>
      <c r="AA165" s="260"/>
      <c r="AB165" s="260"/>
      <c r="AC165" s="260"/>
      <c r="AD165" s="260"/>
      <c r="AE165" s="260"/>
      <c r="AF165" s="260"/>
      <c r="AG165" s="260"/>
      <c r="AH165" s="260"/>
      <c r="AI165" s="260"/>
      <c r="AJ165" s="260"/>
      <c r="AK165" s="260"/>
      <c r="AL165" s="260"/>
      <c r="AM165" s="260"/>
      <c r="AN165" s="260"/>
      <c r="AO165" s="260"/>
      <c r="AP165" s="260"/>
      <c r="AQ165" s="261"/>
      <c r="AR165" s="261"/>
      <c r="AS165" s="261"/>
      <c r="AT165" s="260"/>
      <c r="AU165" s="260"/>
      <c r="AV165" s="260"/>
      <c r="AW165" s="260"/>
      <c r="AX165" s="260"/>
      <c r="AY165" s="260"/>
      <c r="AZ165" s="260"/>
      <c r="BA165" s="260"/>
      <c r="BB165" s="260"/>
      <c r="BC165" s="260"/>
      <c r="BD165" s="260"/>
      <c r="BE165" s="260"/>
      <c r="BF165" s="260"/>
      <c r="BG165" s="260"/>
      <c r="BH165" s="260"/>
      <c r="BI165" s="260"/>
      <c r="BJ165" s="260"/>
      <c r="BK165" s="260"/>
      <c r="BL165" s="260"/>
      <c r="BM165" s="260"/>
      <c r="BN165" s="260"/>
      <c r="BO165" s="260"/>
      <c r="BP165" s="260"/>
      <c r="BQ165" s="260"/>
      <c r="BR165" s="260"/>
      <c r="BS165" s="260"/>
    </row>
    <row r="166" spans="1:71" ht="12.75" x14ac:dyDescent="0.2">
      <c r="A166" s="263"/>
      <c r="B166" s="260"/>
      <c r="C166" s="260"/>
      <c r="D166" s="260"/>
      <c r="E166" s="260"/>
      <c r="F166" s="260"/>
      <c r="G166" s="260"/>
      <c r="H166" s="260"/>
      <c r="I166" s="260"/>
      <c r="J166" s="260"/>
      <c r="K166" s="260"/>
      <c r="L166" s="260"/>
      <c r="M166" s="260"/>
      <c r="N166" s="260"/>
      <c r="O166" s="260"/>
      <c r="P166" s="260"/>
      <c r="Q166" s="260"/>
      <c r="R166" s="260"/>
      <c r="S166" s="260"/>
      <c r="T166" s="260"/>
      <c r="U166" s="260"/>
      <c r="V166" s="260"/>
      <c r="W166" s="260"/>
      <c r="X166" s="260"/>
      <c r="Y166" s="260"/>
      <c r="Z166" s="260"/>
      <c r="AA166" s="260"/>
      <c r="AB166" s="260"/>
      <c r="AC166" s="260"/>
      <c r="AD166" s="260"/>
      <c r="AE166" s="260"/>
      <c r="AF166" s="260"/>
      <c r="AG166" s="260"/>
      <c r="AH166" s="260"/>
      <c r="AI166" s="260"/>
      <c r="AJ166" s="260"/>
      <c r="AK166" s="260"/>
      <c r="AL166" s="260"/>
      <c r="AM166" s="260"/>
      <c r="AN166" s="260"/>
      <c r="AO166" s="260"/>
      <c r="AP166" s="260"/>
      <c r="AQ166" s="261"/>
      <c r="AR166" s="261"/>
      <c r="AS166" s="261"/>
      <c r="AT166" s="260"/>
      <c r="AU166" s="260"/>
      <c r="AV166" s="260"/>
      <c r="AW166" s="260"/>
      <c r="AX166" s="260"/>
      <c r="AY166" s="260"/>
      <c r="AZ166" s="260"/>
      <c r="BA166" s="260"/>
      <c r="BB166" s="260"/>
      <c r="BC166" s="260"/>
      <c r="BD166" s="260"/>
      <c r="BE166" s="260"/>
      <c r="BF166" s="260"/>
      <c r="BG166" s="260"/>
      <c r="BH166" s="260"/>
      <c r="BI166" s="260"/>
      <c r="BJ166" s="260"/>
      <c r="BK166" s="260"/>
      <c r="BL166" s="260"/>
      <c r="BM166" s="260"/>
      <c r="BN166" s="260"/>
      <c r="BO166" s="260"/>
      <c r="BP166" s="260"/>
      <c r="BQ166" s="260"/>
      <c r="BR166" s="260"/>
      <c r="BS166" s="260"/>
    </row>
    <row r="167" spans="1:71" ht="12.75" x14ac:dyDescent="0.2">
      <c r="A167" s="263"/>
      <c r="B167" s="260"/>
      <c r="C167" s="260"/>
      <c r="D167" s="260"/>
      <c r="E167" s="260"/>
      <c r="F167" s="260"/>
      <c r="G167" s="260"/>
      <c r="H167" s="260"/>
      <c r="I167" s="260"/>
      <c r="J167" s="260"/>
      <c r="K167" s="260"/>
      <c r="L167" s="260"/>
      <c r="M167" s="260"/>
      <c r="N167" s="260"/>
      <c r="O167" s="260"/>
      <c r="P167" s="260"/>
      <c r="Q167" s="260"/>
      <c r="R167" s="260"/>
      <c r="S167" s="260"/>
      <c r="T167" s="260"/>
      <c r="U167" s="260"/>
      <c r="V167" s="260"/>
      <c r="W167" s="260"/>
      <c r="X167" s="260"/>
      <c r="Y167" s="260"/>
      <c r="Z167" s="260"/>
      <c r="AA167" s="260"/>
      <c r="AB167" s="260"/>
      <c r="AC167" s="260"/>
      <c r="AD167" s="260"/>
      <c r="AE167" s="260"/>
      <c r="AF167" s="260"/>
      <c r="AG167" s="260"/>
      <c r="AH167" s="260"/>
      <c r="AI167" s="260"/>
      <c r="AJ167" s="260"/>
      <c r="AK167" s="260"/>
      <c r="AL167" s="260"/>
      <c r="AM167" s="260"/>
      <c r="AN167" s="260"/>
      <c r="AO167" s="260"/>
      <c r="AP167" s="260"/>
      <c r="AQ167" s="261"/>
      <c r="AR167" s="261"/>
      <c r="AS167" s="261"/>
      <c r="AT167" s="260"/>
      <c r="AU167" s="260"/>
      <c r="AV167" s="260"/>
      <c r="AW167" s="260"/>
      <c r="AX167" s="260"/>
      <c r="AY167" s="260"/>
      <c r="AZ167" s="260"/>
      <c r="BA167" s="260"/>
      <c r="BB167" s="260"/>
      <c r="BC167" s="260"/>
      <c r="BD167" s="260"/>
      <c r="BE167" s="260"/>
      <c r="BF167" s="260"/>
      <c r="BG167" s="260"/>
      <c r="BH167" s="260"/>
      <c r="BI167" s="260"/>
      <c r="BJ167" s="260"/>
      <c r="BK167" s="260"/>
      <c r="BL167" s="260"/>
      <c r="BM167" s="260"/>
      <c r="BN167" s="260"/>
      <c r="BO167" s="260"/>
      <c r="BP167" s="260"/>
      <c r="BQ167" s="260"/>
      <c r="BR167" s="260"/>
      <c r="BS167" s="260"/>
    </row>
    <row r="168" spans="1:71" ht="12.75" x14ac:dyDescent="0.2">
      <c r="A168" s="263"/>
      <c r="B168" s="260"/>
      <c r="C168" s="260"/>
      <c r="D168" s="260"/>
      <c r="E168" s="260"/>
      <c r="F168" s="260"/>
      <c r="G168" s="260"/>
      <c r="H168" s="260"/>
      <c r="I168" s="260"/>
      <c r="J168" s="260"/>
      <c r="K168" s="260"/>
      <c r="L168" s="260"/>
      <c r="M168" s="260"/>
      <c r="N168" s="260"/>
      <c r="O168" s="260"/>
      <c r="P168" s="260"/>
      <c r="Q168" s="260"/>
      <c r="R168" s="260"/>
      <c r="S168" s="260"/>
      <c r="T168" s="260"/>
      <c r="U168" s="260"/>
      <c r="V168" s="260"/>
      <c r="W168" s="260"/>
      <c r="X168" s="260"/>
      <c r="Y168" s="260"/>
      <c r="Z168" s="260"/>
      <c r="AA168" s="260"/>
      <c r="AB168" s="260"/>
      <c r="AC168" s="260"/>
      <c r="AD168" s="260"/>
      <c r="AE168" s="260"/>
      <c r="AF168" s="260"/>
      <c r="AG168" s="260"/>
      <c r="AH168" s="260"/>
      <c r="AI168" s="260"/>
      <c r="AJ168" s="260"/>
      <c r="AK168" s="260"/>
      <c r="AL168" s="260"/>
      <c r="AM168" s="260"/>
      <c r="AN168" s="260"/>
      <c r="AO168" s="260"/>
      <c r="AP168" s="260"/>
      <c r="AQ168" s="261"/>
      <c r="AR168" s="261"/>
      <c r="AS168" s="261"/>
      <c r="AT168" s="260"/>
      <c r="AU168" s="260"/>
      <c r="AV168" s="260"/>
      <c r="AW168" s="260"/>
      <c r="AX168" s="260"/>
      <c r="AY168" s="260"/>
      <c r="AZ168" s="260"/>
      <c r="BA168" s="260"/>
      <c r="BB168" s="260"/>
      <c r="BC168" s="260"/>
      <c r="BD168" s="260"/>
      <c r="BE168" s="260"/>
      <c r="BF168" s="260"/>
      <c r="BG168" s="260"/>
      <c r="BH168" s="260"/>
      <c r="BI168" s="260"/>
      <c r="BJ168" s="260"/>
      <c r="BK168" s="260"/>
      <c r="BL168" s="260"/>
      <c r="BM168" s="260"/>
      <c r="BN168" s="260"/>
      <c r="BO168" s="260"/>
      <c r="BP168" s="260"/>
      <c r="BQ168" s="260"/>
      <c r="BR168" s="260"/>
      <c r="BS168" s="260"/>
    </row>
    <row r="169" spans="1:71" ht="12.75" x14ac:dyDescent="0.2">
      <c r="A169" s="263"/>
      <c r="B169" s="260"/>
      <c r="C169" s="260"/>
      <c r="D169" s="260"/>
      <c r="E169" s="260"/>
      <c r="F169" s="260"/>
      <c r="G169" s="260"/>
      <c r="H169" s="260"/>
      <c r="I169" s="260"/>
      <c r="J169" s="260"/>
      <c r="K169" s="260"/>
      <c r="L169" s="260"/>
      <c r="M169" s="260"/>
      <c r="N169" s="260"/>
      <c r="O169" s="260"/>
      <c r="P169" s="260"/>
      <c r="Q169" s="260"/>
      <c r="R169" s="260"/>
      <c r="S169" s="260"/>
      <c r="T169" s="260"/>
      <c r="U169" s="260"/>
      <c r="V169" s="260"/>
      <c r="W169" s="260"/>
      <c r="X169" s="260"/>
      <c r="Y169" s="260"/>
      <c r="Z169" s="260"/>
      <c r="AA169" s="260"/>
      <c r="AB169" s="260"/>
      <c r="AC169" s="260"/>
      <c r="AD169" s="260"/>
      <c r="AE169" s="260"/>
      <c r="AF169" s="260"/>
      <c r="AG169" s="260"/>
      <c r="AH169" s="260"/>
      <c r="AI169" s="260"/>
      <c r="AJ169" s="260"/>
      <c r="AK169" s="260"/>
      <c r="AL169" s="260"/>
      <c r="AM169" s="260"/>
      <c r="AN169" s="260"/>
      <c r="AO169" s="260"/>
      <c r="AP169" s="260"/>
      <c r="AQ169" s="261"/>
      <c r="AR169" s="261"/>
      <c r="AS169" s="261"/>
      <c r="AT169" s="260"/>
      <c r="AU169" s="260"/>
      <c r="AV169" s="260"/>
      <c r="AW169" s="260"/>
      <c r="AX169" s="260"/>
      <c r="AY169" s="260"/>
      <c r="AZ169" s="260"/>
      <c r="BA169" s="260"/>
      <c r="BB169" s="260"/>
      <c r="BC169" s="260"/>
      <c r="BD169" s="260"/>
      <c r="BE169" s="260"/>
      <c r="BF169" s="260"/>
      <c r="BG169" s="260"/>
      <c r="BH169" s="260"/>
      <c r="BI169" s="260"/>
      <c r="BJ169" s="260"/>
      <c r="BK169" s="260"/>
      <c r="BL169" s="260"/>
      <c r="BM169" s="260"/>
      <c r="BN169" s="260"/>
      <c r="BO169" s="260"/>
      <c r="BP169" s="260"/>
      <c r="BQ169" s="260"/>
      <c r="BR169" s="260"/>
      <c r="BS169" s="260"/>
    </row>
    <row r="170" spans="1:71" ht="12.75" x14ac:dyDescent="0.2">
      <c r="A170" s="263"/>
      <c r="B170" s="260"/>
      <c r="C170" s="260"/>
      <c r="D170" s="260"/>
      <c r="E170" s="260"/>
      <c r="F170" s="260"/>
      <c r="G170" s="260"/>
      <c r="H170" s="260"/>
      <c r="I170" s="260"/>
      <c r="J170" s="260"/>
      <c r="K170" s="260"/>
      <c r="L170" s="260"/>
      <c r="M170" s="260"/>
      <c r="N170" s="260"/>
      <c r="O170" s="260"/>
      <c r="P170" s="260"/>
      <c r="Q170" s="260"/>
      <c r="R170" s="260"/>
      <c r="S170" s="260"/>
      <c r="T170" s="260"/>
      <c r="U170" s="260"/>
      <c r="V170" s="260"/>
      <c r="W170" s="260"/>
      <c r="X170" s="260"/>
      <c r="Y170" s="260"/>
      <c r="Z170" s="260"/>
      <c r="AA170" s="260"/>
      <c r="AB170" s="260"/>
      <c r="AC170" s="260"/>
      <c r="AD170" s="260"/>
      <c r="AE170" s="260"/>
      <c r="AF170" s="260"/>
      <c r="AG170" s="260"/>
      <c r="AH170" s="260"/>
      <c r="AI170" s="260"/>
      <c r="AJ170" s="260"/>
      <c r="AK170" s="260"/>
      <c r="AL170" s="260"/>
      <c r="AM170" s="260"/>
      <c r="AN170" s="260"/>
      <c r="AO170" s="260"/>
      <c r="AP170" s="260"/>
      <c r="AQ170" s="261"/>
      <c r="AR170" s="261"/>
      <c r="AS170" s="261"/>
      <c r="AT170" s="260"/>
      <c r="AU170" s="260"/>
      <c r="AV170" s="260"/>
      <c r="AW170" s="260"/>
      <c r="AX170" s="260"/>
      <c r="AY170" s="260"/>
      <c r="AZ170" s="260"/>
      <c r="BA170" s="260"/>
      <c r="BB170" s="260"/>
      <c r="BC170" s="260"/>
      <c r="BD170" s="260"/>
      <c r="BE170" s="260"/>
      <c r="BF170" s="260"/>
      <c r="BG170" s="260"/>
      <c r="BH170" s="260"/>
      <c r="BI170" s="260"/>
      <c r="BJ170" s="260"/>
      <c r="BK170" s="260"/>
      <c r="BL170" s="260"/>
      <c r="BM170" s="260"/>
      <c r="BN170" s="260"/>
      <c r="BO170" s="260"/>
      <c r="BP170" s="260"/>
      <c r="BQ170" s="260"/>
      <c r="BR170" s="260"/>
      <c r="BS170" s="260"/>
    </row>
    <row r="171" spans="1:71" ht="12.75" x14ac:dyDescent="0.2">
      <c r="A171" s="263"/>
      <c r="B171" s="260"/>
      <c r="C171" s="260"/>
      <c r="D171" s="260"/>
      <c r="E171" s="260"/>
      <c r="F171" s="260"/>
      <c r="G171" s="260"/>
      <c r="H171" s="260"/>
      <c r="I171" s="260"/>
      <c r="J171" s="260"/>
      <c r="K171" s="260"/>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1"/>
      <c r="AR171" s="261"/>
      <c r="AS171" s="261"/>
      <c r="AT171" s="260"/>
      <c r="AU171" s="260"/>
      <c r="AV171" s="260"/>
      <c r="AW171" s="260"/>
      <c r="AX171" s="260"/>
      <c r="AY171" s="260"/>
      <c r="AZ171" s="260"/>
      <c r="BA171" s="260"/>
      <c r="BB171" s="260"/>
      <c r="BC171" s="260"/>
      <c r="BD171" s="260"/>
      <c r="BE171" s="260"/>
      <c r="BF171" s="260"/>
      <c r="BG171" s="260"/>
      <c r="BH171" s="260"/>
      <c r="BI171" s="260"/>
      <c r="BJ171" s="260"/>
      <c r="BK171" s="260"/>
      <c r="BL171" s="260"/>
      <c r="BM171" s="260"/>
      <c r="BN171" s="260"/>
      <c r="BO171" s="260"/>
      <c r="BP171" s="260"/>
      <c r="BQ171" s="260"/>
      <c r="BR171" s="260"/>
      <c r="BS171" s="260"/>
    </row>
    <row r="172" spans="1:71" ht="12.75" x14ac:dyDescent="0.2">
      <c r="A172" s="263"/>
      <c r="B172" s="260"/>
      <c r="C172" s="260"/>
      <c r="D172" s="260"/>
      <c r="E172" s="260"/>
      <c r="F172" s="260"/>
      <c r="G172" s="260"/>
      <c r="H172" s="260"/>
      <c r="I172" s="260"/>
      <c r="J172" s="260"/>
      <c r="K172" s="260"/>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1"/>
      <c r="AR172" s="261"/>
      <c r="AS172" s="261"/>
      <c r="AT172" s="260"/>
      <c r="AU172" s="260"/>
      <c r="AV172" s="260"/>
      <c r="AW172" s="260"/>
      <c r="AX172" s="260"/>
      <c r="AY172" s="260"/>
      <c r="AZ172" s="260"/>
      <c r="BA172" s="260"/>
      <c r="BB172" s="260"/>
      <c r="BC172" s="260"/>
      <c r="BD172" s="260"/>
      <c r="BE172" s="260"/>
      <c r="BF172" s="260"/>
      <c r="BG172" s="260"/>
      <c r="BH172" s="260"/>
      <c r="BI172" s="260"/>
      <c r="BJ172" s="260"/>
      <c r="BK172" s="260"/>
      <c r="BL172" s="260"/>
      <c r="BM172" s="260"/>
      <c r="BN172" s="260"/>
      <c r="BO172" s="260"/>
      <c r="BP172" s="260"/>
      <c r="BQ172" s="260"/>
      <c r="BR172" s="260"/>
      <c r="BS172" s="260"/>
    </row>
    <row r="173" spans="1:71" ht="12.75" x14ac:dyDescent="0.2">
      <c r="A173" s="263"/>
      <c r="B173" s="260"/>
      <c r="C173" s="260"/>
      <c r="D173" s="260"/>
      <c r="E173" s="260"/>
      <c r="F173" s="260"/>
      <c r="G173" s="260"/>
      <c r="H173" s="260"/>
      <c r="I173" s="260"/>
      <c r="J173" s="260"/>
      <c r="K173" s="260"/>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1"/>
      <c r="AR173" s="261"/>
      <c r="AS173" s="261"/>
      <c r="AT173" s="260"/>
      <c r="AU173" s="260"/>
      <c r="AV173" s="260"/>
      <c r="AW173" s="260"/>
      <c r="AX173" s="260"/>
      <c r="AY173" s="260"/>
      <c r="AZ173" s="260"/>
      <c r="BA173" s="260"/>
      <c r="BB173" s="260"/>
      <c r="BC173" s="260"/>
      <c r="BD173" s="260"/>
      <c r="BE173" s="260"/>
      <c r="BF173" s="260"/>
      <c r="BG173" s="260"/>
      <c r="BH173" s="260"/>
      <c r="BI173" s="260"/>
      <c r="BJ173" s="260"/>
      <c r="BK173" s="260"/>
      <c r="BL173" s="260"/>
      <c r="BM173" s="260"/>
      <c r="BN173" s="260"/>
      <c r="BO173" s="260"/>
      <c r="BP173" s="260"/>
      <c r="BQ173" s="260"/>
      <c r="BR173" s="260"/>
      <c r="BS173" s="260"/>
    </row>
    <row r="174" spans="1:71" ht="12.75" x14ac:dyDescent="0.2">
      <c r="A174" s="263"/>
      <c r="B174" s="260"/>
      <c r="C174" s="260"/>
      <c r="D174" s="260"/>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1"/>
      <c r="AR174" s="261"/>
      <c r="AS174" s="261"/>
      <c r="AT174" s="260"/>
      <c r="AU174" s="260"/>
      <c r="AV174" s="260"/>
      <c r="AW174" s="260"/>
      <c r="AX174" s="260"/>
      <c r="AY174" s="260"/>
      <c r="AZ174" s="260"/>
      <c r="BA174" s="260"/>
      <c r="BB174" s="260"/>
      <c r="BC174" s="260"/>
      <c r="BD174" s="260"/>
      <c r="BE174" s="260"/>
      <c r="BF174" s="260"/>
      <c r="BG174" s="260"/>
      <c r="BH174" s="260"/>
      <c r="BI174" s="260"/>
      <c r="BJ174" s="260"/>
      <c r="BK174" s="260"/>
      <c r="BL174" s="260"/>
      <c r="BM174" s="260"/>
      <c r="BN174" s="260"/>
      <c r="BO174" s="260"/>
      <c r="BP174" s="260"/>
      <c r="BQ174" s="260"/>
      <c r="BR174" s="260"/>
      <c r="BS174" s="260"/>
    </row>
    <row r="175" spans="1:71" ht="12.75" x14ac:dyDescent="0.2">
      <c r="A175" s="263"/>
      <c r="B175" s="260"/>
      <c r="C175" s="260"/>
      <c r="D175" s="260"/>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1"/>
      <c r="AR175" s="261"/>
      <c r="AS175" s="261"/>
      <c r="AT175" s="260"/>
      <c r="AU175" s="260"/>
      <c r="AV175" s="260"/>
      <c r="AW175" s="260"/>
      <c r="AX175" s="260"/>
      <c r="AY175" s="260"/>
      <c r="AZ175" s="260"/>
      <c r="BA175" s="260"/>
      <c r="BB175" s="260"/>
      <c r="BC175" s="260"/>
      <c r="BD175" s="260"/>
      <c r="BE175" s="260"/>
      <c r="BF175" s="260"/>
      <c r="BG175" s="260"/>
      <c r="BH175" s="260"/>
      <c r="BI175" s="260"/>
      <c r="BJ175" s="260"/>
      <c r="BK175" s="260"/>
      <c r="BL175" s="260"/>
      <c r="BM175" s="260"/>
      <c r="BN175" s="260"/>
      <c r="BO175" s="260"/>
      <c r="BP175" s="260"/>
      <c r="BQ175" s="260"/>
      <c r="BR175" s="260"/>
      <c r="BS175" s="260"/>
    </row>
    <row r="176" spans="1:71" ht="12.75" x14ac:dyDescent="0.2">
      <c r="A176" s="263"/>
      <c r="B176" s="260"/>
      <c r="C176" s="260"/>
      <c r="D176" s="260"/>
      <c r="E176" s="260"/>
      <c r="F176" s="260"/>
      <c r="G176" s="260"/>
      <c r="H176" s="260"/>
      <c r="I176" s="260"/>
      <c r="J176" s="260"/>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1"/>
      <c r="AR176" s="261"/>
      <c r="AS176" s="261"/>
      <c r="AT176" s="260"/>
      <c r="AU176" s="260"/>
      <c r="AV176" s="260"/>
      <c r="AW176" s="260"/>
      <c r="AX176" s="260"/>
      <c r="AY176" s="260"/>
      <c r="AZ176" s="260"/>
      <c r="BA176" s="260"/>
      <c r="BB176" s="260"/>
      <c r="BC176" s="260"/>
      <c r="BD176" s="260"/>
      <c r="BE176" s="260"/>
      <c r="BF176" s="260"/>
      <c r="BG176" s="260"/>
      <c r="BH176" s="260"/>
      <c r="BI176" s="260"/>
      <c r="BJ176" s="260"/>
      <c r="BK176" s="260"/>
      <c r="BL176" s="260"/>
      <c r="BM176" s="260"/>
      <c r="BN176" s="260"/>
      <c r="BO176" s="260"/>
      <c r="BP176" s="260"/>
      <c r="BQ176" s="260"/>
      <c r="BR176" s="260"/>
      <c r="BS176" s="260"/>
    </row>
    <row r="177" spans="1:71" ht="12.75" x14ac:dyDescent="0.2">
      <c r="A177" s="263"/>
      <c r="B177" s="260"/>
      <c r="C177" s="260"/>
      <c r="D177" s="260"/>
      <c r="E177" s="260"/>
      <c r="F177" s="260"/>
      <c r="G177" s="260"/>
      <c r="H177" s="260"/>
      <c r="I177" s="260"/>
      <c r="J177" s="260"/>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1"/>
      <c r="AR177" s="261"/>
      <c r="AS177" s="261"/>
      <c r="AT177" s="260"/>
      <c r="AU177" s="260"/>
      <c r="AV177" s="260"/>
      <c r="AW177" s="260"/>
      <c r="AX177" s="260"/>
      <c r="AY177" s="260"/>
      <c r="AZ177" s="260"/>
      <c r="BA177" s="260"/>
      <c r="BB177" s="260"/>
      <c r="BC177" s="260"/>
      <c r="BD177" s="260"/>
      <c r="BE177" s="260"/>
      <c r="BF177" s="260"/>
      <c r="BG177" s="260"/>
      <c r="BH177" s="260"/>
      <c r="BI177" s="260"/>
      <c r="BJ177" s="260"/>
      <c r="BK177" s="260"/>
      <c r="BL177" s="260"/>
      <c r="BM177" s="260"/>
      <c r="BN177" s="260"/>
      <c r="BO177" s="260"/>
      <c r="BP177" s="260"/>
      <c r="BQ177" s="260"/>
      <c r="BR177" s="260"/>
      <c r="BS177" s="260"/>
    </row>
    <row r="178" spans="1:71" ht="12.75" x14ac:dyDescent="0.2">
      <c r="A178" s="263"/>
      <c r="B178" s="260"/>
      <c r="C178" s="260"/>
      <c r="D178" s="260"/>
      <c r="E178" s="260"/>
      <c r="F178" s="260"/>
      <c r="G178" s="260"/>
      <c r="H178" s="260"/>
      <c r="I178" s="260"/>
      <c r="J178" s="260"/>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1"/>
      <c r="AR178" s="261"/>
      <c r="AS178" s="261"/>
      <c r="AT178" s="260"/>
      <c r="AU178" s="260"/>
      <c r="AV178" s="260"/>
      <c r="AW178" s="260"/>
      <c r="AX178" s="260"/>
      <c r="AY178" s="260"/>
      <c r="AZ178" s="260"/>
      <c r="BA178" s="260"/>
      <c r="BB178" s="260"/>
      <c r="BC178" s="260"/>
      <c r="BD178" s="260"/>
      <c r="BE178" s="260"/>
      <c r="BF178" s="260"/>
      <c r="BG178" s="260"/>
      <c r="BH178" s="260"/>
      <c r="BI178" s="260"/>
      <c r="BJ178" s="260"/>
      <c r="BK178" s="260"/>
      <c r="BL178" s="260"/>
      <c r="BM178" s="260"/>
      <c r="BN178" s="260"/>
      <c r="BO178" s="260"/>
      <c r="BP178" s="260"/>
      <c r="BQ178" s="260"/>
      <c r="BR178" s="260"/>
      <c r="BS178" s="260"/>
    </row>
    <row r="179" spans="1:71" ht="12.75" x14ac:dyDescent="0.2">
      <c r="A179" s="263"/>
      <c r="B179" s="260"/>
      <c r="C179" s="260"/>
      <c r="D179" s="260"/>
      <c r="E179" s="260"/>
      <c r="F179" s="260"/>
      <c r="G179" s="260"/>
      <c r="H179" s="260"/>
      <c r="I179" s="260"/>
      <c r="J179" s="260"/>
      <c r="K179" s="260"/>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1"/>
      <c r="AR179" s="261"/>
      <c r="AS179" s="261"/>
      <c r="AT179" s="260"/>
      <c r="AU179" s="260"/>
      <c r="AV179" s="260"/>
      <c r="AW179" s="260"/>
      <c r="AX179" s="260"/>
      <c r="AY179" s="260"/>
      <c r="AZ179" s="260"/>
      <c r="BA179" s="260"/>
      <c r="BB179" s="260"/>
      <c r="BC179" s="260"/>
      <c r="BD179" s="260"/>
      <c r="BE179" s="260"/>
      <c r="BF179" s="260"/>
      <c r="BG179" s="260"/>
      <c r="BH179" s="260"/>
      <c r="BI179" s="260"/>
      <c r="BJ179" s="260"/>
      <c r="BK179" s="260"/>
      <c r="BL179" s="260"/>
      <c r="BM179" s="260"/>
      <c r="BN179" s="260"/>
      <c r="BO179" s="260"/>
      <c r="BP179" s="260"/>
      <c r="BQ179" s="260"/>
      <c r="BR179" s="260"/>
      <c r="BS179" s="260"/>
    </row>
    <row r="180" spans="1:71" ht="12.75" x14ac:dyDescent="0.2">
      <c r="A180" s="263"/>
      <c r="B180" s="260"/>
      <c r="C180" s="260"/>
      <c r="D180" s="260"/>
      <c r="E180" s="260"/>
      <c r="F180" s="260"/>
      <c r="G180" s="260"/>
      <c r="H180" s="260"/>
      <c r="I180" s="260"/>
      <c r="J180" s="260"/>
      <c r="K180" s="260"/>
      <c r="L180" s="260"/>
      <c r="M180" s="260"/>
      <c r="N180" s="260"/>
      <c r="O180" s="260"/>
      <c r="P180" s="260"/>
      <c r="Q180" s="260"/>
      <c r="R180" s="260"/>
      <c r="S180" s="260"/>
      <c r="T180" s="260"/>
      <c r="U180" s="260"/>
      <c r="V180" s="260"/>
      <c r="W180" s="260"/>
      <c r="X180" s="260"/>
      <c r="Y180" s="260"/>
      <c r="Z180" s="260"/>
      <c r="AA180" s="260"/>
      <c r="AB180" s="260"/>
      <c r="AC180" s="260"/>
      <c r="AD180" s="260"/>
      <c r="AE180" s="260"/>
      <c r="AF180" s="260"/>
      <c r="AG180" s="260"/>
      <c r="AH180" s="260"/>
      <c r="AI180" s="260"/>
      <c r="AJ180" s="260"/>
      <c r="AK180" s="260"/>
      <c r="AL180" s="260"/>
      <c r="AM180" s="260"/>
      <c r="AN180" s="260"/>
      <c r="AO180" s="260"/>
      <c r="AP180" s="260"/>
      <c r="AQ180" s="261"/>
      <c r="AR180" s="261"/>
      <c r="AS180" s="261"/>
      <c r="AT180" s="260"/>
      <c r="AU180" s="260"/>
      <c r="AV180" s="260"/>
      <c r="AW180" s="260"/>
      <c r="AX180" s="260"/>
      <c r="AY180" s="260"/>
      <c r="AZ180" s="260"/>
      <c r="BA180" s="260"/>
      <c r="BB180" s="260"/>
      <c r="BC180" s="260"/>
      <c r="BD180" s="260"/>
      <c r="BE180" s="260"/>
      <c r="BF180" s="260"/>
      <c r="BG180" s="260"/>
      <c r="BH180" s="260"/>
      <c r="BI180" s="260"/>
      <c r="BJ180" s="260"/>
      <c r="BK180" s="260"/>
      <c r="BL180" s="260"/>
      <c r="BM180" s="260"/>
      <c r="BN180" s="260"/>
      <c r="BO180" s="260"/>
      <c r="BP180" s="260"/>
      <c r="BQ180" s="260"/>
      <c r="BR180" s="260"/>
      <c r="BS180" s="260"/>
    </row>
    <row r="181" spans="1:71" ht="12.75" x14ac:dyDescent="0.2">
      <c r="A181" s="263"/>
      <c r="B181" s="260"/>
      <c r="C181" s="260"/>
      <c r="D181" s="260"/>
      <c r="E181" s="260"/>
      <c r="F181" s="260"/>
      <c r="G181" s="260"/>
      <c r="H181" s="260"/>
      <c r="I181" s="260"/>
      <c r="J181" s="260"/>
      <c r="K181" s="260"/>
      <c r="L181" s="260"/>
      <c r="M181" s="260"/>
      <c r="N181" s="260"/>
      <c r="O181" s="260"/>
      <c r="P181" s="260"/>
      <c r="Q181" s="260"/>
      <c r="R181" s="260"/>
      <c r="S181" s="260"/>
      <c r="T181" s="260"/>
      <c r="U181" s="260"/>
      <c r="V181" s="260"/>
      <c r="W181" s="260"/>
      <c r="X181" s="260"/>
      <c r="Y181" s="260"/>
      <c r="Z181" s="260"/>
      <c r="AA181" s="260"/>
      <c r="AB181" s="260"/>
      <c r="AC181" s="260"/>
      <c r="AD181" s="260"/>
      <c r="AE181" s="260"/>
      <c r="AF181" s="260"/>
      <c r="AG181" s="260"/>
      <c r="AH181" s="260"/>
      <c r="AI181" s="260"/>
      <c r="AJ181" s="260"/>
      <c r="AK181" s="260"/>
      <c r="AL181" s="260"/>
      <c r="AM181" s="260"/>
      <c r="AN181" s="260"/>
      <c r="AO181" s="260"/>
      <c r="AP181" s="260"/>
      <c r="AQ181" s="261"/>
      <c r="AR181" s="261"/>
      <c r="AS181" s="261"/>
      <c r="AT181" s="260"/>
      <c r="AU181" s="260"/>
      <c r="AV181" s="260"/>
      <c r="AW181" s="260"/>
      <c r="AX181" s="260"/>
      <c r="AY181" s="260"/>
      <c r="AZ181" s="260"/>
      <c r="BA181" s="260"/>
      <c r="BB181" s="260"/>
      <c r="BC181" s="260"/>
      <c r="BD181" s="260"/>
      <c r="BE181" s="260"/>
      <c r="BF181" s="260"/>
      <c r="BG181" s="260"/>
      <c r="BH181" s="260"/>
      <c r="BI181" s="260"/>
      <c r="BJ181" s="260"/>
      <c r="BK181" s="260"/>
      <c r="BL181" s="260"/>
      <c r="BM181" s="260"/>
      <c r="BN181" s="260"/>
      <c r="BO181" s="260"/>
      <c r="BP181" s="260"/>
      <c r="BQ181" s="260"/>
      <c r="BR181" s="260"/>
      <c r="BS181" s="260"/>
    </row>
    <row r="182" spans="1:71" ht="12.75" x14ac:dyDescent="0.2">
      <c r="A182" s="263"/>
      <c r="B182" s="260"/>
      <c r="C182" s="260"/>
      <c r="D182" s="260"/>
      <c r="E182" s="260"/>
      <c r="F182" s="260"/>
      <c r="G182" s="260"/>
      <c r="H182" s="260"/>
      <c r="I182" s="260"/>
      <c r="J182" s="260"/>
      <c r="K182" s="260"/>
      <c r="L182" s="260"/>
      <c r="M182" s="260"/>
      <c r="N182" s="260"/>
      <c r="O182" s="260"/>
      <c r="P182" s="260"/>
      <c r="Q182" s="260"/>
      <c r="R182" s="260"/>
      <c r="S182" s="260"/>
      <c r="T182" s="260"/>
      <c r="U182" s="260"/>
      <c r="V182" s="260"/>
      <c r="W182" s="260"/>
      <c r="X182" s="260"/>
      <c r="Y182" s="260"/>
      <c r="Z182" s="260"/>
      <c r="AA182" s="260"/>
      <c r="AB182" s="260"/>
      <c r="AC182" s="260"/>
      <c r="AD182" s="260"/>
      <c r="AE182" s="260"/>
      <c r="AF182" s="260"/>
      <c r="AG182" s="260"/>
      <c r="AH182" s="260"/>
      <c r="AI182" s="260"/>
      <c r="AJ182" s="260"/>
      <c r="AK182" s="260"/>
      <c r="AL182" s="260"/>
      <c r="AM182" s="260"/>
      <c r="AN182" s="260"/>
      <c r="AO182" s="260"/>
      <c r="AP182" s="260"/>
      <c r="AQ182" s="261"/>
      <c r="AR182" s="261"/>
      <c r="AS182" s="261"/>
      <c r="AT182" s="260"/>
      <c r="AU182" s="260"/>
      <c r="AV182" s="260"/>
      <c r="AW182" s="260"/>
      <c r="AX182" s="260"/>
      <c r="AY182" s="260"/>
      <c r="AZ182" s="260"/>
      <c r="BA182" s="260"/>
      <c r="BB182" s="260"/>
      <c r="BC182" s="260"/>
      <c r="BD182" s="260"/>
      <c r="BE182" s="260"/>
      <c r="BF182" s="260"/>
      <c r="BG182" s="260"/>
      <c r="BH182" s="260"/>
      <c r="BI182" s="260"/>
      <c r="BJ182" s="260"/>
      <c r="BK182" s="260"/>
      <c r="BL182" s="260"/>
      <c r="BM182" s="260"/>
      <c r="BN182" s="260"/>
      <c r="BO182" s="260"/>
      <c r="BP182" s="260"/>
      <c r="BQ182" s="260"/>
      <c r="BR182" s="260"/>
      <c r="BS182" s="260"/>
    </row>
    <row r="183" spans="1:71" ht="12.75" x14ac:dyDescent="0.2">
      <c r="A183" s="263"/>
      <c r="B183" s="260"/>
      <c r="C183" s="260"/>
      <c r="D183" s="260"/>
      <c r="E183" s="260"/>
      <c r="F183" s="260"/>
      <c r="G183" s="260"/>
      <c r="H183" s="260"/>
      <c r="I183" s="260"/>
      <c r="J183" s="260"/>
      <c r="K183" s="260"/>
      <c r="L183" s="260"/>
      <c r="M183" s="260"/>
      <c r="N183" s="260"/>
      <c r="O183" s="260"/>
      <c r="P183" s="260"/>
      <c r="Q183" s="260"/>
      <c r="R183" s="260"/>
      <c r="S183" s="260"/>
      <c r="T183" s="260"/>
      <c r="U183" s="260"/>
      <c r="V183" s="260"/>
      <c r="W183" s="260"/>
      <c r="X183" s="260"/>
      <c r="Y183" s="260"/>
      <c r="Z183" s="260"/>
      <c r="AA183" s="260"/>
      <c r="AB183" s="260"/>
      <c r="AC183" s="260"/>
      <c r="AD183" s="260"/>
      <c r="AE183" s="260"/>
      <c r="AF183" s="260"/>
      <c r="AG183" s="260"/>
      <c r="AH183" s="260"/>
      <c r="AI183" s="260"/>
      <c r="AJ183" s="260"/>
      <c r="AK183" s="260"/>
      <c r="AL183" s="260"/>
      <c r="AM183" s="260"/>
      <c r="AN183" s="260"/>
      <c r="AO183" s="260"/>
      <c r="AP183" s="260"/>
      <c r="AQ183" s="261"/>
      <c r="AR183" s="261"/>
      <c r="AS183" s="261"/>
      <c r="AT183" s="260"/>
      <c r="AU183" s="260"/>
      <c r="AV183" s="260"/>
      <c r="AW183" s="260"/>
      <c r="AX183" s="260"/>
      <c r="AY183" s="260"/>
      <c r="AZ183" s="260"/>
      <c r="BA183" s="260"/>
      <c r="BB183" s="260"/>
      <c r="BC183" s="260"/>
      <c r="BD183" s="260"/>
      <c r="BE183" s="260"/>
      <c r="BF183" s="260"/>
      <c r="BG183" s="260"/>
      <c r="BH183" s="260"/>
      <c r="BI183" s="260"/>
      <c r="BJ183" s="260"/>
      <c r="BK183" s="260"/>
      <c r="BL183" s="260"/>
      <c r="BM183" s="260"/>
      <c r="BN183" s="260"/>
      <c r="BO183" s="260"/>
      <c r="BP183" s="260"/>
      <c r="BQ183" s="260"/>
      <c r="BR183" s="260"/>
      <c r="BS183" s="260"/>
    </row>
    <row r="184" spans="1:71" ht="12.75" x14ac:dyDescent="0.2">
      <c r="A184" s="263"/>
      <c r="B184" s="260"/>
      <c r="C184" s="260"/>
      <c r="D184" s="260"/>
      <c r="E184" s="260"/>
      <c r="F184" s="260"/>
      <c r="G184" s="260"/>
      <c r="H184" s="260"/>
      <c r="I184" s="260"/>
      <c r="J184" s="260"/>
      <c r="K184" s="260"/>
      <c r="L184" s="260"/>
      <c r="M184" s="260"/>
      <c r="N184" s="260"/>
      <c r="O184" s="260"/>
      <c r="P184" s="260"/>
      <c r="Q184" s="260"/>
      <c r="R184" s="260"/>
      <c r="S184" s="260"/>
      <c r="T184" s="260"/>
      <c r="U184" s="260"/>
      <c r="V184" s="260"/>
      <c r="W184" s="260"/>
      <c r="X184" s="260"/>
      <c r="Y184" s="260"/>
      <c r="Z184" s="260"/>
      <c r="AA184" s="260"/>
      <c r="AB184" s="260"/>
      <c r="AC184" s="260"/>
      <c r="AD184" s="260"/>
      <c r="AE184" s="260"/>
      <c r="AF184" s="260"/>
      <c r="AG184" s="260"/>
      <c r="AH184" s="260"/>
      <c r="AI184" s="260"/>
      <c r="AJ184" s="260"/>
      <c r="AK184" s="260"/>
      <c r="AL184" s="260"/>
      <c r="AM184" s="260"/>
      <c r="AN184" s="260"/>
      <c r="AO184" s="260"/>
      <c r="AP184" s="260"/>
      <c r="AQ184" s="261"/>
      <c r="AR184" s="261"/>
      <c r="AS184" s="261"/>
      <c r="AT184" s="260"/>
      <c r="AU184" s="260"/>
      <c r="AV184" s="260"/>
      <c r="AW184" s="260"/>
      <c r="AX184" s="260"/>
      <c r="AY184" s="260"/>
      <c r="AZ184" s="260"/>
      <c r="BA184" s="260"/>
      <c r="BB184" s="260"/>
      <c r="BC184" s="260"/>
      <c r="BD184" s="260"/>
      <c r="BE184" s="260"/>
      <c r="BF184" s="260"/>
      <c r="BG184" s="260"/>
      <c r="BH184" s="260"/>
      <c r="BI184" s="260"/>
      <c r="BJ184" s="260"/>
      <c r="BK184" s="260"/>
      <c r="BL184" s="260"/>
      <c r="BM184" s="260"/>
      <c r="BN184" s="260"/>
      <c r="BO184" s="260"/>
      <c r="BP184" s="260"/>
      <c r="BQ184" s="260"/>
      <c r="BR184" s="260"/>
      <c r="BS184" s="260"/>
    </row>
    <row r="185" spans="1:71" ht="12.75" x14ac:dyDescent="0.2">
      <c r="A185" s="263"/>
      <c r="B185" s="260"/>
      <c r="C185" s="260"/>
      <c r="D185" s="260"/>
      <c r="E185" s="260"/>
      <c r="F185" s="260"/>
      <c r="G185" s="260"/>
      <c r="H185" s="260"/>
      <c r="I185" s="260"/>
      <c r="J185" s="260"/>
      <c r="K185" s="260"/>
      <c r="L185" s="260"/>
      <c r="M185" s="260"/>
      <c r="N185" s="260"/>
      <c r="O185" s="260"/>
      <c r="P185" s="260"/>
      <c r="Q185" s="260"/>
      <c r="R185" s="260"/>
      <c r="S185" s="260"/>
      <c r="T185" s="260"/>
      <c r="U185" s="260"/>
      <c r="V185" s="260"/>
      <c r="W185" s="260"/>
      <c r="X185" s="260"/>
      <c r="Y185" s="260"/>
      <c r="Z185" s="260"/>
      <c r="AA185" s="260"/>
      <c r="AB185" s="260"/>
      <c r="AC185" s="260"/>
      <c r="AD185" s="260"/>
      <c r="AE185" s="260"/>
      <c r="AF185" s="260"/>
      <c r="AG185" s="260"/>
      <c r="AH185" s="260"/>
      <c r="AI185" s="260"/>
      <c r="AJ185" s="260"/>
      <c r="AK185" s="260"/>
      <c r="AL185" s="260"/>
      <c r="AM185" s="260"/>
      <c r="AN185" s="260"/>
      <c r="AO185" s="260"/>
      <c r="AP185" s="260"/>
      <c r="AQ185" s="261"/>
      <c r="AR185" s="261"/>
      <c r="AS185" s="261"/>
      <c r="AT185" s="260"/>
      <c r="AU185" s="260"/>
      <c r="AV185" s="260"/>
      <c r="AW185" s="260"/>
      <c r="AX185" s="260"/>
      <c r="AY185" s="260"/>
      <c r="AZ185" s="260"/>
      <c r="BA185" s="260"/>
      <c r="BB185" s="260"/>
      <c r="BC185" s="260"/>
      <c r="BD185" s="260"/>
      <c r="BE185" s="260"/>
      <c r="BF185" s="260"/>
      <c r="BG185" s="260"/>
      <c r="BH185" s="260"/>
      <c r="BI185" s="260"/>
      <c r="BJ185" s="260"/>
      <c r="BK185" s="260"/>
      <c r="BL185" s="260"/>
      <c r="BM185" s="260"/>
      <c r="BN185" s="260"/>
      <c r="BO185" s="260"/>
      <c r="BP185" s="260"/>
      <c r="BQ185" s="260"/>
      <c r="BR185" s="260"/>
      <c r="BS185" s="260"/>
    </row>
    <row r="186" spans="1:71" ht="12.75" x14ac:dyDescent="0.2">
      <c r="A186" s="263"/>
      <c r="B186" s="260"/>
      <c r="C186" s="260"/>
      <c r="D186" s="260"/>
      <c r="E186" s="260"/>
      <c r="F186" s="260"/>
      <c r="G186" s="260"/>
      <c r="H186" s="260"/>
      <c r="I186" s="260"/>
      <c r="J186" s="260"/>
      <c r="K186" s="260"/>
      <c r="L186" s="260"/>
      <c r="M186" s="260"/>
      <c r="N186" s="260"/>
      <c r="O186" s="260"/>
      <c r="P186" s="260"/>
      <c r="Q186" s="260"/>
      <c r="R186" s="260"/>
      <c r="S186" s="260"/>
      <c r="T186" s="260"/>
      <c r="U186" s="260"/>
      <c r="V186" s="260"/>
      <c r="W186" s="260"/>
      <c r="X186" s="260"/>
      <c r="Y186" s="260"/>
      <c r="Z186" s="260"/>
      <c r="AA186" s="260"/>
      <c r="AB186" s="260"/>
      <c r="AC186" s="260"/>
      <c r="AD186" s="260"/>
      <c r="AE186" s="260"/>
      <c r="AF186" s="260"/>
      <c r="AG186" s="260"/>
      <c r="AH186" s="260"/>
      <c r="AI186" s="260"/>
      <c r="AJ186" s="260"/>
      <c r="AK186" s="260"/>
      <c r="AL186" s="260"/>
      <c r="AM186" s="260"/>
      <c r="AN186" s="260"/>
      <c r="AO186" s="260"/>
      <c r="AP186" s="260"/>
      <c r="AQ186" s="261"/>
      <c r="AR186" s="261"/>
      <c r="AS186" s="261"/>
      <c r="AT186" s="260"/>
      <c r="AU186" s="260"/>
      <c r="AV186" s="260"/>
      <c r="AW186" s="260"/>
      <c r="AX186" s="260"/>
      <c r="AY186" s="260"/>
      <c r="AZ186" s="260"/>
      <c r="BA186" s="260"/>
      <c r="BB186" s="260"/>
      <c r="BC186" s="260"/>
      <c r="BD186" s="260"/>
      <c r="BE186" s="260"/>
      <c r="BF186" s="260"/>
      <c r="BG186" s="260"/>
      <c r="BH186" s="260"/>
      <c r="BI186" s="260"/>
      <c r="BJ186" s="260"/>
      <c r="BK186" s="260"/>
      <c r="BL186" s="260"/>
      <c r="BM186" s="260"/>
      <c r="BN186" s="260"/>
      <c r="BO186" s="260"/>
      <c r="BP186" s="260"/>
      <c r="BQ186" s="260"/>
      <c r="BR186" s="260"/>
      <c r="BS186" s="260"/>
    </row>
    <row r="187" spans="1:71" ht="12.75" x14ac:dyDescent="0.2">
      <c r="A187" s="263"/>
      <c r="B187" s="260"/>
      <c r="C187" s="260"/>
      <c r="D187" s="260"/>
      <c r="E187" s="260"/>
      <c r="F187" s="260"/>
      <c r="G187" s="260"/>
      <c r="H187" s="260"/>
      <c r="I187" s="260"/>
      <c r="J187" s="260"/>
      <c r="K187" s="260"/>
      <c r="L187" s="260"/>
      <c r="M187" s="260"/>
      <c r="N187" s="260"/>
      <c r="O187" s="260"/>
      <c r="P187" s="260"/>
      <c r="Q187" s="260"/>
      <c r="R187" s="260"/>
      <c r="S187" s="260"/>
      <c r="T187" s="260"/>
      <c r="U187" s="260"/>
      <c r="V187" s="260"/>
      <c r="W187" s="260"/>
      <c r="X187" s="260"/>
      <c r="Y187" s="260"/>
      <c r="Z187" s="260"/>
      <c r="AA187" s="260"/>
      <c r="AB187" s="260"/>
      <c r="AC187" s="260"/>
      <c r="AD187" s="260"/>
      <c r="AE187" s="260"/>
      <c r="AF187" s="260"/>
      <c r="AG187" s="260"/>
      <c r="AH187" s="260"/>
      <c r="AI187" s="260"/>
      <c r="AJ187" s="260"/>
      <c r="AK187" s="260"/>
      <c r="AL187" s="260"/>
      <c r="AM187" s="260"/>
      <c r="AN187" s="260"/>
      <c r="AO187" s="260"/>
      <c r="AP187" s="260"/>
      <c r="AQ187" s="261"/>
      <c r="AR187" s="261"/>
      <c r="AS187" s="261"/>
      <c r="AT187" s="260"/>
      <c r="AU187" s="260"/>
      <c r="AV187" s="260"/>
      <c r="AW187" s="260"/>
      <c r="AX187" s="260"/>
      <c r="AY187" s="260"/>
      <c r="AZ187" s="260"/>
      <c r="BA187" s="260"/>
      <c r="BB187" s="260"/>
      <c r="BC187" s="260"/>
      <c r="BD187" s="260"/>
      <c r="BE187" s="260"/>
      <c r="BF187" s="260"/>
      <c r="BG187" s="260"/>
      <c r="BH187" s="260"/>
      <c r="BI187" s="260"/>
      <c r="BJ187" s="260"/>
      <c r="BK187" s="260"/>
      <c r="BL187" s="260"/>
      <c r="BM187" s="260"/>
      <c r="BN187" s="260"/>
      <c r="BO187" s="260"/>
      <c r="BP187" s="260"/>
      <c r="BQ187" s="260"/>
      <c r="BR187" s="260"/>
      <c r="BS187" s="260"/>
    </row>
    <row r="188" spans="1:71" ht="12.75" x14ac:dyDescent="0.2">
      <c r="A188" s="263"/>
      <c r="B188" s="260"/>
      <c r="C188" s="260"/>
      <c r="D188" s="260"/>
      <c r="E188" s="260"/>
      <c r="F188" s="260"/>
      <c r="G188" s="260"/>
      <c r="H188" s="260"/>
      <c r="I188" s="260"/>
      <c r="J188" s="260"/>
      <c r="K188" s="260"/>
      <c r="L188" s="260"/>
      <c r="M188" s="260"/>
      <c r="N188" s="260"/>
      <c r="O188" s="260"/>
      <c r="P188" s="260"/>
      <c r="Q188" s="260"/>
      <c r="R188" s="260"/>
      <c r="S188" s="260"/>
      <c r="T188" s="260"/>
      <c r="U188" s="260"/>
      <c r="V188" s="260"/>
      <c r="W188" s="260"/>
      <c r="X188" s="260"/>
      <c r="Y188" s="260"/>
      <c r="Z188" s="260"/>
      <c r="AA188" s="260"/>
      <c r="AB188" s="260"/>
      <c r="AC188" s="260"/>
      <c r="AD188" s="260"/>
      <c r="AE188" s="260"/>
      <c r="AF188" s="260"/>
      <c r="AG188" s="260"/>
      <c r="AH188" s="260"/>
      <c r="AI188" s="260"/>
      <c r="AJ188" s="260"/>
      <c r="AK188" s="260"/>
      <c r="AL188" s="260"/>
      <c r="AM188" s="260"/>
      <c r="AN188" s="260"/>
      <c r="AO188" s="260"/>
      <c r="AP188" s="260"/>
      <c r="AQ188" s="261"/>
      <c r="AR188" s="261"/>
      <c r="AS188" s="261"/>
      <c r="AT188" s="260"/>
      <c r="AU188" s="260"/>
      <c r="AV188" s="260"/>
      <c r="AW188" s="260"/>
      <c r="AX188" s="260"/>
      <c r="AY188" s="260"/>
      <c r="AZ188" s="260"/>
      <c r="BA188" s="260"/>
      <c r="BB188" s="260"/>
      <c r="BC188" s="260"/>
      <c r="BD188" s="260"/>
      <c r="BE188" s="260"/>
      <c r="BF188" s="260"/>
      <c r="BG188" s="260"/>
      <c r="BH188" s="260"/>
      <c r="BI188" s="260"/>
      <c r="BJ188" s="260"/>
      <c r="BK188" s="260"/>
      <c r="BL188" s="260"/>
      <c r="BM188" s="260"/>
      <c r="BN188" s="260"/>
      <c r="BO188" s="260"/>
      <c r="BP188" s="260"/>
      <c r="BQ188" s="260"/>
      <c r="BR188" s="260"/>
      <c r="BS188" s="260"/>
    </row>
    <row r="189" spans="1:71" ht="12.75" x14ac:dyDescent="0.2">
      <c r="A189" s="263"/>
      <c r="B189" s="260"/>
      <c r="C189" s="260"/>
      <c r="D189" s="260"/>
      <c r="E189" s="260"/>
      <c r="F189" s="260"/>
      <c r="G189" s="260"/>
      <c r="H189" s="260"/>
      <c r="I189" s="260"/>
      <c r="J189" s="260"/>
      <c r="K189" s="260"/>
      <c r="L189" s="260"/>
      <c r="M189" s="260"/>
      <c r="N189" s="260"/>
      <c r="O189" s="260"/>
      <c r="P189" s="260"/>
      <c r="Q189" s="260"/>
      <c r="R189" s="260"/>
      <c r="S189" s="260"/>
      <c r="T189" s="260"/>
      <c r="U189" s="260"/>
      <c r="V189" s="260"/>
      <c r="W189" s="260"/>
      <c r="X189" s="260"/>
      <c r="Y189" s="260"/>
      <c r="Z189" s="260"/>
      <c r="AA189" s="260"/>
      <c r="AB189" s="260"/>
      <c r="AC189" s="260"/>
      <c r="AD189" s="260"/>
      <c r="AE189" s="260"/>
      <c r="AF189" s="260"/>
      <c r="AG189" s="260"/>
      <c r="AH189" s="260"/>
      <c r="AI189" s="260"/>
      <c r="AJ189" s="260"/>
      <c r="AK189" s="260"/>
      <c r="AL189" s="260"/>
      <c r="AM189" s="260"/>
      <c r="AN189" s="260"/>
      <c r="AO189" s="260"/>
      <c r="AP189" s="260"/>
      <c r="AQ189" s="261"/>
      <c r="AR189" s="261"/>
      <c r="AS189" s="261"/>
      <c r="AT189" s="260"/>
      <c r="AU189" s="260"/>
      <c r="AV189" s="260"/>
      <c r="AW189" s="260"/>
      <c r="AX189" s="260"/>
      <c r="AY189" s="260"/>
      <c r="AZ189" s="260"/>
      <c r="BA189" s="260"/>
      <c r="BB189" s="260"/>
      <c r="BC189" s="260"/>
      <c r="BD189" s="260"/>
      <c r="BE189" s="260"/>
      <c r="BF189" s="260"/>
      <c r="BG189" s="260"/>
      <c r="BH189" s="260"/>
      <c r="BI189" s="260"/>
      <c r="BJ189" s="260"/>
      <c r="BK189" s="260"/>
      <c r="BL189" s="260"/>
      <c r="BM189" s="260"/>
      <c r="BN189" s="260"/>
      <c r="BO189" s="260"/>
      <c r="BP189" s="260"/>
      <c r="BQ189" s="260"/>
      <c r="BR189" s="260"/>
      <c r="BS189" s="260"/>
    </row>
    <row r="190" spans="1:71" ht="12.75" x14ac:dyDescent="0.2">
      <c r="A190" s="263"/>
      <c r="B190" s="260"/>
      <c r="C190" s="260"/>
      <c r="D190" s="260"/>
      <c r="E190" s="260"/>
      <c r="F190" s="260"/>
      <c r="G190" s="260"/>
      <c r="H190" s="260"/>
      <c r="I190" s="260"/>
      <c r="J190" s="260"/>
      <c r="K190" s="260"/>
      <c r="L190" s="260"/>
      <c r="M190" s="260"/>
      <c r="N190" s="260"/>
      <c r="O190" s="260"/>
      <c r="P190" s="260"/>
      <c r="Q190" s="260"/>
      <c r="R190" s="260"/>
      <c r="S190" s="260"/>
      <c r="T190" s="260"/>
      <c r="U190" s="260"/>
      <c r="V190" s="260"/>
      <c r="W190" s="260"/>
      <c r="X190" s="260"/>
      <c r="Y190" s="260"/>
      <c r="Z190" s="260"/>
      <c r="AA190" s="260"/>
      <c r="AB190" s="260"/>
      <c r="AC190" s="260"/>
      <c r="AD190" s="260"/>
      <c r="AE190" s="260"/>
      <c r="AF190" s="260"/>
      <c r="AG190" s="260"/>
      <c r="AH190" s="260"/>
      <c r="AI190" s="260"/>
      <c r="AJ190" s="260"/>
      <c r="AK190" s="260"/>
      <c r="AL190" s="260"/>
      <c r="AM190" s="260"/>
      <c r="AN190" s="260"/>
      <c r="AO190" s="260"/>
      <c r="AP190" s="260"/>
      <c r="AQ190" s="261"/>
      <c r="AR190" s="261"/>
      <c r="AS190" s="261"/>
      <c r="AT190" s="260"/>
      <c r="AU190" s="260"/>
      <c r="AV190" s="260"/>
      <c r="AW190" s="260"/>
      <c r="AX190" s="260"/>
      <c r="AY190" s="260"/>
      <c r="AZ190" s="260"/>
      <c r="BA190" s="260"/>
      <c r="BB190" s="260"/>
      <c r="BC190" s="260"/>
      <c r="BD190" s="260"/>
      <c r="BE190" s="260"/>
      <c r="BF190" s="260"/>
      <c r="BG190" s="260"/>
      <c r="BH190" s="260"/>
      <c r="BI190" s="260"/>
      <c r="BJ190" s="260"/>
      <c r="BK190" s="260"/>
      <c r="BL190" s="260"/>
      <c r="BM190" s="260"/>
      <c r="BN190" s="260"/>
      <c r="BO190" s="260"/>
      <c r="BP190" s="260"/>
      <c r="BQ190" s="260"/>
      <c r="BR190" s="260"/>
      <c r="BS190" s="260"/>
    </row>
    <row r="191" spans="1:71" ht="12.75" x14ac:dyDescent="0.2">
      <c r="A191" s="263"/>
      <c r="B191" s="260"/>
      <c r="C191" s="260"/>
      <c r="D191" s="260"/>
      <c r="E191" s="260"/>
      <c r="F191" s="260"/>
      <c r="G191" s="260"/>
      <c r="H191" s="260"/>
      <c r="I191" s="260"/>
      <c r="J191" s="260"/>
      <c r="K191" s="260"/>
      <c r="L191" s="260"/>
      <c r="M191" s="260"/>
      <c r="N191" s="260"/>
      <c r="O191" s="260"/>
      <c r="P191" s="260"/>
      <c r="Q191" s="260"/>
      <c r="R191" s="260"/>
      <c r="S191" s="260"/>
      <c r="T191" s="260"/>
      <c r="U191" s="260"/>
      <c r="V191" s="260"/>
      <c r="W191" s="260"/>
      <c r="X191" s="260"/>
      <c r="Y191" s="260"/>
      <c r="Z191" s="260"/>
      <c r="AA191" s="260"/>
      <c r="AB191" s="260"/>
      <c r="AC191" s="260"/>
      <c r="AD191" s="260"/>
      <c r="AE191" s="260"/>
      <c r="AF191" s="260"/>
      <c r="AG191" s="260"/>
      <c r="AH191" s="260"/>
      <c r="AI191" s="260"/>
      <c r="AJ191" s="260"/>
      <c r="AK191" s="260"/>
      <c r="AL191" s="260"/>
      <c r="AM191" s="260"/>
      <c r="AN191" s="260"/>
      <c r="AO191" s="260"/>
      <c r="AP191" s="260"/>
      <c r="AQ191" s="261"/>
      <c r="AR191" s="261"/>
      <c r="AS191" s="261"/>
      <c r="AT191" s="260"/>
      <c r="AU191" s="260"/>
      <c r="AV191" s="260"/>
      <c r="AW191" s="260"/>
      <c r="AX191" s="260"/>
      <c r="AY191" s="260"/>
      <c r="AZ191" s="260"/>
      <c r="BA191" s="260"/>
      <c r="BB191" s="260"/>
      <c r="BC191" s="260"/>
      <c r="BD191" s="260"/>
      <c r="BE191" s="260"/>
      <c r="BF191" s="260"/>
      <c r="BG191" s="260"/>
      <c r="BH191" s="260"/>
      <c r="BI191" s="260"/>
      <c r="BJ191" s="260"/>
      <c r="BK191" s="260"/>
      <c r="BL191" s="260"/>
      <c r="BM191" s="260"/>
      <c r="BN191" s="260"/>
      <c r="BO191" s="260"/>
      <c r="BP191" s="260"/>
      <c r="BQ191" s="260"/>
      <c r="BR191" s="260"/>
      <c r="BS191" s="260"/>
    </row>
    <row r="192" spans="1:71" ht="12.75" x14ac:dyDescent="0.2">
      <c r="A192" s="263"/>
      <c r="B192" s="260"/>
      <c r="C192" s="260"/>
      <c r="D192" s="260"/>
      <c r="E192" s="260"/>
      <c r="F192" s="260"/>
      <c r="G192" s="260"/>
      <c r="H192" s="260"/>
      <c r="I192" s="260"/>
      <c r="J192" s="260"/>
      <c r="K192" s="260"/>
      <c r="L192" s="260"/>
      <c r="M192" s="260"/>
      <c r="N192" s="260"/>
      <c r="O192" s="260"/>
      <c r="P192" s="260"/>
      <c r="Q192" s="260"/>
      <c r="R192" s="260"/>
      <c r="S192" s="260"/>
      <c r="T192" s="260"/>
      <c r="U192" s="260"/>
      <c r="V192" s="260"/>
      <c r="W192" s="260"/>
      <c r="X192" s="260"/>
      <c r="Y192" s="260"/>
      <c r="Z192" s="260"/>
      <c r="AA192" s="260"/>
      <c r="AB192" s="260"/>
      <c r="AC192" s="260"/>
      <c r="AD192" s="260"/>
      <c r="AE192" s="260"/>
      <c r="AF192" s="260"/>
      <c r="AG192" s="260"/>
      <c r="AH192" s="260"/>
      <c r="AI192" s="260"/>
      <c r="AJ192" s="260"/>
      <c r="AK192" s="260"/>
      <c r="AL192" s="260"/>
      <c r="AM192" s="260"/>
      <c r="AN192" s="260"/>
      <c r="AO192" s="260"/>
      <c r="AP192" s="260"/>
      <c r="AQ192" s="261"/>
      <c r="AR192" s="261"/>
      <c r="AS192" s="261"/>
      <c r="AT192" s="260"/>
      <c r="AU192" s="260"/>
      <c r="AV192" s="260"/>
      <c r="AW192" s="260"/>
      <c r="AX192" s="260"/>
      <c r="AY192" s="260"/>
      <c r="AZ192" s="260"/>
      <c r="BA192" s="260"/>
      <c r="BB192" s="260"/>
      <c r="BC192" s="260"/>
      <c r="BD192" s="260"/>
      <c r="BE192" s="260"/>
      <c r="BF192" s="260"/>
      <c r="BG192" s="260"/>
      <c r="BH192" s="260"/>
      <c r="BI192" s="260"/>
      <c r="BJ192" s="260"/>
      <c r="BK192" s="260"/>
      <c r="BL192" s="260"/>
      <c r="BM192" s="260"/>
      <c r="BN192" s="260"/>
      <c r="BO192" s="260"/>
      <c r="BP192" s="260"/>
      <c r="BQ192" s="260"/>
      <c r="BR192" s="260"/>
      <c r="BS192" s="260"/>
    </row>
    <row r="193" spans="1:71" ht="12.75" x14ac:dyDescent="0.2">
      <c r="A193" s="263"/>
      <c r="B193" s="260"/>
      <c r="C193" s="260"/>
      <c r="D193" s="260"/>
      <c r="E193" s="260"/>
      <c r="F193" s="260"/>
      <c r="G193" s="260"/>
      <c r="H193" s="260"/>
      <c r="I193" s="260"/>
      <c r="J193" s="260"/>
      <c r="K193" s="260"/>
      <c r="L193" s="260"/>
      <c r="M193" s="260"/>
      <c r="N193" s="260"/>
      <c r="O193" s="260"/>
      <c r="P193" s="260"/>
      <c r="Q193" s="260"/>
      <c r="R193" s="260"/>
      <c r="S193" s="260"/>
      <c r="T193" s="260"/>
      <c r="U193" s="260"/>
      <c r="V193" s="260"/>
      <c r="W193" s="260"/>
      <c r="X193" s="260"/>
      <c r="Y193" s="260"/>
      <c r="Z193" s="260"/>
      <c r="AA193" s="260"/>
      <c r="AB193" s="260"/>
      <c r="AC193" s="260"/>
      <c r="AD193" s="260"/>
      <c r="AE193" s="260"/>
      <c r="AF193" s="260"/>
      <c r="AG193" s="260"/>
      <c r="AH193" s="260"/>
      <c r="AI193" s="260"/>
      <c r="AJ193" s="260"/>
      <c r="AK193" s="260"/>
      <c r="AL193" s="260"/>
      <c r="AM193" s="260"/>
      <c r="AN193" s="260"/>
      <c r="AO193" s="260"/>
      <c r="AP193" s="260"/>
      <c r="AQ193" s="261"/>
      <c r="AR193" s="261"/>
      <c r="AS193" s="261"/>
      <c r="AT193" s="260"/>
      <c r="AU193" s="260"/>
      <c r="AV193" s="260"/>
      <c r="AW193" s="260"/>
      <c r="AX193" s="260"/>
      <c r="AY193" s="260"/>
      <c r="AZ193" s="260"/>
      <c r="BA193" s="260"/>
      <c r="BB193" s="260"/>
      <c r="BC193" s="260"/>
      <c r="BD193" s="260"/>
      <c r="BE193" s="260"/>
      <c r="BF193" s="260"/>
      <c r="BG193" s="260"/>
      <c r="BH193" s="260"/>
      <c r="BI193" s="260"/>
      <c r="BJ193" s="260"/>
      <c r="BK193" s="260"/>
      <c r="BL193" s="260"/>
      <c r="BM193" s="260"/>
      <c r="BN193" s="260"/>
      <c r="BO193" s="260"/>
      <c r="BP193" s="260"/>
      <c r="BQ193" s="260"/>
      <c r="BR193" s="260"/>
      <c r="BS193" s="260"/>
    </row>
    <row r="194" spans="1:71" ht="12.75" x14ac:dyDescent="0.2">
      <c r="A194" s="263"/>
      <c r="B194" s="260"/>
      <c r="C194" s="260"/>
      <c r="D194" s="260"/>
      <c r="E194" s="260"/>
      <c r="F194" s="260"/>
      <c r="G194" s="260"/>
      <c r="H194" s="260"/>
      <c r="I194" s="260"/>
      <c r="J194" s="260"/>
      <c r="K194" s="260"/>
      <c r="L194" s="260"/>
      <c r="M194" s="260"/>
      <c r="N194" s="260"/>
      <c r="O194" s="260"/>
      <c r="P194" s="260"/>
      <c r="Q194" s="260"/>
      <c r="R194" s="260"/>
      <c r="S194" s="260"/>
      <c r="T194" s="260"/>
      <c r="U194" s="260"/>
      <c r="V194" s="260"/>
      <c r="W194" s="260"/>
      <c r="X194" s="260"/>
      <c r="Y194" s="260"/>
      <c r="Z194" s="260"/>
      <c r="AA194" s="260"/>
      <c r="AB194" s="260"/>
      <c r="AC194" s="260"/>
      <c r="AD194" s="260"/>
      <c r="AE194" s="260"/>
      <c r="AF194" s="260"/>
      <c r="AG194" s="260"/>
      <c r="AH194" s="260"/>
      <c r="AI194" s="260"/>
      <c r="AJ194" s="260"/>
      <c r="AK194" s="260"/>
      <c r="AL194" s="260"/>
      <c r="AM194" s="260"/>
      <c r="AN194" s="260"/>
      <c r="AO194" s="260"/>
      <c r="AP194" s="260"/>
      <c r="AQ194" s="261"/>
      <c r="AR194" s="261"/>
      <c r="AS194" s="261"/>
      <c r="AT194" s="260"/>
      <c r="AU194" s="260"/>
      <c r="AV194" s="260"/>
      <c r="AW194" s="260"/>
      <c r="AX194" s="260"/>
      <c r="AY194" s="260"/>
      <c r="AZ194" s="260"/>
      <c r="BA194" s="260"/>
      <c r="BB194" s="260"/>
      <c r="BC194" s="260"/>
      <c r="BD194" s="260"/>
      <c r="BE194" s="260"/>
      <c r="BF194" s="260"/>
      <c r="BG194" s="260"/>
      <c r="BH194" s="260"/>
      <c r="BI194" s="260"/>
      <c r="BJ194" s="260"/>
      <c r="BK194" s="260"/>
      <c r="BL194" s="260"/>
      <c r="BM194" s="260"/>
      <c r="BN194" s="260"/>
      <c r="BO194" s="260"/>
      <c r="BP194" s="260"/>
      <c r="BQ194" s="260"/>
      <c r="BR194" s="260"/>
      <c r="BS194" s="260"/>
    </row>
    <row r="195" spans="1:71" ht="12.75" x14ac:dyDescent="0.2">
      <c r="A195" s="263"/>
      <c r="B195" s="260"/>
      <c r="C195" s="260"/>
      <c r="D195" s="260"/>
      <c r="E195" s="260"/>
      <c r="F195" s="260"/>
      <c r="G195" s="260"/>
      <c r="H195" s="260"/>
      <c r="I195" s="260"/>
      <c r="J195" s="260"/>
      <c r="K195" s="260"/>
      <c r="L195" s="260"/>
      <c r="M195" s="260"/>
      <c r="N195" s="260"/>
      <c r="O195" s="260"/>
      <c r="P195" s="260"/>
      <c r="Q195" s="260"/>
      <c r="R195" s="260"/>
      <c r="S195" s="260"/>
      <c r="T195" s="260"/>
      <c r="U195" s="260"/>
      <c r="V195" s="260"/>
      <c r="W195" s="260"/>
      <c r="X195" s="260"/>
      <c r="Y195" s="260"/>
      <c r="Z195" s="260"/>
      <c r="AA195" s="260"/>
      <c r="AB195" s="260"/>
      <c r="AC195" s="260"/>
      <c r="AD195" s="260"/>
      <c r="AE195" s="260"/>
      <c r="AF195" s="260"/>
      <c r="AG195" s="260"/>
      <c r="AH195" s="260"/>
      <c r="AI195" s="260"/>
      <c r="AJ195" s="260"/>
      <c r="AK195" s="260"/>
      <c r="AL195" s="260"/>
      <c r="AM195" s="260"/>
      <c r="AN195" s="260"/>
      <c r="AO195" s="260"/>
      <c r="AP195" s="260"/>
      <c r="AQ195" s="261"/>
      <c r="AR195" s="261"/>
      <c r="AS195" s="261"/>
      <c r="AT195" s="260"/>
      <c r="AU195" s="260"/>
      <c r="AV195" s="260"/>
      <c r="AW195" s="260"/>
      <c r="AX195" s="260"/>
      <c r="AY195" s="260"/>
      <c r="AZ195" s="260"/>
      <c r="BA195" s="260"/>
      <c r="BB195" s="260"/>
      <c r="BC195" s="260"/>
      <c r="BD195" s="260"/>
      <c r="BE195" s="260"/>
      <c r="BF195" s="260"/>
      <c r="BG195" s="260"/>
      <c r="BH195" s="260"/>
      <c r="BI195" s="260"/>
      <c r="BJ195" s="260"/>
      <c r="BK195" s="260"/>
      <c r="BL195" s="260"/>
      <c r="BM195" s="260"/>
      <c r="BN195" s="260"/>
      <c r="BO195" s="260"/>
      <c r="BP195" s="260"/>
      <c r="BQ195" s="260"/>
      <c r="BR195" s="260"/>
      <c r="BS195" s="260"/>
    </row>
    <row r="196" spans="1:71" ht="12.75" x14ac:dyDescent="0.2">
      <c r="A196" s="263"/>
      <c r="B196" s="260"/>
      <c r="C196" s="260"/>
      <c r="D196" s="260"/>
      <c r="E196" s="260"/>
      <c r="F196" s="260"/>
      <c r="G196" s="260"/>
      <c r="H196" s="260"/>
      <c r="I196" s="260"/>
      <c r="J196" s="260"/>
      <c r="K196" s="260"/>
      <c r="L196" s="260"/>
      <c r="M196" s="260"/>
      <c r="N196" s="260"/>
      <c r="O196" s="260"/>
      <c r="P196" s="260"/>
      <c r="Q196" s="260"/>
      <c r="R196" s="260"/>
      <c r="S196" s="260"/>
      <c r="T196" s="260"/>
      <c r="U196" s="260"/>
      <c r="V196" s="260"/>
      <c r="W196" s="260"/>
      <c r="X196" s="260"/>
      <c r="Y196" s="260"/>
      <c r="Z196" s="260"/>
      <c r="AA196" s="260"/>
      <c r="AB196" s="260"/>
      <c r="AC196" s="260"/>
      <c r="AD196" s="260"/>
      <c r="AE196" s="260"/>
      <c r="AF196" s="260"/>
      <c r="AG196" s="260"/>
      <c r="AH196" s="260"/>
      <c r="AI196" s="260"/>
      <c r="AJ196" s="260"/>
      <c r="AK196" s="260"/>
      <c r="AL196" s="260"/>
      <c r="AM196" s="260"/>
      <c r="AN196" s="260"/>
      <c r="AO196" s="260"/>
      <c r="AP196" s="260"/>
      <c r="AQ196" s="261"/>
      <c r="AR196" s="261"/>
      <c r="AS196" s="261"/>
      <c r="AT196" s="260"/>
      <c r="AU196" s="260"/>
      <c r="AV196" s="260"/>
      <c r="AW196" s="260"/>
      <c r="AX196" s="260"/>
      <c r="AY196" s="260"/>
      <c r="AZ196" s="260"/>
      <c r="BA196" s="260"/>
      <c r="BB196" s="260"/>
      <c r="BC196" s="260"/>
      <c r="BD196" s="260"/>
      <c r="BE196" s="260"/>
      <c r="BF196" s="260"/>
      <c r="BG196" s="260"/>
      <c r="BH196" s="260"/>
      <c r="BI196" s="260"/>
      <c r="BJ196" s="260"/>
      <c r="BK196" s="260"/>
      <c r="BL196" s="260"/>
      <c r="BM196" s="260"/>
      <c r="BN196" s="260"/>
      <c r="BO196" s="260"/>
      <c r="BP196" s="260"/>
      <c r="BQ196" s="260"/>
      <c r="BR196" s="260"/>
      <c r="BS196" s="260"/>
    </row>
    <row r="197" spans="1:71" ht="12.75" x14ac:dyDescent="0.2">
      <c r="A197" s="263"/>
      <c r="B197" s="260"/>
      <c r="C197" s="260"/>
      <c r="D197" s="260"/>
      <c r="E197" s="260"/>
      <c r="F197" s="260"/>
      <c r="G197" s="260"/>
      <c r="H197" s="260"/>
      <c r="I197" s="260"/>
      <c r="J197" s="260"/>
      <c r="K197" s="260"/>
      <c r="L197" s="260"/>
      <c r="M197" s="260"/>
      <c r="N197" s="260"/>
      <c r="O197" s="260"/>
      <c r="P197" s="260"/>
      <c r="Q197" s="260"/>
      <c r="R197" s="260"/>
      <c r="S197" s="260"/>
      <c r="T197" s="260"/>
      <c r="U197" s="260"/>
      <c r="V197" s="260"/>
      <c r="W197" s="260"/>
      <c r="X197" s="260"/>
      <c r="Y197" s="260"/>
      <c r="Z197" s="260"/>
      <c r="AA197" s="260"/>
      <c r="AB197" s="260"/>
      <c r="AC197" s="260"/>
      <c r="AD197" s="260"/>
      <c r="AE197" s="260"/>
      <c r="AF197" s="260"/>
      <c r="AG197" s="260"/>
      <c r="AH197" s="260"/>
      <c r="AI197" s="260"/>
      <c r="AJ197" s="260"/>
      <c r="AK197" s="260"/>
      <c r="AL197" s="260"/>
      <c r="AM197" s="260"/>
      <c r="AN197" s="260"/>
      <c r="AO197" s="260"/>
      <c r="AP197" s="260"/>
      <c r="AQ197" s="261"/>
      <c r="AR197" s="261"/>
      <c r="AS197" s="261"/>
      <c r="AT197" s="260"/>
      <c r="AU197" s="260"/>
      <c r="AV197" s="260"/>
      <c r="AW197" s="260"/>
      <c r="AX197" s="260"/>
      <c r="AY197" s="260"/>
      <c r="AZ197" s="260"/>
      <c r="BA197" s="260"/>
      <c r="BB197" s="260"/>
      <c r="BC197" s="260"/>
      <c r="BD197" s="260"/>
      <c r="BE197" s="260"/>
      <c r="BF197" s="260"/>
      <c r="BG197" s="260"/>
      <c r="BH197" s="260"/>
      <c r="BI197" s="260"/>
      <c r="BJ197" s="260"/>
      <c r="BK197" s="260"/>
      <c r="BL197" s="260"/>
      <c r="BM197" s="260"/>
      <c r="BN197" s="260"/>
      <c r="BO197" s="260"/>
      <c r="BP197" s="260"/>
      <c r="BQ197" s="260"/>
      <c r="BR197" s="260"/>
      <c r="BS197" s="260"/>
    </row>
    <row r="198" spans="1:71" ht="12.75" x14ac:dyDescent="0.2">
      <c r="A198" s="263"/>
      <c r="B198" s="260"/>
      <c r="C198" s="260"/>
      <c r="D198" s="260"/>
      <c r="E198" s="260"/>
      <c r="F198" s="260"/>
      <c r="G198" s="260"/>
      <c r="H198" s="260"/>
      <c r="I198" s="260"/>
      <c r="J198" s="260"/>
      <c r="K198" s="260"/>
      <c r="L198" s="260"/>
      <c r="M198" s="260"/>
      <c r="N198" s="260"/>
      <c r="O198" s="260"/>
      <c r="P198" s="260"/>
      <c r="Q198" s="260"/>
      <c r="R198" s="260"/>
      <c r="S198" s="260"/>
      <c r="T198" s="260"/>
      <c r="U198" s="260"/>
      <c r="V198" s="260"/>
      <c r="W198" s="260"/>
      <c r="X198" s="260"/>
      <c r="Y198" s="260"/>
      <c r="Z198" s="260"/>
      <c r="AA198" s="260"/>
      <c r="AB198" s="260"/>
      <c r="AC198" s="260"/>
      <c r="AD198" s="260"/>
      <c r="AE198" s="260"/>
      <c r="AF198" s="260"/>
      <c r="AG198" s="260"/>
      <c r="AH198" s="260"/>
      <c r="AI198" s="260"/>
      <c r="AJ198" s="260"/>
      <c r="AK198" s="260"/>
      <c r="AL198" s="260"/>
      <c r="AM198" s="260"/>
      <c r="AN198" s="260"/>
      <c r="AO198" s="260"/>
      <c r="AP198" s="260"/>
      <c r="AQ198" s="261"/>
      <c r="AR198" s="261"/>
      <c r="AS198" s="261"/>
      <c r="AT198" s="260"/>
      <c r="AU198" s="260"/>
      <c r="AV198" s="260"/>
      <c r="AW198" s="260"/>
      <c r="AX198" s="260"/>
      <c r="AY198" s="260"/>
      <c r="AZ198" s="260"/>
      <c r="BA198" s="260"/>
      <c r="BB198" s="260"/>
      <c r="BC198" s="260"/>
      <c r="BD198" s="260"/>
      <c r="BE198" s="260"/>
      <c r="BF198" s="260"/>
      <c r="BG198" s="260"/>
      <c r="BH198" s="260"/>
      <c r="BI198" s="260"/>
      <c r="BJ198" s="260"/>
      <c r="BK198" s="260"/>
      <c r="BL198" s="260"/>
      <c r="BM198" s="260"/>
      <c r="BN198" s="260"/>
      <c r="BO198" s="260"/>
      <c r="BP198" s="260"/>
      <c r="BQ198" s="260"/>
      <c r="BR198" s="260"/>
      <c r="BS198" s="260"/>
    </row>
    <row r="199" spans="1:71" ht="12.75" x14ac:dyDescent="0.2">
      <c r="A199" s="263"/>
      <c r="B199" s="260"/>
      <c r="C199" s="260"/>
      <c r="D199" s="260"/>
      <c r="E199" s="260"/>
      <c r="F199" s="260"/>
      <c r="G199" s="260"/>
      <c r="H199" s="260"/>
      <c r="I199" s="260"/>
      <c r="J199" s="260"/>
      <c r="K199" s="260"/>
      <c r="L199" s="260"/>
      <c r="M199" s="260"/>
      <c r="N199" s="260"/>
      <c r="O199" s="260"/>
      <c r="P199" s="260"/>
      <c r="Q199" s="260"/>
      <c r="R199" s="260"/>
      <c r="S199" s="260"/>
      <c r="T199" s="260"/>
      <c r="U199" s="260"/>
      <c r="V199" s="260"/>
      <c r="W199" s="260"/>
      <c r="X199" s="260"/>
      <c r="Y199" s="260"/>
      <c r="Z199" s="260"/>
      <c r="AA199" s="260"/>
      <c r="AB199" s="260"/>
      <c r="AC199" s="260"/>
      <c r="AD199" s="260"/>
      <c r="AE199" s="260"/>
      <c r="AF199" s="260"/>
      <c r="AG199" s="260"/>
      <c r="AH199" s="260"/>
      <c r="AI199" s="260"/>
      <c r="AJ199" s="260"/>
      <c r="AK199" s="260"/>
      <c r="AL199" s="260"/>
      <c r="AM199" s="260"/>
      <c r="AN199" s="260"/>
      <c r="AO199" s="260"/>
      <c r="AP199" s="260"/>
      <c r="AQ199" s="261"/>
      <c r="AR199" s="261"/>
      <c r="AS199" s="261"/>
      <c r="AT199" s="260"/>
      <c r="AU199" s="260"/>
      <c r="AV199" s="260"/>
      <c r="AW199" s="260"/>
      <c r="AX199" s="260"/>
      <c r="AY199" s="260"/>
      <c r="AZ199" s="260"/>
      <c r="BA199" s="260"/>
      <c r="BB199" s="260"/>
      <c r="BC199" s="260"/>
      <c r="BD199" s="260"/>
      <c r="BE199" s="260"/>
      <c r="BF199" s="260"/>
      <c r="BG199" s="260"/>
      <c r="BH199" s="260"/>
      <c r="BI199" s="260"/>
      <c r="BJ199" s="260"/>
      <c r="BK199" s="260"/>
      <c r="BL199" s="260"/>
      <c r="BM199" s="260"/>
      <c r="BN199" s="260"/>
      <c r="BO199" s="260"/>
      <c r="BP199" s="260"/>
      <c r="BQ199" s="260"/>
      <c r="BR199" s="260"/>
      <c r="BS199" s="260"/>
    </row>
    <row r="200" spans="1:71" ht="12.75" x14ac:dyDescent="0.2">
      <c r="A200" s="263"/>
      <c r="B200" s="260"/>
      <c r="C200" s="260"/>
      <c r="D200" s="260"/>
      <c r="E200" s="260"/>
      <c r="F200" s="260"/>
      <c r="G200" s="260"/>
      <c r="H200" s="260"/>
      <c r="I200" s="260"/>
      <c r="J200" s="260"/>
      <c r="K200" s="260"/>
      <c r="L200" s="260"/>
      <c r="M200" s="260"/>
      <c r="N200" s="260"/>
      <c r="O200" s="260"/>
      <c r="P200" s="260"/>
      <c r="Q200" s="260"/>
      <c r="R200" s="260"/>
      <c r="S200" s="260"/>
      <c r="T200" s="260"/>
      <c r="U200" s="260"/>
      <c r="V200" s="260"/>
      <c r="W200" s="260"/>
      <c r="X200" s="260"/>
      <c r="Y200" s="260"/>
      <c r="Z200" s="260"/>
      <c r="AA200" s="260"/>
      <c r="AB200" s="260"/>
      <c r="AC200" s="260"/>
      <c r="AD200" s="260"/>
      <c r="AE200" s="260"/>
      <c r="AF200" s="260"/>
      <c r="AG200" s="260"/>
      <c r="AH200" s="260"/>
      <c r="AI200" s="260"/>
      <c r="AJ200" s="260"/>
      <c r="AK200" s="260"/>
      <c r="AL200" s="260"/>
      <c r="AM200" s="260"/>
      <c r="AN200" s="260"/>
      <c r="AO200" s="260"/>
      <c r="AP200" s="260"/>
      <c r="AQ200" s="261"/>
      <c r="AR200" s="261"/>
      <c r="AS200" s="261"/>
      <c r="AT200" s="260"/>
      <c r="AU200" s="260"/>
      <c r="AV200" s="260"/>
      <c r="AW200" s="260"/>
      <c r="AX200" s="260"/>
      <c r="AY200" s="260"/>
      <c r="AZ200" s="260"/>
      <c r="BA200" s="260"/>
      <c r="BB200" s="260"/>
      <c r="BC200" s="260"/>
      <c r="BD200" s="260"/>
      <c r="BE200" s="260"/>
      <c r="BF200" s="260"/>
      <c r="BG200" s="260"/>
      <c r="BH200" s="260"/>
      <c r="BI200" s="260"/>
      <c r="BJ200" s="260"/>
      <c r="BK200" s="260"/>
      <c r="BL200" s="260"/>
      <c r="BM200" s="260"/>
      <c r="BN200" s="260"/>
      <c r="BO200" s="260"/>
      <c r="BP200" s="260"/>
      <c r="BQ200" s="260"/>
      <c r="BR200" s="260"/>
      <c r="BS200" s="260"/>
    </row>
    <row r="201" spans="1:71" ht="12.75" x14ac:dyDescent="0.2">
      <c r="A201" s="263"/>
      <c r="B201" s="260"/>
      <c r="C201" s="260"/>
      <c r="D201" s="260"/>
      <c r="E201" s="260"/>
      <c r="F201" s="260"/>
      <c r="G201" s="260"/>
      <c r="H201" s="260"/>
      <c r="I201" s="260"/>
      <c r="J201" s="260"/>
      <c r="K201" s="260"/>
      <c r="L201" s="260"/>
      <c r="M201" s="260"/>
      <c r="N201" s="260"/>
      <c r="O201" s="260"/>
      <c r="P201" s="260"/>
      <c r="Q201" s="260"/>
      <c r="R201" s="260"/>
      <c r="S201" s="260"/>
      <c r="T201" s="260"/>
      <c r="U201" s="260"/>
      <c r="V201" s="260"/>
      <c r="W201" s="260"/>
      <c r="X201" s="260"/>
      <c r="Y201" s="260"/>
      <c r="Z201" s="260"/>
      <c r="AA201" s="260"/>
      <c r="AB201" s="260"/>
      <c r="AC201" s="260"/>
      <c r="AD201" s="260"/>
      <c r="AE201" s="260"/>
      <c r="AF201" s="260"/>
      <c r="AG201" s="260"/>
      <c r="AH201" s="260"/>
      <c r="AI201" s="260"/>
      <c r="AJ201" s="260"/>
      <c r="AK201" s="260"/>
      <c r="AL201" s="260"/>
      <c r="AM201" s="260"/>
      <c r="AN201" s="260"/>
      <c r="AO201" s="260"/>
      <c r="AP201" s="260"/>
      <c r="AQ201" s="261"/>
      <c r="AR201" s="261"/>
      <c r="AS201" s="261"/>
      <c r="AT201" s="260"/>
      <c r="AU201" s="260"/>
      <c r="AV201" s="260"/>
      <c r="AW201" s="260"/>
      <c r="AX201" s="260"/>
      <c r="AY201" s="260"/>
      <c r="AZ201" s="260"/>
      <c r="BA201" s="260"/>
      <c r="BB201" s="260"/>
      <c r="BC201" s="260"/>
      <c r="BD201" s="260"/>
      <c r="BE201" s="260"/>
      <c r="BF201" s="260"/>
      <c r="BG201" s="260"/>
      <c r="BH201" s="260"/>
      <c r="BI201" s="260"/>
      <c r="BJ201" s="260"/>
      <c r="BK201" s="260"/>
      <c r="BL201" s="260"/>
      <c r="BM201" s="260"/>
      <c r="BN201" s="260"/>
      <c r="BO201" s="260"/>
      <c r="BP201" s="260"/>
      <c r="BQ201" s="260"/>
      <c r="BR201" s="260"/>
      <c r="BS201" s="260"/>
    </row>
    <row r="202" spans="1:71" ht="12.75" x14ac:dyDescent="0.2">
      <c r="A202" s="263"/>
      <c r="B202" s="260"/>
      <c r="C202" s="260"/>
      <c r="D202" s="260"/>
      <c r="E202" s="260"/>
      <c r="F202" s="260"/>
      <c r="G202" s="260"/>
      <c r="H202" s="260"/>
      <c r="I202" s="260"/>
      <c r="J202" s="260"/>
      <c r="K202" s="260"/>
      <c r="L202" s="260"/>
      <c r="M202" s="260"/>
      <c r="N202" s="260"/>
      <c r="O202" s="260"/>
      <c r="P202" s="260"/>
      <c r="Q202" s="260"/>
      <c r="R202" s="260"/>
      <c r="S202" s="260"/>
      <c r="T202" s="260"/>
      <c r="U202" s="260"/>
      <c r="V202" s="260"/>
      <c r="W202" s="260"/>
      <c r="X202" s="260"/>
      <c r="Y202" s="260"/>
      <c r="Z202" s="260"/>
      <c r="AA202" s="260"/>
      <c r="AB202" s="260"/>
      <c r="AC202" s="260"/>
      <c r="AD202" s="260"/>
      <c r="AE202" s="260"/>
      <c r="AF202" s="260"/>
      <c r="AG202" s="260"/>
      <c r="AH202" s="260"/>
      <c r="AI202" s="260"/>
      <c r="AJ202" s="260"/>
      <c r="AK202" s="260"/>
      <c r="AL202" s="260"/>
      <c r="AM202" s="260"/>
      <c r="AN202" s="260"/>
      <c r="AO202" s="260"/>
      <c r="AP202" s="260"/>
      <c r="AQ202" s="261"/>
      <c r="AR202" s="261"/>
      <c r="AS202" s="261"/>
      <c r="AT202" s="260"/>
      <c r="AU202" s="260"/>
      <c r="AV202" s="260"/>
      <c r="AW202" s="260"/>
      <c r="AX202" s="260"/>
      <c r="AY202" s="260"/>
      <c r="AZ202" s="260"/>
      <c r="BA202" s="260"/>
      <c r="BB202" s="260"/>
      <c r="BC202" s="260"/>
      <c r="BD202" s="260"/>
      <c r="BE202" s="260"/>
      <c r="BF202" s="260"/>
      <c r="BG202" s="260"/>
      <c r="BH202" s="260"/>
      <c r="BI202" s="260"/>
      <c r="BJ202" s="260"/>
      <c r="BK202" s="260"/>
      <c r="BL202" s="260"/>
      <c r="BM202" s="260"/>
      <c r="BN202" s="260"/>
      <c r="BO202" s="260"/>
      <c r="BP202" s="260"/>
      <c r="BQ202" s="260"/>
      <c r="BR202" s="260"/>
      <c r="BS202" s="260"/>
    </row>
    <row r="203" spans="1:71" ht="12.75" x14ac:dyDescent="0.2">
      <c r="A203" s="263"/>
      <c r="B203" s="260"/>
      <c r="C203" s="260"/>
      <c r="D203" s="260"/>
      <c r="E203" s="260"/>
      <c r="F203" s="260"/>
      <c r="G203" s="260"/>
      <c r="H203" s="260"/>
      <c r="I203" s="260"/>
      <c r="J203" s="260"/>
      <c r="K203" s="260"/>
      <c r="L203" s="260"/>
      <c r="M203" s="260"/>
      <c r="N203" s="260"/>
      <c r="O203" s="260"/>
      <c r="P203" s="260"/>
      <c r="Q203" s="260"/>
      <c r="R203" s="260"/>
      <c r="S203" s="260"/>
      <c r="T203" s="260"/>
      <c r="U203" s="260"/>
      <c r="V203" s="260"/>
      <c r="W203" s="260"/>
      <c r="X203" s="260"/>
      <c r="Y203" s="260"/>
      <c r="Z203" s="260"/>
      <c r="AA203" s="260"/>
      <c r="AB203" s="260"/>
      <c r="AC203" s="260"/>
      <c r="AD203" s="260"/>
      <c r="AE203" s="260"/>
      <c r="AF203" s="260"/>
      <c r="AG203" s="260"/>
      <c r="AH203" s="260"/>
      <c r="AI203" s="260"/>
      <c r="AJ203" s="260"/>
      <c r="AK203" s="260"/>
      <c r="AL203" s="260"/>
      <c r="AM203" s="260"/>
      <c r="AN203" s="260"/>
      <c r="AO203" s="260"/>
      <c r="AP203" s="260"/>
      <c r="AQ203" s="261"/>
      <c r="AR203" s="261"/>
      <c r="AS203" s="261"/>
      <c r="AT203" s="260"/>
      <c r="AU203" s="260"/>
      <c r="AV203" s="260"/>
      <c r="AW203" s="260"/>
      <c r="AX203" s="260"/>
      <c r="AY203" s="260"/>
      <c r="AZ203" s="260"/>
      <c r="BA203" s="260"/>
      <c r="BB203" s="260"/>
      <c r="BC203" s="260"/>
      <c r="BD203" s="260"/>
      <c r="BE203" s="260"/>
      <c r="BF203" s="260"/>
      <c r="BG203" s="260"/>
      <c r="BH203" s="260"/>
      <c r="BI203" s="260"/>
      <c r="BJ203" s="260"/>
      <c r="BK203" s="260"/>
      <c r="BL203" s="260"/>
      <c r="BM203" s="260"/>
      <c r="BN203" s="260"/>
      <c r="BO203" s="260"/>
      <c r="BP203" s="260"/>
      <c r="BQ203" s="260"/>
      <c r="BR203" s="260"/>
      <c r="BS203" s="260"/>
    </row>
    <row r="204" spans="1:71" ht="12.75" x14ac:dyDescent="0.2">
      <c r="A204" s="263"/>
      <c r="B204" s="260"/>
      <c r="C204" s="260"/>
      <c r="D204" s="260"/>
      <c r="E204" s="260"/>
      <c r="F204" s="260"/>
      <c r="G204" s="260"/>
      <c r="H204" s="260"/>
      <c r="I204" s="260"/>
      <c r="J204" s="260"/>
      <c r="K204" s="260"/>
      <c r="L204" s="260"/>
      <c r="M204" s="260"/>
      <c r="N204" s="260"/>
      <c r="O204" s="260"/>
      <c r="P204" s="260"/>
      <c r="Q204" s="260"/>
      <c r="R204" s="260"/>
      <c r="S204" s="260"/>
      <c r="T204" s="260"/>
      <c r="U204" s="260"/>
      <c r="V204" s="260"/>
      <c r="W204" s="260"/>
      <c r="X204" s="260"/>
      <c r="Y204" s="260"/>
      <c r="Z204" s="260"/>
      <c r="AA204" s="260"/>
      <c r="AB204" s="260"/>
      <c r="AC204" s="260"/>
      <c r="AD204" s="260"/>
      <c r="AE204" s="260"/>
      <c r="AF204" s="260"/>
      <c r="AG204" s="260"/>
      <c r="AH204" s="260"/>
      <c r="AI204" s="260"/>
      <c r="AJ204" s="260"/>
      <c r="AK204" s="260"/>
      <c r="AL204" s="260"/>
      <c r="AM204" s="260"/>
      <c r="AN204" s="260"/>
      <c r="AO204" s="260"/>
      <c r="AP204" s="260"/>
      <c r="AQ204" s="261"/>
      <c r="AR204" s="261"/>
      <c r="AS204" s="261"/>
      <c r="AT204" s="260"/>
      <c r="AU204" s="260"/>
      <c r="AV204" s="260"/>
      <c r="AW204" s="260"/>
      <c r="AX204" s="260"/>
      <c r="AY204" s="260"/>
      <c r="AZ204" s="260"/>
      <c r="BA204" s="260"/>
      <c r="BB204" s="260"/>
      <c r="BC204" s="260"/>
      <c r="BD204" s="260"/>
      <c r="BE204" s="260"/>
      <c r="BF204" s="260"/>
      <c r="BG204" s="260"/>
      <c r="BH204" s="260"/>
      <c r="BI204" s="260"/>
      <c r="BJ204" s="260"/>
      <c r="BK204" s="260"/>
      <c r="BL204" s="260"/>
      <c r="BM204" s="260"/>
      <c r="BN204" s="260"/>
      <c r="BO204" s="260"/>
      <c r="BP204" s="260"/>
      <c r="BQ204" s="260"/>
      <c r="BR204" s="260"/>
      <c r="BS204" s="260"/>
    </row>
    <row r="205" spans="1:71" ht="12.75" x14ac:dyDescent="0.2">
      <c r="A205" s="263"/>
      <c r="B205" s="260"/>
      <c r="C205" s="260"/>
      <c r="D205" s="260"/>
      <c r="E205" s="260"/>
      <c r="F205" s="260"/>
      <c r="G205" s="260"/>
      <c r="H205" s="260"/>
      <c r="I205" s="260"/>
      <c r="J205" s="260"/>
      <c r="K205" s="260"/>
      <c r="L205" s="260"/>
      <c r="M205" s="260"/>
      <c r="N205" s="260"/>
      <c r="O205" s="260"/>
      <c r="P205" s="260"/>
      <c r="Q205" s="260"/>
      <c r="R205" s="260"/>
      <c r="S205" s="260"/>
      <c r="T205" s="260"/>
      <c r="U205" s="260"/>
      <c r="V205" s="260"/>
      <c r="W205" s="260"/>
      <c r="X205" s="260"/>
      <c r="Y205" s="260"/>
      <c r="Z205" s="260"/>
      <c r="AA205" s="260"/>
      <c r="AB205" s="260"/>
      <c r="AC205" s="260"/>
      <c r="AD205" s="260"/>
      <c r="AE205" s="260"/>
      <c r="AF205" s="260"/>
      <c r="AG205" s="260"/>
      <c r="AH205" s="260"/>
      <c r="AI205" s="260"/>
      <c r="AJ205" s="260"/>
      <c r="AK205" s="260"/>
      <c r="AL205" s="260"/>
      <c r="AM205" s="260"/>
      <c r="AN205" s="260"/>
      <c r="AO205" s="260"/>
      <c r="AP205" s="260"/>
      <c r="AQ205" s="261"/>
      <c r="AR205" s="261"/>
      <c r="AS205" s="261"/>
      <c r="AT205" s="260"/>
      <c r="AU205" s="260"/>
      <c r="AV205" s="260"/>
      <c r="AW205" s="260"/>
      <c r="AX205" s="260"/>
      <c r="AY205" s="260"/>
      <c r="AZ205" s="260"/>
      <c r="BA205" s="260"/>
      <c r="BB205" s="260"/>
      <c r="BC205" s="260"/>
      <c r="BD205" s="260"/>
      <c r="BE205" s="260"/>
      <c r="BF205" s="260"/>
      <c r="BG205" s="260"/>
      <c r="BH205" s="260"/>
      <c r="BI205" s="260"/>
      <c r="BJ205" s="260"/>
      <c r="BK205" s="260"/>
      <c r="BL205" s="260"/>
      <c r="BM205" s="260"/>
      <c r="BN205" s="260"/>
      <c r="BO205" s="260"/>
      <c r="BP205" s="260"/>
      <c r="BQ205" s="260"/>
      <c r="BR205" s="260"/>
      <c r="BS205" s="260"/>
    </row>
    <row r="206" spans="1:71" ht="12.75" x14ac:dyDescent="0.2">
      <c r="A206" s="263"/>
      <c r="B206" s="260"/>
      <c r="C206" s="260"/>
      <c r="D206" s="260"/>
      <c r="E206" s="260"/>
      <c r="F206" s="260"/>
      <c r="G206" s="260"/>
      <c r="H206" s="260"/>
      <c r="I206" s="260"/>
      <c r="J206" s="260"/>
      <c r="K206" s="260"/>
      <c r="L206" s="260"/>
      <c r="M206" s="260"/>
      <c r="N206" s="260"/>
      <c r="O206" s="260"/>
      <c r="P206" s="260"/>
      <c r="Q206" s="260"/>
      <c r="R206" s="260"/>
      <c r="S206" s="260"/>
      <c r="T206" s="260"/>
      <c r="U206" s="260"/>
      <c r="V206" s="260"/>
      <c r="W206" s="260"/>
      <c r="X206" s="260"/>
      <c r="Y206" s="260"/>
      <c r="Z206" s="260"/>
      <c r="AA206" s="260"/>
      <c r="AB206" s="260"/>
      <c r="AC206" s="260"/>
      <c r="AD206" s="260"/>
      <c r="AE206" s="260"/>
      <c r="AF206" s="260"/>
      <c r="AG206" s="260"/>
      <c r="AH206" s="260"/>
      <c r="AI206" s="260"/>
      <c r="AJ206" s="260"/>
      <c r="AK206" s="260"/>
      <c r="AL206" s="260"/>
      <c r="AM206" s="260"/>
      <c r="AN206" s="260"/>
      <c r="AO206" s="260"/>
      <c r="AP206" s="260"/>
      <c r="AQ206" s="261"/>
      <c r="AR206" s="261"/>
      <c r="AS206" s="261"/>
      <c r="AT206" s="260"/>
      <c r="AU206" s="260"/>
      <c r="AV206" s="260"/>
      <c r="AW206" s="260"/>
      <c r="AX206" s="260"/>
      <c r="AY206" s="260"/>
      <c r="AZ206" s="260"/>
      <c r="BA206" s="260"/>
      <c r="BB206" s="260"/>
      <c r="BC206" s="260"/>
      <c r="BD206" s="260"/>
      <c r="BE206" s="260"/>
      <c r="BF206" s="260"/>
      <c r="BG206" s="260"/>
      <c r="BH206" s="260"/>
      <c r="BI206" s="260"/>
      <c r="BJ206" s="260"/>
      <c r="BK206" s="260"/>
      <c r="BL206" s="260"/>
      <c r="BM206" s="260"/>
      <c r="BN206" s="260"/>
      <c r="BO206" s="260"/>
      <c r="BP206" s="260"/>
      <c r="BQ206" s="260"/>
      <c r="BR206" s="260"/>
      <c r="BS206" s="260"/>
    </row>
    <row r="207" spans="1:71" ht="12.75" x14ac:dyDescent="0.2">
      <c r="A207" s="263"/>
      <c r="B207" s="260"/>
      <c r="C207" s="260"/>
      <c r="D207" s="260"/>
      <c r="E207" s="260"/>
      <c r="F207" s="260"/>
      <c r="G207" s="260"/>
      <c r="H207" s="260"/>
      <c r="I207" s="260"/>
      <c r="J207" s="260"/>
      <c r="K207" s="260"/>
      <c r="L207" s="260"/>
      <c r="M207" s="260"/>
      <c r="N207" s="260"/>
      <c r="O207" s="260"/>
      <c r="P207" s="260"/>
      <c r="Q207" s="260"/>
      <c r="R207" s="260"/>
      <c r="S207" s="260"/>
      <c r="T207" s="260"/>
      <c r="U207" s="260"/>
      <c r="V207" s="260"/>
      <c r="W207" s="260"/>
      <c r="X207" s="260"/>
      <c r="Y207" s="260"/>
      <c r="Z207" s="260"/>
      <c r="AA207" s="260"/>
      <c r="AB207" s="260"/>
      <c r="AC207" s="260"/>
      <c r="AD207" s="260"/>
      <c r="AE207" s="260"/>
      <c r="AF207" s="260"/>
      <c r="AG207" s="260"/>
      <c r="AH207" s="260"/>
      <c r="AI207" s="260"/>
      <c r="AJ207" s="260"/>
      <c r="AK207" s="260"/>
      <c r="AL207" s="260"/>
      <c r="AM207" s="260"/>
      <c r="AN207" s="260"/>
      <c r="AO207" s="260"/>
      <c r="AP207" s="260"/>
      <c r="AQ207" s="261"/>
      <c r="AR207" s="261"/>
      <c r="AS207" s="261"/>
      <c r="AT207" s="260"/>
      <c r="AU207" s="260"/>
      <c r="AV207" s="260"/>
      <c r="AW207" s="260"/>
      <c r="AX207" s="260"/>
      <c r="AY207" s="260"/>
      <c r="AZ207" s="260"/>
      <c r="BA207" s="260"/>
      <c r="BB207" s="260"/>
      <c r="BC207" s="260"/>
      <c r="BD207" s="260"/>
      <c r="BE207" s="260"/>
      <c r="BF207" s="260"/>
      <c r="BG207" s="260"/>
      <c r="BH207" s="260"/>
      <c r="BI207" s="260"/>
      <c r="BJ207" s="260"/>
      <c r="BK207" s="260"/>
      <c r="BL207" s="260"/>
      <c r="BM207" s="260"/>
      <c r="BN207" s="260"/>
      <c r="BO207" s="260"/>
      <c r="BP207" s="260"/>
      <c r="BQ207" s="260"/>
      <c r="BR207" s="260"/>
      <c r="BS207" s="260"/>
    </row>
    <row r="208" spans="1:71" ht="12.75" x14ac:dyDescent="0.2">
      <c r="A208" s="263"/>
      <c r="B208" s="260"/>
      <c r="C208" s="260"/>
      <c r="D208" s="260"/>
      <c r="E208" s="260"/>
      <c r="F208" s="260"/>
      <c r="G208" s="260"/>
      <c r="H208" s="260"/>
      <c r="I208" s="260"/>
      <c r="J208" s="260"/>
      <c r="K208" s="260"/>
      <c r="L208" s="260"/>
      <c r="M208" s="260"/>
      <c r="N208" s="260"/>
      <c r="O208" s="260"/>
      <c r="P208" s="260"/>
      <c r="Q208" s="260"/>
      <c r="R208" s="260"/>
      <c r="S208" s="260"/>
      <c r="T208" s="260"/>
      <c r="U208" s="260"/>
      <c r="V208" s="260"/>
      <c r="W208" s="260"/>
      <c r="X208" s="260"/>
      <c r="Y208" s="260"/>
      <c r="Z208" s="260"/>
      <c r="AA208" s="260"/>
      <c r="AB208" s="260"/>
      <c r="AC208" s="260"/>
      <c r="AD208" s="260"/>
      <c r="AE208" s="260"/>
      <c r="AF208" s="260"/>
      <c r="AG208" s="260"/>
      <c r="AH208" s="260"/>
      <c r="AI208" s="260"/>
      <c r="AJ208" s="260"/>
      <c r="AK208" s="260"/>
      <c r="AL208" s="260"/>
      <c r="AM208" s="260"/>
      <c r="AN208" s="260"/>
      <c r="AO208" s="260"/>
      <c r="AP208" s="260"/>
      <c r="AQ208" s="261"/>
      <c r="AR208" s="261"/>
      <c r="AS208" s="261"/>
      <c r="AT208" s="260"/>
      <c r="AU208" s="260"/>
      <c r="AV208" s="260"/>
      <c r="AW208" s="260"/>
      <c r="AX208" s="260"/>
      <c r="AY208" s="260"/>
      <c r="AZ208" s="260"/>
      <c r="BA208" s="260"/>
      <c r="BB208" s="260"/>
      <c r="BC208" s="260"/>
      <c r="BD208" s="260"/>
      <c r="BE208" s="260"/>
      <c r="BF208" s="260"/>
      <c r="BG208" s="260"/>
      <c r="BH208" s="260"/>
      <c r="BI208" s="260"/>
      <c r="BJ208" s="260"/>
      <c r="BK208" s="260"/>
      <c r="BL208" s="260"/>
      <c r="BM208" s="260"/>
      <c r="BN208" s="260"/>
      <c r="BO208" s="260"/>
      <c r="BP208" s="260"/>
      <c r="BQ208" s="260"/>
      <c r="BR208" s="260"/>
      <c r="BS208" s="26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60" workbookViewId="0">
      <selection activeCell="E27" sqref="E27"/>
    </sheetView>
  </sheetViews>
  <sheetFormatPr defaultRowHeight="15.75" x14ac:dyDescent="0.25"/>
  <cols>
    <col min="1" max="1" width="9.140625" style="64"/>
    <col min="2" max="2" width="37.7109375" style="64" customWidth="1"/>
    <col min="3" max="6" width="15.5703125" style="64" customWidth="1"/>
    <col min="7" max="8" width="15.57031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14" t="str">
        <f>'2. паспорт  ТП'!A4:S4</f>
        <v>Год раскрытия информации: 2017 год</v>
      </c>
      <c r="B5" s="414"/>
      <c r="C5" s="414"/>
      <c r="D5" s="414"/>
      <c r="E5" s="414"/>
      <c r="F5" s="414"/>
      <c r="G5" s="414"/>
      <c r="H5" s="414"/>
      <c r="I5" s="414"/>
      <c r="J5" s="414"/>
      <c r="K5" s="414"/>
      <c r="L5" s="414"/>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430" t="s">
        <v>9</v>
      </c>
      <c r="B7" s="430"/>
      <c r="C7" s="430"/>
      <c r="D7" s="430"/>
      <c r="E7" s="430"/>
      <c r="F7" s="430"/>
      <c r="G7" s="430"/>
      <c r="H7" s="430"/>
      <c r="I7" s="430"/>
      <c r="J7" s="430"/>
      <c r="K7" s="430"/>
      <c r="L7" s="430"/>
    </row>
    <row r="8" spans="1:44" ht="18.75" x14ac:dyDescent="0.25">
      <c r="A8" s="430"/>
      <c r="B8" s="430"/>
      <c r="C8" s="430"/>
      <c r="D8" s="430"/>
      <c r="E8" s="430"/>
      <c r="F8" s="430"/>
      <c r="G8" s="430"/>
      <c r="H8" s="430"/>
      <c r="I8" s="430"/>
      <c r="J8" s="430"/>
      <c r="K8" s="430"/>
      <c r="L8" s="430"/>
    </row>
    <row r="9" spans="1:44" x14ac:dyDescent="0.25">
      <c r="A9" s="424" t="str">
        <f>'1. паспорт местоположение'!A9:C9</f>
        <v>Акционерное общество "Янтарьэнерго" ДЗО  ПАО "Россети"</v>
      </c>
      <c r="B9" s="424"/>
      <c r="C9" s="424"/>
      <c r="D9" s="424"/>
      <c r="E9" s="424"/>
      <c r="F9" s="424"/>
      <c r="G9" s="424"/>
      <c r="H9" s="424"/>
      <c r="I9" s="424"/>
      <c r="J9" s="424"/>
      <c r="K9" s="424"/>
      <c r="L9" s="424"/>
    </row>
    <row r="10" spans="1:44" x14ac:dyDescent="0.25">
      <c r="A10" s="426" t="s">
        <v>8</v>
      </c>
      <c r="B10" s="426"/>
      <c r="C10" s="426"/>
      <c r="D10" s="426"/>
      <c r="E10" s="426"/>
      <c r="F10" s="426"/>
      <c r="G10" s="426"/>
      <c r="H10" s="426"/>
      <c r="I10" s="426"/>
      <c r="J10" s="426"/>
      <c r="K10" s="426"/>
      <c r="L10" s="426"/>
    </row>
    <row r="11" spans="1:44" ht="18.75" x14ac:dyDescent="0.25">
      <c r="A11" s="430"/>
      <c r="B11" s="430"/>
      <c r="C11" s="430"/>
      <c r="D11" s="430"/>
      <c r="E11" s="430"/>
      <c r="F11" s="430"/>
      <c r="G11" s="430"/>
      <c r="H11" s="430"/>
      <c r="I11" s="430"/>
      <c r="J11" s="430"/>
      <c r="K11" s="430"/>
      <c r="L11" s="430"/>
    </row>
    <row r="12" spans="1:44" x14ac:dyDescent="0.25">
      <c r="A12" s="424" t="str">
        <f>'1. паспорт местоположение'!A12:C12</f>
        <v>Н_3500</v>
      </c>
      <c r="B12" s="424"/>
      <c r="C12" s="424"/>
      <c r="D12" s="424"/>
      <c r="E12" s="424"/>
      <c r="F12" s="424"/>
      <c r="G12" s="424"/>
      <c r="H12" s="424"/>
      <c r="I12" s="424"/>
      <c r="J12" s="424"/>
      <c r="K12" s="424"/>
      <c r="L12" s="424"/>
    </row>
    <row r="13" spans="1:44" x14ac:dyDescent="0.25">
      <c r="A13" s="426" t="s">
        <v>7</v>
      </c>
      <c r="B13" s="426"/>
      <c r="C13" s="426"/>
      <c r="D13" s="426"/>
      <c r="E13" s="426"/>
      <c r="F13" s="426"/>
      <c r="G13" s="426"/>
      <c r="H13" s="426"/>
      <c r="I13" s="426"/>
      <c r="J13" s="426"/>
      <c r="K13" s="426"/>
      <c r="L13" s="426"/>
    </row>
    <row r="14" spans="1:44" ht="18.75" x14ac:dyDescent="0.25">
      <c r="A14" s="431"/>
      <c r="B14" s="431"/>
      <c r="C14" s="431"/>
      <c r="D14" s="431"/>
      <c r="E14" s="431"/>
      <c r="F14" s="431"/>
      <c r="G14" s="431"/>
      <c r="H14" s="431"/>
      <c r="I14" s="431"/>
      <c r="J14" s="431"/>
      <c r="K14" s="431"/>
      <c r="L14" s="431"/>
    </row>
    <row r="15" spans="1:44" x14ac:dyDescent="0.25">
      <c r="A15" s="424" t="str">
        <f>'1. паспорт местоположение'!A15</f>
        <v>Строительство КТПн 10/0.4 кВ , КЛ 10 кВ и КЛ 1 кВ от КТПн по ул.Косм.Леонова в г.Калининграде</v>
      </c>
      <c r="B15" s="424"/>
      <c r="C15" s="424"/>
      <c r="D15" s="424"/>
      <c r="E15" s="424"/>
      <c r="F15" s="424"/>
      <c r="G15" s="424"/>
      <c r="H15" s="424"/>
      <c r="I15" s="424"/>
      <c r="J15" s="424"/>
      <c r="K15" s="424"/>
      <c r="L15" s="424"/>
    </row>
    <row r="16" spans="1:44" x14ac:dyDescent="0.25">
      <c r="A16" s="426" t="s">
        <v>6</v>
      </c>
      <c r="B16" s="426"/>
      <c r="C16" s="426"/>
      <c r="D16" s="426"/>
      <c r="E16" s="426"/>
      <c r="F16" s="426"/>
      <c r="G16" s="426"/>
      <c r="H16" s="426"/>
      <c r="I16" s="426"/>
      <c r="J16" s="426"/>
      <c r="K16" s="426"/>
      <c r="L16" s="426"/>
    </row>
    <row r="17" spans="1:12" ht="15.75" customHeight="1" x14ac:dyDescent="0.25">
      <c r="L17" s="102"/>
    </row>
    <row r="18" spans="1:12" x14ac:dyDescent="0.25">
      <c r="K18" s="101"/>
    </row>
    <row r="19" spans="1:12" ht="15.75" customHeight="1" x14ac:dyDescent="0.25">
      <c r="A19" s="485" t="s">
        <v>505</v>
      </c>
      <c r="B19" s="485"/>
      <c r="C19" s="485"/>
      <c r="D19" s="485"/>
      <c r="E19" s="485"/>
      <c r="F19" s="485"/>
      <c r="G19" s="485"/>
      <c r="H19" s="485"/>
      <c r="I19" s="485"/>
      <c r="J19" s="485"/>
      <c r="K19" s="485"/>
      <c r="L19" s="485"/>
    </row>
    <row r="20" spans="1:12" x14ac:dyDescent="0.25">
      <c r="A20" s="68"/>
      <c r="B20" s="68"/>
      <c r="C20" s="100"/>
      <c r="D20" s="100"/>
      <c r="E20" s="100"/>
      <c r="F20" s="100"/>
      <c r="G20" s="100"/>
      <c r="H20" s="100"/>
      <c r="I20" s="100"/>
      <c r="J20" s="100"/>
      <c r="K20" s="100"/>
      <c r="L20" s="100"/>
    </row>
    <row r="21" spans="1:12" ht="28.5" customHeight="1" x14ac:dyDescent="0.25">
      <c r="A21" s="486" t="s">
        <v>224</v>
      </c>
      <c r="B21" s="486" t="s">
        <v>223</v>
      </c>
      <c r="C21" s="492" t="s">
        <v>437</v>
      </c>
      <c r="D21" s="492"/>
      <c r="E21" s="492"/>
      <c r="F21" s="492"/>
      <c r="G21" s="492"/>
      <c r="H21" s="492"/>
      <c r="I21" s="487" t="s">
        <v>222</v>
      </c>
      <c r="J21" s="489" t="s">
        <v>439</v>
      </c>
      <c r="K21" s="486" t="s">
        <v>221</v>
      </c>
      <c r="L21" s="488" t="s">
        <v>438</v>
      </c>
    </row>
    <row r="22" spans="1:12" ht="58.5" customHeight="1" x14ac:dyDescent="0.25">
      <c r="A22" s="486"/>
      <c r="B22" s="486"/>
      <c r="C22" s="493" t="s">
        <v>2</v>
      </c>
      <c r="D22" s="493"/>
      <c r="E22" s="494" t="s">
        <v>11</v>
      </c>
      <c r="F22" s="495"/>
      <c r="G22" s="494" t="s">
        <v>717</v>
      </c>
      <c r="H22" s="495"/>
      <c r="I22" s="487"/>
      <c r="J22" s="490"/>
      <c r="K22" s="486"/>
      <c r="L22" s="488"/>
    </row>
    <row r="23" spans="1:12" ht="31.5" x14ac:dyDescent="0.25">
      <c r="A23" s="486"/>
      <c r="B23" s="486"/>
      <c r="C23" s="99" t="s">
        <v>220</v>
      </c>
      <c r="D23" s="99" t="s">
        <v>219</v>
      </c>
      <c r="E23" s="99" t="s">
        <v>220</v>
      </c>
      <c r="F23" s="99" t="s">
        <v>219</v>
      </c>
      <c r="G23" s="99" t="s">
        <v>220</v>
      </c>
      <c r="H23" s="99" t="s">
        <v>219</v>
      </c>
      <c r="I23" s="487"/>
      <c r="J23" s="491"/>
      <c r="K23" s="486"/>
      <c r="L23" s="488"/>
    </row>
    <row r="24" spans="1:12" x14ac:dyDescent="0.25">
      <c r="A24" s="75">
        <v>1</v>
      </c>
      <c r="B24" s="75">
        <v>2</v>
      </c>
      <c r="C24" s="99">
        <v>3</v>
      </c>
      <c r="D24" s="99">
        <v>4</v>
      </c>
      <c r="E24" s="99">
        <v>5</v>
      </c>
      <c r="F24" s="99">
        <v>6</v>
      </c>
      <c r="G24" s="99">
        <v>7</v>
      </c>
      <c r="H24" s="99">
        <v>8</v>
      </c>
      <c r="I24" s="99">
        <v>9</v>
      </c>
      <c r="J24" s="99">
        <v>10</v>
      </c>
      <c r="K24" s="99">
        <v>11</v>
      </c>
      <c r="L24" s="99">
        <v>12</v>
      </c>
    </row>
    <row r="25" spans="1:12" x14ac:dyDescent="0.25">
      <c r="A25" s="92">
        <v>1</v>
      </c>
      <c r="B25" s="93" t="s">
        <v>218</v>
      </c>
      <c r="C25" s="93"/>
      <c r="D25" s="97"/>
      <c r="E25" s="97"/>
      <c r="F25" s="97"/>
      <c r="G25" s="97"/>
      <c r="H25" s="97"/>
      <c r="I25" s="97"/>
      <c r="J25" s="97"/>
      <c r="K25" s="89"/>
      <c r="L25" s="111"/>
    </row>
    <row r="26" spans="1:12" ht="21.75" customHeight="1" x14ac:dyDescent="0.25">
      <c r="A26" s="92" t="s">
        <v>217</v>
      </c>
      <c r="B26" s="98" t="s">
        <v>444</v>
      </c>
      <c r="C26" s="90">
        <v>0</v>
      </c>
      <c r="D26" s="394">
        <v>0</v>
      </c>
      <c r="E26" s="406">
        <v>41920</v>
      </c>
      <c r="F26" s="406">
        <v>41920</v>
      </c>
      <c r="G26" s="406">
        <v>41920</v>
      </c>
      <c r="H26" s="406">
        <v>41920</v>
      </c>
      <c r="I26" s="394">
        <v>100</v>
      </c>
      <c r="J26" s="394">
        <v>100</v>
      </c>
      <c r="K26" s="89"/>
      <c r="L26" s="89"/>
    </row>
    <row r="27" spans="1:12" s="71" customFormat="1" ht="39" customHeight="1" x14ac:dyDescent="0.25">
      <c r="A27" s="92" t="s">
        <v>216</v>
      </c>
      <c r="B27" s="98" t="s">
        <v>446</v>
      </c>
      <c r="C27" s="90">
        <v>0</v>
      </c>
      <c r="D27" s="394">
        <v>0</v>
      </c>
      <c r="E27" s="394" t="s">
        <v>541</v>
      </c>
      <c r="F27" s="394" t="s">
        <v>541</v>
      </c>
      <c r="G27" s="394" t="s">
        <v>541</v>
      </c>
      <c r="H27" s="394" t="s">
        <v>541</v>
      </c>
      <c r="I27" s="394" t="s">
        <v>541</v>
      </c>
      <c r="J27" s="394" t="s">
        <v>541</v>
      </c>
      <c r="K27" s="89"/>
      <c r="L27" s="89"/>
    </row>
    <row r="28" spans="1:12" s="71" customFormat="1" ht="70.5" customHeight="1" x14ac:dyDescent="0.25">
      <c r="A28" s="92" t="s">
        <v>445</v>
      </c>
      <c r="B28" s="98" t="s">
        <v>450</v>
      </c>
      <c r="C28" s="90">
        <v>0</v>
      </c>
      <c r="D28" s="394">
        <v>0</v>
      </c>
      <c r="E28" s="90"/>
      <c r="F28" s="394"/>
      <c r="G28" s="90"/>
      <c r="H28" s="394"/>
      <c r="I28" s="394"/>
      <c r="J28" s="394"/>
      <c r="K28" s="89"/>
      <c r="L28" s="89"/>
    </row>
    <row r="29" spans="1:12" s="71" customFormat="1" ht="54" customHeight="1" x14ac:dyDescent="0.25">
      <c r="A29" s="92" t="s">
        <v>215</v>
      </c>
      <c r="B29" s="98" t="s">
        <v>449</v>
      </c>
      <c r="C29" s="90">
        <v>0</v>
      </c>
      <c r="D29" s="394">
        <v>0</v>
      </c>
      <c r="E29" s="90"/>
      <c r="F29" s="394"/>
      <c r="G29" s="90"/>
      <c r="H29" s="394"/>
      <c r="I29" s="394"/>
      <c r="J29" s="394"/>
      <c r="K29" s="89"/>
      <c r="L29" s="89"/>
    </row>
    <row r="30" spans="1:12" s="71" customFormat="1" ht="42" customHeight="1" x14ac:dyDescent="0.25">
      <c r="A30" s="92" t="s">
        <v>214</v>
      </c>
      <c r="B30" s="98" t="s">
        <v>451</v>
      </c>
      <c r="C30" s="90">
        <v>0</v>
      </c>
      <c r="D30" s="394">
        <v>0</v>
      </c>
      <c r="E30" s="90"/>
      <c r="F30" s="394"/>
      <c r="G30" s="90"/>
      <c r="H30" s="394"/>
      <c r="I30" s="394"/>
      <c r="J30" s="394"/>
      <c r="K30" s="89"/>
      <c r="L30" s="89"/>
    </row>
    <row r="31" spans="1:12" s="71" customFormat="1" ht="37.5" customHeight="1" x14ac:dyDescent="0.25">
      <c r="A31" s="92" t="s">
        <v>213</v>
      </c>
      <c r="B31" s="91" t="s">
        <v>447</v>
      </c>
      <c r="C31" s="90">
        <v>0</v>
      </c>
      <c r="D31" s="394">
        <v>0</v>
      </c>
      <c r="E31" s="406">
        <v>42188</v>
      </c>
      <c r="F31" s="406">
        <v>42188</v>
      </c>
      <c r="G31" s="406">
        <v>42188</v>
      </c>
      <c r="H31" s="406">
        <v>42188</v>
      </c>
      <c r="I31" s="394">
        <v>100</v>
      </c>
      <c r="J31" s="394">
        <v>100</v>
      </c>
      <c r="K31" s="89"/>
      <c r="L31" s="89"/>
    </row>
    <row r="32" spans="1:12" s="71" customFormat="1" ht="31.5" x14ac:dyDescent="0.25">
      <c r="A32" s="92" t="s">
        <v>211</v>
      </c>
      <c r="B32" s="91" t="s">
        <v>452</v>
      </c>
      <c r="C32" s="90">
        <v>0</v>
      </c>
      <c r="D32" s="394">
        <v>0</v>
      </c>
      <c r="E32" s="406">
        <v>42179</v>
      </c>
      <c r="F32" s="406">
        <v>42179</v>
      </c>
      <c r="G32" s="406">
        <v>42179</v>
      </c>
      <c r="H32" s="406">
        <v>42179</v>
      </c>
      <c r="I32" s="394">
        <v>100</v>
      </c>
      <c r="J32" s="394">
        <v>100</v>
      </c>
      <c r="K32" s="89"/>
      <c r="L32" s="89"/>
    </row>
    <row r="33" spans="1:12" s="71" customFormat="1" ht="37.5" customHeight="1" x14ac:dyDescent="0.25">
      <c r="A33" s="92" t="s">
        <v>463</v>
      </c>
      <c r="B33" s="91" t="s">
        <v>376</v>
      </c>
      <c r="C33" s="90">
        <v>0</v>
      </c>
      <c r="D33" s="394">
        <v>0</v>
      </c>
      <c r="E33" s="394" t="s">
        <v>541</v>
      </c>
      <c r="F33" s="394" t="s">
        <v>541</v>
      </c>
      <c r="G33" s="394" t="s">
        <v>541</v>
      </c>
      <c r="H33" s="394" t="s">
        <v>541</v>
      </c>
      <c r="I33" s="394" t="s">
        <v>541</v>
      </c>
      <c r="J33" s="394" t="s">
        <v>541</v>
      </c>
      <c r="K33" s="89"/>
      <c r="L33" s="89"/>
    </row>
    <row r="34" spans="1:12" s="71" customFormat="1" ht="47.25" customHeight="1" x14ac:dyDescent="0.25">
      <c r="A34" s="92" t="s">
        <v>464</v>
      </c>
      <c r="B34" s="91" t="s">
        <v>456</v>
      </c>
      <c r="C34" s="90">
        <v>0</v>
      </c>
      <c r="D34" s="394">
        <v>0</v>
      </c>
      <c r="E34" s="394" t="s">
        <v>541</v>
      </c>
      <c r="F34" s="394" t="s">
        <v>541</v>
      </c>
      <c r="G34" s="394" t="s">
        <v>541</v>
      </c>
      <c r="H34" s="394" t="s">
        <v>541</v>
      </c>
      <c r="I34" s="394" t="s">
        <v>541</v>
      </c>
      <c r="J34" s="394" t="s">
        <v>541</v>
      </c>
      <c r="K34" s="96"/>
      <c r="L34" s="89"/>
    </row>
    <row r="35" spans="1:12" s="71" customFormat="1" ht="49.5" customHeight="1" x14ac:dyDescent="0.25">
      <c r="A35" s="92" t="s">
        <v>465</v>
      </c>
      <c r="B35" s="91" t="s">
        <v>212</v>
      </c>
      <c r="C35" s="90">
        <v>0</v>
      </c>
      <c r="D35" s="394">
        <v>0</v>
      </c>
      <c r="E35" s="406">
        <v>42179</v>
      </c>
      <c r="F35" s="406">
        <v>42179</v>
      </c>
      <c r="G35" s="406">
        <v>42179</v>
      </c>
      <c r="H35" s="406">
        <v>42179</v>
      </c>
      <c r="I35" s="394">
        <v>100</v>
      </c>
      <c r="J35" s="394">
        <v>100</v>
      </c>
      <c r="K35" s="96"/>
      <c r="L35" s="89"/>
    </row>
    <row r="36" spans="1:12" ht="37.5" customHeight="1" x14ac:dyDescent="0.25">
      <c r="A36" s="92" t="s">
        <v>466</v>
      </c>
      <c r="B36" s="91" t="s">
        <v>448</v>
      </c>
      <c r="C36" s="90">
        <v>0</v>
      </c>
      <c r="D36" s="395">
        <v>0</v>
      </c>
      <c r="E36" s="95"/>
      <c r="F36" s="94"/>
      <c r="G36" s="407"/>
      <c r="H36" s="407"/>
      <c r="I36" s="408"/>
      <c r="J36" s="408"/>
      <c r="K36" s="89"/>
      <c r="L36" s="89"/>
    </row>
    <row r="37" spans="1:12" x14ac:dyDescent="0.25">
      <c r="A37" s="92" t="s">
        <v>467</v>
      </c>
      <c r="B37" s="91" t="s">
        <v>210</v>
      </c>
      <c r="C37" s="90">
        <v>0</v>
      </c>
      <c r="D37" s="395">
        <v>0</v>
      </c>
      <c r="E37" s="95"/>
      <c r="F37" s="94"/>
      <c r="G37" s="407"/>
      <c r="H37" s="407"/>
      <c r="I37" s="408"/>
      <c r="J37" s="408"/>
      <c r="K37" s="89"/>
      <c r="L37" s="89"/>
    </row>
    <row r="38" spans="1:12" x14ac:dyDescent="0.25">
      <c r="A38" s="92" t="s">
        <v>468</v>
      </c>
      <c r="B38" s="93" t="s">
        <v>209</v>
      </c>
      <c r="C38" s="90"/>
      <c r="D38" s="396"/>
      <c r="E38" s="89"/>
      <c r="F38" s="89"/>
      <c r="G38" s="409"/>
      <c r="H38" s="409"/>
      <c r="I38" s="409"/>
      <c r="J38" s="409"/>
      <c r="K38" s="89"/>
      <c r="L38" s="89"/>
    </row>
    <row r="39" spans="1:12" ht="63" x14ac:dyDescent="0.25">
      <c r="A39" s="92">
        <v>2</v>
      </c>
      <c r="B39" s="91" t="s">
        <v>453</v>
      </c>
      <c r="C39" s="397">
        <v>0</v>
      </c>
      <c r="D39" s="396">
        <v>0</v>
      </c>
      <c r="E39" s="406">
        <v>42188</v>
      </c>
      <c r="F39" s="406">
        <v>42188</v>
      </c>
      <c r="G39" s="406">
        <v>42188</v>
      </c>
      <c r="H39" s="406">
        <v>42188</v>
      </c>
      <c r="I39" s="394">
        <v>100</v>
      </c>
      <c r="J39" s="394">
        <v>100</v>
      </c>
      <c r="K39" s="89"/>
      <c r="L39" s="89"/>
    </row>
    <row r="40" spans="1:12" ht="33.75" customHeight="1" x14ac:dyDescent="0.25">
      <c r="A40" s="92" t="s">
        <v>208</v>
      </c>
      <c r="B40" s="91" t="s">
        <v>455</v>
      </c>
      <c r="C40" s="90">
        <v>0</v>
      </c>
      <c r="D40" s="396">
        <v>0</v>
      </c>
      <c r="E40" s="89"/>
      <c r="F40" s="89"/>
      <c r="G40" s="409"/>
      <c r="H40" s="409"/>
      <c r="I40" s="409"/>
      <c r="J40" s="409"/>
      <c r="K40" s="89"/>
      <c r="L40" s="89"/>
    </row>
    <row r="41" spans="1:12" ht="63" customHeight="1" x14ac:dyDescent="0.25">
      <c r="A41" s="92" t="s">
        <v>207</v>
      </c>
      <c r="B41" s="93" t="s">
        <v>536</v>
      </c>
      <c r="C41" s="90"/>
      <c r="D41" s="396"/>
      <c r="E41" s="89"/>
      <c r="F41" s="89"/>
      <c r="G41" s="409"/>
      <c r="H41" s="409"/>
      <c r="I41" s="409"/>
      <c r="J41" s="409"/>
      <c r="K41" s="89"/>
      <c r="L41" s="89"/>
    </row>
    <row r="42" spans="1:12" ht="58.5" customHeight="1" x14ac:dyDescent="0.25">
      <c r="A42" s="92">
        <v>3</v>
      </c>
      <c r="B42" s="91" t="s">
        <v>454</v>
      </c>
      <c r="C42" s="397">
        <v>0</v>
      </c>
      <c r="D42" s="396">
        <v>0</v>
      </c>
      <c r="E42" s="89"/>
      <c r="F42" s="89"/>
      <c r="G42" s="409"/>
      <c r="H42" s="409"/>
      <c r="I42" s="409"/>
      <c r="J42" s="409"/>
      <c r="K42" s="89"/>
      <c r="L42" s="89"/>
    </row>
    <row r="43" spans="1:12" ht="34.5" customHeight="1" x14ac:dyDescent="0.25">
      <c r="A43" s="92" t="s">
        <v>206</v>
      </c>
      <c r="B43" s="91" t="s">
        <v>204</v>
      </c>
      <c r="C43" s="90">
        <v>0</v>
      </c>
      <c r="D43" s="396">
        <v>0</v>
      </c>
      <c r="E43" s="89"/>
      <c r="F43" s="89"/>
      <c r="G43" s="409"/>
      <c r="H43" s="409"/>
      <c r="I43" s="409"/>
      <c r="J43" s="409"/>
      <c r="K43" s="89"/>
      <c r="L43" s="89"/>
    </row>
    <row r="44" spans="1:12" ht="24.75" customHeight="1" x14ac:dyDescent="0.25">
      <c r="A44" s="92" t="s">
        <v>205</v>
      </c>
      <c r="B44" s="91" t="s">
        <v>202</v>
      </c>
      <c r="C44" s="90">
        <v>0</v>
      </c>
      <c r="D44" s="396">
        <v>0</v>
      </c>
      <c r="E44" s="89"/>
      <c r="F44" s="89"/>
      <c r="G44" s="409"/>
      <c r="H44" s="409"/>
      <c r="I44" s="409"/>
      <c r="J44" s="409"/>
      <c r="K44" s="89"/>
      <c r="L44" s="89"/>
    </row>
    <row r="45" spans="1:12" ht="90.75" customHeight="1" x14ac:dyDescent="0.25">
      <c r="A45" s="92" t="s">
        <v>203</v>
      </c>
      <c r="B45" s="91" t="s">
        <v>459</v>
      </c>
      <c r="C45" s="90">
        <v>0</v>
      </c>
      <c r="D45" s="396">
        <v>0</v>
      </c>
      <c r="E45" s="89"/>
      <c r="F45" s="89"/>
      <c r="G45" s="409"/>
      <c r="H45" s="409"/>
      <c r="I45" s="409"/>
      <c r="J45" s="409"/>
      <c r="K45" s="89"/>
      <c r="L45" s="89"/>
    </row>
    <row r="46" spans="1:12" ht="167.25" customHeight="1" x14ac:dyDescent="0.25">
      <c r="A46" s="92" t="s">
        <v>201</v>
      </c>
      <c r="B46" s="91" t="s">
        <v>457</v>
      </c>
      <c r="C46" s="90">
        <v>0</v>
      </c>
      <c r="D46" s="396">
        <v>0</v>
      </c>
      <c r="E46" s="89"/>
      <c r="F46" s="89"/>
      <c r="G46" s="409"/>
      <c r="H46" s="409"/>
      <c r="I46" s="409"/>
      <c r="J46" s="409"/>
      <c r="K46" s="89"/>
      <c r="L46" s="89"/>
    </row>
    <row r="47" spans="1:12" ht="30.75" customHeight="1" x14ac:dyDescent="0.25">
      <c r="A47" s="92" t="s">
        <v>199</v>
      </c>
      <c r="B47" s="91" t="s">
        <v>200</v>
      </c>
      <c r="C47" s="90">
        <v>0</v>
      </c>
      <c r="D47" s="396">
        <v>0</v>
      </c>
      <c r="E47" s="89"/>
      <c r="F47" s="89"/>
      <c r="G47" s="409"/>
      <c r="H47" s="409"/>
      <c r="I47" s="409"/>
      <c r="J47" s="409"/>
      <c r="K47" s="89"/>
      <c r="L47" s="89"/>
    </row>
    <row r="48" spans="1:12" ht="37.5" customHeight="1" x14ac:dyDescent="0.25">
      <c r="A48" s="92" t="s">
        <v>469</v>
      </c>
      <c r="B48" s="93" t="s">
        <v>198</v>
      </c>
      <c r="C48" s="90"/>
      <c r="D48" s="396"/>
      <c r="E48" s="89"/>
      <c r="F48" s="89"/>
      <c r="G48" s="409"/>
      <c r="H48" s="409"/>
      <c r="I48" s="409"/>
      <c r="J48" s="409"/>
      <c r="K48" s="89"/>
      <c r="L48" s="89"/>
    </row>
    <row r="49" spans="1:12" ht="35.25" customHeight="1" x14ac:dyDescent="0.25">
      <c r="A49" s="92">
        <v>4</v>
      </c>
      <c r="B49" s="91" t="s">
        <v>196</v>
      </c>
      <c r="C49" s="397">
        <v>0</v>
      </c>
      <c r="D49" s="396">
        <v>0</v>
      </c>
      <c r="E49" s="89"/>
      <c r="F49" s="89"/>
      <c r="G49" s="409"/>
      <c r="H49" s="409"/>
      <c r="I49" s="409"/>
      <c r="J49" s="409"/>
      <c r="K49" s="89"/>
      <c r="L49" s="89"/>
    </row>
    <row r="50" spans="1:12" ht="86.25" customHeight="1" x14ac:dyDescent="0.25">
      <c r="A50" s="92" t="s">
        <v>197</v>
      </c>
      <c r="B50" s="91" t="s">
        <v>458</v>
      </c>
      <c r="C50" s="397">
        <v>0</v>
      </c>
      <c r="D50" s="396">
        <v>0</v>
      </c>
      <c r="E50" s="89"/>
      <c r="F50" s="89"/>
      <c r="G50" s="409"/>
      <c r="H50" s="409"/>
      <c r="I50" s="409"/>
      <c r="J50" s="409"/>
      <c r="K50" s="89"/>
      <c r="L50" s="89"/>
    </row>
    <row r="51" spans="1:12" ht="77.25" customHeight="1" x14ac:dyDescent="0.25">
      <c r="A51" s="92" t="s">
        <v>195</v>
      </c>
      <c r="B51" s="91" t="s">
        <v>460</v>
      </c>
      <c r="C51" s="90">
        <v>0</v>
      </c>
      <c r="D51" s="396">
        <v>0</v>
      </c>
      <c r="E51" s="89"/>
      <c r="F51" s="89"/>
      <c r="G51" s="409"/>
      <c r="H51" s="409"/>
      <c r="I51" s="409"/>
      <c r="J51" s="409"/>
      <c r="K51" s="89"/>
      <c r="L51" s="89"/>
    </row>
    <row r="52" spans="1:12" ht="71.25" customHeight="1" x14ac:dyDescent="0.25">
      <c r="A52" s="92" t="s">
        <v>193</v>
      </c>
      <c r="B52" s="91" t="s">
        <v>194</v>
      </c>
      <c r="C52" s="90">
        <v>0</v>
      </c>
      <c r="D52" s="396">
        <v>0</v>
      </c>
      <c r="E52" s="89"/>
      <c r="F52" s="89"/>
      <c r="G52" s="409"/>
      <c r="H52" s="409"/>
      <c r="I52" s="409"/>
      <c r="J52" s="409"/>
      <c r="K52" s="89"/>
      <c r="L52" s="89"/>
    </row>
    <row r="53" spans="1:12" ht="48" customHeight="1" x14ac:dyDescent="0.25">
      <c r="A53" s="92" t="s">
        <v>191</v>
      </c>
      <c r="B53" s="159" t="s">
        <v>461</v>
      </c>
      <c r="C53" s="90">
        <v>0</v>
      </c>
      <c r="D53" s="396">
        <v>0</v>
      </c>
      <c r="E53" s="89"/>
      <c r="F53" s="89"/>
      <c r="G53" s="409"/>
      <c r="H53" s="409"/>
      <c r="I53" s="409"/>
      <c r="J53" s="409"/>
      <c r="K53" s="89"/>
      <c r="L53" s="89"/>
    </row>
    <row r="54" spans="1:12" ht="46.5" customHeight="1" x14ac:dyDescent="0.25">
      <c r="A54" s="92" t="s">
        <v>462</v>
      </c>
      <c r="B54" s="91" t="s">
        <v>192</v>
      </c>
      <c r="C54" s="90">
        <v>0</v>
      </c>
      <c r="D54" s="396">
        <v>0</v>
      </c>
      <c r="E54" s="89"/>
      <c r="F54" s="89"/>
      <c r="G54" s="409"/>
      <c r="H54" s="409"/>
      <c r="I54" s="409"/>
      <c r="J54" s="40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2017-05-04T09:42:35Z</dcterms:modified>
</cp:coreProperties>
</file>