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state="hidden" r:id="rId10"/>
    <sheet name="6.2. Паспорт фин осв ввод_факт" sheetId="28" r:id="rId11"/>
    <sheet name="7. Паспорт отчет о закупке" sheetId="5" r:id="rId12"/>
    <sheet name="8. Общие сведения" sheetId="27" r:id="rId13"/>
  </sheets>
  <externalReferences>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местоположение'!$A$1:$D$51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график'!$A$1:$N$54</definedName>
    <definedName name="_xlnm.Print_Area" localSheetId="9">'6.2. Паспорт фин осв ввод'!$A$1:$AC$64</definedName>
    <definedName name="_xlnm.Print_Area" localSheetId="11">'7. Паспорт отчет о закупке'!$A$1:$AV$31</definedName>
    <definedName name="_xlnm.Print_Area" localSheetId="12">'8. Общие сведения'!$A$1:$B$226</definedName>
    <definedName name="Определен_источник">#REF!</definedName>
    <definedName name="Снижение">#REF!</definedName>
    <definedName name="Стадия_реализации">#REF!</definedName>
    <definedName name="Тип_проекта">#REF!</definedName>
  </definedNames>
  <calcPr calcId="152511"/>
</workbook>
</file>

<file path=xl/calcChain.xml><?xml version="1.0" encoding="utf-8"?>
<calcChain xmlns="http://schemas.openxmlformats.org/spreadsheetml/2006/main">
  <c r="N28" i="28" l="1"/>
  <c r="N29" i="28"/>
  <c r="N25" i="28"/>
  <c r="N26" i="28"/>
  <c r="N27" i="28"/>
  <c r="E31" i="28"/>
  <c r="E26" i="28"/>
  <c r="E27" i="28"/>
  <c r="E28" i="28"/>
  <c r="E29" i="28"/>
  <c r="F29" i="28" s="1"/>
  <c r="E25" i="28"/>
  <c r="F25" i="28" s="1"/>
  <c r="C27" i="28"/>
  <c r="AB64" i="28"/>
  <c r="AB63" i="28"/>
  <c r="AB62" i="28"/>
  <c r="AB61" i="28"/>
  <c r="AB60" i="28"/>
  <c r="AB59" i="28"/>
  <c r="AB58" i="28"/>
  <c r="AB57" i="28"/>
  <c r="AB56" i="28"/>
  <c r="AB55" i="28"/>
  <c r="AB54" i="28"/>
  <c r="AB53" i="28"/>
  <c r="AB52" i="28"/>
  <c r="AB51" i="28"/>
  <c r="AB50" i="28"/>
  <c r="AB49" i="28"/>
  <c r="AB48" i="28"/>
  <c r="AB47" i="28"/>
  <c r="AB46" i="28"/>
  <c r="AB45" i="28"/>
  <c r="AB44" i="28"/>
  <c r="AB43" i="28"/>
  <c r="AB42" i="28"/>
  <c r="AB41" i="28"/>
  <c r="AB40" i="28"/>
  <c r="AB39" i="28"/>
  <c r="AB38" i="28"/>
  <c r="AB37" i="28"/>
  <c r="AB36" i="28"/>
  <c r="AB35" i="28"/>
  <c r="AB34" i="28"/>
  <c r="F34" i="28"/>
  <c r="AB33" i="28"/>
  <c r="F33" i="28"/>
  <c r="AB32" i="28"/>
  <c r="F32" i="28"/>
  <c r="AB31" i="28"/>
  <c r="F31" i="28"/>
  <c r="F30" i="28" s="1"/>
  <c r="AB30" i="28"/>
  <c r="D30" i="28"/>
  <c r="AB29" i="28"/>
  <c r="AB28" i="28"/>
  <c r="F28" i="28"/>
  <c r="AB27" i="28"/>
  <c r="F27" i="28"/>
  <c r="AB26" i="28"/>
  <c r="F26" i="28"/>
  <c r="AB25" i="28"/>
  <c r="AA24" i="28"/>
  <c r="Z24" i="28"/>
  <c r="Y24" i="28"/>
  <c r="X24" i="28"/>
  <c r="W24" i="28"/>
  <c r="V24" i="28"/>
  <c r="U24" i="28"/>
  <c r="T24" i="28"/>
  <c r="S24" i="28"/>
  <c r="R24" i="28"/>
  <c r="Q24" i="28"/>
  <c r="P24" i="28"/>
  <c r="O24" i="28"/>
  <c r="N24" i="28"/>
  <c r="M24" i="28"/>
  <c r="L24" i="28"/>
  <c r="K24" i="28"/>
  <c r="J24" i="28"/>
  <c r="I24" i="28"/>
  <c r="H24" i="28"/>
  <c r="AB24" i="28" s="1"/>
  <c r="G24" i="28"/>
  <c r="D24" i="28"/>
  <c r="B23" i="28"/>
  <c r="C23" i="28" s="1"/>
  <c r="D23" i="28" s="1"/>
  <c r="E23" i="28" s="1"/>
  <c r="F23" i="28" s="1"/>
  <c r="G23" i="28" s="1"/>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14" i="28"/>
  <c r="A11" i="28"/>
  <c r="A8" i="28"/>
  <c r="A4" i="28"/>
  <c r="C51" i="7"/>
  <c r="C49" i="7"/>
  <c r="C50" i="7"/>
  <c r="C48" i="7"/>
  <c r="E30" i="28" l="1"/>
  <c r="E24" i="28"/>
  <c r="F24" i="28"/>
  <c r="A5" i="27"/>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F34" i="23"/>
  <c r="F33" i="23"/>
  <c r="F32" i="23"/>
  <c r="F31" i="23"/>
  <c r="F30" i="23" s="1"/>
  <c r="E31" i="23"/>
  <c r="E30" i="23"/>
  <c r="D30" i="23"/>
  <c r="J24" i="23"/>
  <c r="K24" i="23"/>
  <c r="L24" i="23"/>
  <c r="M24" i="23"/>
  <c r="N24" i="23"/>
  <c r="O24" i="23"/>
  <c r="P24" i="23"/>
  <c r="Q24" i="23"/>
  <c r="R24" i="23"/>
  <c r="S24" i="23"/>
  <c r="T24" i="23"/>
  <c r="U24" i="23"/>
  <c r="V24" i="23"/>
  <c r="W24" i="23"/>
  <c r="X24" i="23"/>
  <c r="Y24" i="23"/>
  <c r="Z24" i="23"/>
  <c r="AA24" i="23"/>
  <c r="H24" i="23"/>
  <c r="I24" i="23"/>
  <c r="E24" i="23"/>
  <c r="F24" i="23"/>
  <c r="G24" i="23"/>
  <c r="F28" i="23"/>
  <c r="F29" i="23"/>
  <c r="F25" i="23"/>
  <c r="F26" i="23"/>
  <c r="F27" i="23"/>
  <c r="E28" i="23"/>
  <c r="E29" i="23"/>
  <c r="E25" i="23"/>
  <c r="E26" i="23"/>
  <c r="E27" i="23"/>
  <c r="D24" i="23"/>
  <c r="A4" i="23"/>
  <c r="A5" i="26" l="1"/>
  <c r="B156" i="27" l="1"/>
  <c r="B160" i="27"/>
  <c r="B164" i="27"/>
  <c r="B22" i="27"/>
  <c r="A15" i="27"/>
  <c r="B21" i="27" s="1"/>
  <c r="A12" i="27"/>
  <c r="A9" i="27"/>
  <c r="B203" i="27"/>
  <c r="B202" i="27" s="1"/>
  <c r="B201" i="27"/>
  <c r="B200" i="27" s="1"/>
  <c r="B192" i="27"/>
  <c r="B188" i="27"/>
  <c r="B184" i="27"/>
  <c r="B180" i="27"/>
  <c r="B176" i="27"/>
  <c r="B172" i="27"/>
  <c r="B168" i="27"/>
  <c r="B154" i="27"/>
  <c r="B151" i="27"/>
  <c r="B147" i="27"/>
  <c r="B143" i="27"/>
  <c r="B139" i="27"/>
  <c r="B135" i="27"/>
  <c r="B131" i="27"/>
  <c r="B127" i="27"/>
  <c r="B123" i="27"/>
  <c r="B119" i="27"/>
  <c r="B115" i="27"/>
  <c r="B111" i="27"/>
  <c r="B107" i="27"/>
  <c r="B103" i="27"/>
  <c r="B99" i="27"/>
  <c r="B95" i="27"/>
  <c r="B91" i="27"/>
  <c r="B87" i="27"/>
  <c r="B83" i="27"/>
  <c r="B79" i="27"/>
  <c r="B75" i="27"/>
  <c r="B71" i="27"/>
  <c r="B67" i="27"/>
  <c r="B63" i="27"/>
  <c r="B59" i="27"/>
  <c r="B55" i="27"/>
  <c r="B53" i="27"/>
  <c r="B50" i="27"/>
  <c r="B46" i="27"/>
  <c r="B42" i="27"/>
  <c r="B38" i="27"/>
  <c r="B34" i="27"/>
  <c r="B32" i="27"/>
  <c r="B30" i="27" s="1"/>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A12" i="26"/>
  <c r="A9" i="26"/>
  <c r="C140" i="26"/>
  <c r="D140" i="26" s="1"/>
  <c r="E140" i="26" s="1"/>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D48" i="26"/>
  <c r="C48" i="26"/>
  <c r="B48" i="26"/>
  <c r="B47" i="26"/>
  <c r="B45" i="26"/>
  <c r="B44" i="26"/>
  <c r="B27" i="26"/>
  <c r="A7" i="26"/>
  <c r="B29" i="26" l="1"/>
  <c r="E48" i="26"/>
  <c r="C141" i="26"/>
  <c r="C73" i="26" s="1"/>
  <c r="B25" i="26"/>
  <c r="B54" i="26" s="1"/>
  <c r="B55" i="26" s="1"/>
  <c r="B56" i="26" s="1"/>
  <c r="B69" i="26" s="1"/>
  <c r="B77" i="26" s="1"/>
  <c r="H136" i="26"/>
  <c r="I136" i="26" s="1"/>
  <c r="G48" i="26"/>
  <c r="E137" i="26"/>
  <c r="F137" i="26" s="1"/>
  <c r="B46" i="26"/>
  <c r="F48" i="26"/>
  <c r="C49" i="26"/>
  <c r="D141" i="26"/>
  <c r="D73" i="26" s="1"/>
  <c r="D85" i="26" s="1"/>
  <c r="D99" i="26" s="1"/>
  <c r="C67" i="26"/>
  <c r="F76" i="26" s="1"/>
  <c r="B80" i="26"/>
  <c r="B66" i="26"/>
  <c r="B68" i="26" s="1"/>
  <c r="C85" i="26"/>
  <c r="C99" i="26" s="1"/>
  <c r="B85" i="26"/>
  <c r="B99" i="26" s="1"/>
  <c r="C47" i="26"/>
  <c r="C52" i="26"/>
  <c r="D58" i="26"/>
  <c r="F140" i="26"/>
  <c r="F141" i="26" s="1"/>
  <c r="F73" i="26" s="1"/>
  <c r="F85" i="26" s="1"/>
  <c r="F99" i="26" s="1"/>
  <c r="G120" i="26"/>
  <c r="I118" i="26"/>
  <c r="I120" i="26" s="1"/>
  <c r="C109" i="26" s="1"/>
  <c r="E141" i="26"/>
  <c r="E73" i="26" s="1"/>
  <c r="E85" i="26" s="1"/>
  <c r="E99" i="26" s="1"/>
  <c r="C61" i="26" l="1"/>
  <c r="C60" i="26" s="1"/>
  <c r="H48" i="26"/>
  <c r="E49" i="26"/>
  <c r="G137" i="26"/>
  <c r="F49" i="26"/>
  <c r="J136" i="26"/>
  <c r="I48" i="26"/>
  <c r="D67" i="26"/>
  <c r="D76" i="26" s="1"/>
  <c r="C76" i="26"/>
  <c r="C108" i="26"/>
  <c r="C50" i="26" s="1"/>
  <c r="C59" i="26" s="1"/>
  <c r="D109" i="26"/>
  <c r="C53" i="26"/>
  <c r="G140" i="26"/>
  <c r="G141" i="26" s="1"/>
  <c r="G73" i="26" s="1"/>
  <c r="G85" i="26" s="1"/>
  <c r="G99" i="26" s="1"/>
  <c r="D74" i="26"/>
  <c r="E58" i="26"/>
  <c r="D52" i="26"/>
  <c r="D47" i="26"/>
  <c r="D61" i="26" s="1"/>
  <c r="D60" i="26" s="1"/>
  <c r="B70" i="26"/>
  <c r="B75" i="26"/>
  <c r="B82" i="26"/>
  <c r="E67" i="26" l="1"/>
  <c r="E76" i="26" s="1"/>
  <c r="K136" i="26"/>
  <c r="J48" i="26"/>
  <c r="H137" i="26"/>
  <c r="G49" i="26"/>
  <c r="B71" i="26"/>
  <c r="B72" i="26" s="1"/>
  <c r="E109" i="26"/>
  <c r="D108" i="26"/>
  <c r="D50" i="26" s="1"/>
  <c r="D59" i="26" s="1"/>
  <c r="F67" i="26"/>
  <c r="G67" i="26" s="1"/>
  <c r="F58" i="26"/>
  <c r="E52" i="26"/>
  <c r="E47" i="26"/>
  <c r="E61" i="26" s="1"/>
  <c r="E60" i="26" s="1"/>
  <c r="E74" i="26"/>
  <c r="H140" i="26"/>
  <c r="H141" i="26" s="1"/>
  <c r="H73" i="26" s="1"/>
  <c r="H85" i="26" s="1"/>
  <c r="H99" i="26" s="1"/>
  <c r="C55" i="26"/>
  <c r="C80" i="26"/>
  <c r="C66" i="26"/>
  <c r="C68"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M136" i="26" l="1"/>
  <c r="L48" i="26"/>
  <c r="J137" i="26"/>
  <c r="I49" i="26"/>
  <c r="G109" i="26"/>
  <c r="F108" i="26"/>
  <c r="F50" i="26" s="1"/>
  <c r="F59" i="26" s="1"/>
  <c r="D55" i="26"/>
  <c r="E80" i="26"/>
  <c r="E66" i="26"/>
  <c r="E68" i="26" s="1"/>
  <c r="H76" i="26"/>
  <c r="I67" i="26"/>
  <c r="C70" i="26"/>
  <c r="D75" i="26"/>
  <c r="G74" i="26"/>
  <c r="H58" i="26"/>
  <c r="G52" i="26"/>
  <c r="G47" i="26"/>
  <c r="G61" i="26" s="1"/>
  <c r="G60" i="26" s="1"/>
  <c r="J140" i="26"/>
  <c r="J141" i="26" s="1"/>
  <c r="J73" i="26" s="1"/>
  <c r="J85" i="26" s="1"/>
  <c r="J99" i="26" s="1"/>
  <c r="K137" i="26" l="1"/>
  <c r="J49" i="26"/>
  <c r="N136" i="26"/>
  <c r="M48" i="26"/>
  <c r="E75" i="26"/>
  <c r="H74" i="26"/>
  <c r="I58" i="26"/>
  <c r="H52" i="26"/>
  <c r="H47" i="26"/>
  <c r="H61" i="26" s="1"/>
  <c r="H60" i="26" s="1"/>
  <c r="C71" i="26"/>
  <c r="C72"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J76" i="26"/>
  <c r="K67" i="26"/>
  <c r="K141" i="26"/>
  <c r="K73" i="26" s="1"/>
  <c r="K85" i="26" s="1"/>
  <c r="K99" i="26" s="1"/>
  <c r="E55" i="26"/>
  <c r="F53" i="26" s="1"/>
  <c r="F75" i="26"/>
  <c r="C78" i="26"/>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H75" i="26"/>
  <c r="L76" i="26"/>
  <c r="M67" i="26"/>
  <c r="K74" i="26"/>
  <c r="L58" i="26"/>
  <c r="K52" i="26"/>
  <c r="K47" i="26"/>
  <c r="K61" i="26" s="1"/>
  <c r="K60" i="26" s="1"/>
  <c r="F82" i="26"/>
  <c r="F56" i="26"/>
  <c r="F69" i="26" s="1"/>
  <c r="I80" i="26"/>
  <c r="I66" i="26"/>
  <c r="I68" i="26" s="1"/>
  <c r="M141" i="26"/>
  <c r="M73" i="26" s="1"/>
  <c r="M85" i="26" s="1"/>
  <c r="M99" i="26" s="1"/>
  <c r="D78" i="26"/>
  <c r="G53" i="26"/>
  <c r="R136" i="26" l="1"/>
  <c r="Q48" i="26"/>
  <c r="N49" i="26"/>
  <c r="O137" i="26"/>
  <c r="E71" i="26"/>
  <c r="J80" i="26"/>
  <c r="J66" i="26"/>
  <c r="J68" i="26" s="1"/>
  <c r="G55"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N58" i="26"/>
  <c r="M52" i="26"/>
  <c r="M47" i="26"/>
  <c r="M61" i="26" s="1"/>
  <c r="M60" i="26" s="1"/>
  <c r="M74" i="26"/>
  <c r="F71" i="26"/>
  <c r="F72" i="26" s="1"/>
  <c r="G82" i="26"/>
  <c r="G56" i="26"/>
  <c r="G69" i="26" s="1"/>
  <c r="E78" i="26"/>
  <c r="M109" i="26"/>
  <c r="L108" i="26"/>
  <c r="L50" i="26" s="1"/>
  <c r="L59" i="26" s="1"/>
  <c r="P140" i="26"/>
  <c r="P141" i="26" s="1"/>
  <c r="P73" i="26" s="1"/>
  <c r="P85" i="26" s="1"/>
  <c r="P99" i="26" s="1"/>
  <c r="N76" i="26"/>
  <c r="O67" i="26"/>
  <c r="H53" i="26"/>
  <c r="J75" i="26"/>
  <c r="E72" i="26"/>
  <c r="Q137" i="26" l="1"/>
  <c r="P49" i="26"/>
  <c r="T136" i="26"/>
  <c r="S48" i="26"/>
  <c r="P67" i="26"/>
  <c r="O76" i="26"/>
  <c r="L80" i="26"/>
  <c r="L66" i="26"/>
  <c r="L68" i="26" s="1"/>
  <c r="N74" i="26"/>
  <c r="O58" i="26"/>
  <c r="N52" i="26"/>
  <c r="N47" i="26"/>
  <c r="N61" i="26" s="1"/>
  <c r="N60" i="26" s="1"/>
  <c r="K75" i="26"/>
  <c r="H55" i="26"/>
  <c r="Q140" i="26"/>
  <c r="Q141" i="26" s="1"/>
  <c r="Q73" i="26" s="1"/>
  <c r="Q85" i="26" s="1"/>
  <c r="Q99" i="26" s="1"/>
  <c r="M108" i="26"/>
  <c r="M50" i="26" s="1"/>
  <c r="M59" i="26" s="1"/>
  <c r="N109" i="26"/>
  <c r="F78" i="26"/>
  <c r="G77" i="26"/>
  <c r="G70" i="26"/>
  <c r="U136" i="26" l="1"/>
  <c r="T48" i="26"/>
  <c r="R137" i="26"/>
  <c r="Q49" i="26"/>
  <c r="O109" i="26"/>
  <c r="N108" i="26"/>
  <c r="N50" i="26" s="1"/>
  <c r="N59" i="26" s="1"/>
  <c r="R140" i="26"/>
  <c r="H82" i="26"/>
  <c r="H56" i="26"/>
  <c r="H69" i="26" s="1"/>
  <c r="P76" i="26"/>
  <c r="Q67" i="26"/>
  <c r="G71" i="26"/>
  <c r="G72" i="26" s="1"/>
  <c r="M80" i="26"/>
  <c r="M66" i="26"/>
  <c r="M68" i="26" s="1"/>
  <c r="I53" i="26"/>
  <c r="O74" i="26"/>
  <c r="P58" i="26"/>
  <c r="O52" i="26"/>
  <c r="O47" i="26"/>
  <c r="O61" i="26" s="1"/>
  <c r="O60" i="26" s="1"/>
  <c r="L75" i="26"/>
  <c r="S137" i="26" l="1"/>
  <c r="R49" i="26"/>
  <c r="V136" i="26"/>
  <c r="U48" i="26"/>
  <c r="R67" i="26"/>
  <c r="Q76" i="26"/>
  <c r="S140" i="26"/>
  <c r="S141" i="26" s="1"/>
  <c r="S73" i="26" s="1"/>
  <c r="S85" i="26" s="1"/>
  <c r="S99" i="26" s="1"/>
  <c r="O108" i="26"/>
  <c r="O50" i="26" s="1"/>
  <c r="O59" i="26" s="1"/>
  <c r="P109" i="26"/>
  <c r="P74" i="26"/>
  <c r="Q58" i="26"/>
  <c r="P52" i="26"/>
  <c r="P47" i="26"/>
  <c r="P61" i="26" s="1"/>
  <c r="P60" i="26" s="1"/>
  <c r="I55" i="26"/>
  <c r="J53" i="26" s="1"/>
  <c r="M75" i="26"/>
  <c r="G78" i="26"/>
  <c r="H77" i="26"/>
  <c r="H70" i="26"/>
  <c r="R141" i="26"/>
  <c r="R73" i="26" s="1"/>
  <c r="R85" i="26" s="1"/>
  <c r="R99" i="26" s="1"/>
  <c r="N80" i="26"/>
  <c r="N66" i="26"/>
  <c r="N68" i="26" s="1"/>
  <c r="W136" i="26" l="1"/>
  <c r="V48" i="26"/>
  <c r="S49" i="26"/>
  <c r="T137" i="26"/>
  <c r="N75" i="26"/>
  <c r="J55" i="26"/>
  <c r="K53" i="26" s="1"/>
  <c r="R58" i="26"/>
  <c r="Q52" i="26"/>
  <c r="Q47" i="26"/>
  <c r="Q61" i="26" s="1"/>
  <c r="Q60" i="26" s="1"/>
  <c r="Q74" i="26"/>
  <c r="O80" i="26"/>
  <c r="O66" i="26"/>
  <c r="O68" i="26" s="1"/>
  <c r="R76" i="26"/>
  <c r="S67" i="26"/>
  <c r="H71" i="26"/>
  <c r="H78" i="26" s="1"/>
  <c r="I82" i="26"/>
  <c r="I56" i="26"/>
  <c r="I69" i="26" s="1"/>
  <c r="Q109" i="26"/>
  <c r="P108" i="26"/>
  <c r="P50" i="26" s="1"/>
  <c r="P59" i="26" s="1"/>
  <c r="T140" i="26"/>
  <c r="T141" i="26" s="1"/>
  <c r="T73" i="26" s="1"/>
  <c r="T85" i="26" s="1"/>
  <c r="T99" i="26" s="1"/>
  <c r="X136" i="26" l="1"/>
  <c r="W48" i="26"/>
  <c r="U137" i="26"/>
  <c r="T49" i="26"/>
  <c r="P66" i="26"/>
  <c r="P68" i="26" s="1"/>
  <c r="P80" i="26"/>
  <c r="I77" i="26"/>
  <c r="I70" i="26"/>
  <c r="H72" i="26"/>
  <c r="O75" i="26"/>
  <c r="J82" i="26"/>
  <c r="J56" i="26"/>
  <c r="J69" i="26" s="1"/>
  <c r="U140" i="26"/>
  <c r="Q108" i="26"/>
  <c r="Q50" i="26" s="1"/>
  <c r="Q59" i="26" s="1"/>
  <c r="R109" i="26"/>
  <c r="T67" i="26"/>
  <c r="S76" i="26"/>
  <c r="R74" i="26"/>
  <c r="S58" i="26"/>
  <c r="R52" i="26"/>
  <c r="R47" i="26"/>
  <c r="R61" i="26" s="1"/>
  <c r="R60" i="26" s="1"/>
  <c r="K55" i="26"/>
  <c r="L53" i="26" s="1"/>
  <c r="V137" i="26" l="1"/>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U141" i="26"/>
  <c r="U73" i="26" s="1"/>
  <c r="U85" i="26" s="1"/>
  <c r="U99" i="26" s="1"/>
  <c r="J77" i="26"/>
  <c r="J70" i="26"/>
  <c r="Z136" i="26" l="1"/>
  <c r="Y48" i="26"/>
  <c r="W137" i="26"/>
  <c r="V49" i="26"/>
  <c r="R80" i="26"/>
  <c r="R66" i="26"/>
  <c r="R68" i="26" s="1"/>
  <c r="T74" i="26"/>
  <c r="U58" i="26"/>
  <c r="T52" i="26"/>
  <c r="T47" i="26"/>
  <c r="T61" i="26" s="1"/>
  <c r="T60" i="26" s="1"/>
  <c r="L82" i="26"/>
  <c r="L56" i="26"/>
  <c r="L69" i="26" s="1"/>
  <c r="J71" i="26"/>
  <c r="J78"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V76" i="26"/>
  <c r="W67" i="26"/>
  <c r="R75" i="26"/>
  <c r="U109" i="26"/>
  <c r="T108" i="26"/>
  <c r="T50" i="26" s="1"/>
  <c r="T59" i="26" s="1"/>
  <c r="X140" i="26"/>
  <c r="K71" i="26"/>
  <c r="K78" i="26" s="1"/>
  <c r="L77" i="26"/>
  <c r="L70" i="26"/>
  <c r="V58" i="26"/>
  <c r="U52" i="26"/>
  <c r="U47" i="26"/>
  <c r="U61" i="26" s="1"/>
  <c r="U60" i="26" s="1"/>
  <c r="U74" i="26"/>
  <c r="AB136" i="26" l="1"/>
  <c r="AA48" i="26"/>
  <c r="Y137" i="26"/>
  <c r="X49" i="26"/>
  <c r="N55" i="26"/>
  <c r="O53" i="26" s="1"/>
  <c r="V74" i="26"/>
  <c r="W58" i="26"/>
  <c r="V52" i="26"/>
  <c r="V47" i="26"/>
  <c r="V61" i="26" s="1"/>
  <c r="V60" i="26" s="1"/>
  <c r="Y140" i="26"/>
  <c r="U108" i="26"/>
  <c r="U50" i="26" s="1"/>
  <c r="U59" i="26" s="1"/>
  <c r="V109" i="26"/>
  <c r="L71" i="26"/>
  <c r="L78" i="26" s="1"/>
  <c r="K72" i="26"/>
  <c r="X141" i="26"/>
  <c r="X73" i="26" s="1"/>
  <c r="X85" i="26" s="1"/>
  <c r="X99" i="26" s="1"/>
  <c r="T80" i="26"/>
  <c r="T66" i="26"/>
  <c r="T68" i="26" s="1"/>
  <c r="X67" i="26"/>
  <c r="W76" i="26"/>
  <c r="S75" i="26"/>
  <c r="M82" i="26"/>
  <c r="M56" i="26"/>
  <c r="M69" i="26" s="1"/>
  <c r="Z137" i="26" l="1"/>
  <c r="Y49" i="26"/>
  <c r="AC136" i="26"/>
  <c r="AB48" i="26"/>
  <c r="M77" i="26"/>
  <c r="M70" i="26"/>
  <c r="X76" i="26"/>
  <c r="Y67" i="26"/>
  <c r="T75" i="26"/>
  <c r="W109" i="26"/>
  <c r="V108" i="26"/>
  <c r="V50" i="26" s="1"/>
  <c r="V59" i="26" s="1"/>
  <c r="Z140" i="26"/>
  <c r="Z141" i="26" s="1"/>
  <c r="Z73" i="26" s="1"/>
  <c r="Z85" i="26" s="1"/>
  <c r="Z99" i="26" s="1"/>
  <c r="O55" i="26"/>
  <c r="P53" i="26" s="1"/>
  <c r="L72" i="26"/>
  <c r="U80" i="26"/>
  <c r="U66" i="26"/>
  <c r="U68" i="26" s="1"/>
  <c r="Y141" i="26"/>
  <c r="Y73" i="26" s="1"/>
  <c r="Y85" i="26" s="1"/>
  <c r="Y99" i="26" s="1"/>
  <c r="W74" i="26"/>
  <c r="X58" i="26"/>
  <c r="W52" i="26"/>
  <c r="W47" i="26"/>
  <c r="W61" i="26" s="1"/>
  <c r="W60" i="26" s="1"/>
  <c r="N82" i="26"/>
  <c r="N56" i="26"/>
  <c r="N69" i="26" s="1"/>
  <c r="AD136" i="26" l="1"/>
  <c r="AC48" i="26"/>
  <c r="AA137" i="26"/>
  <c r="Z49" i="26"/>
  <c r="P55" i="26"/>
  <c r="V80" i="26"/>
  <c r="V66" i="26"/>
  <c r="V68" i="26" s="1"/>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AA49" i="26" l="1"/>
  <c r="AB137" i="26"/>
  <c r="AE136" i="26"/>
  <c r="AD48" i="26"/>
  <c r="W80" i="26"/>
  <c r="W66" i="26"/>
  <c r="W68" i="26" s="1"/>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Z76" i="26"/>
  <c r="AA67" i="26"/>
  <c r="Q53" i="26"/>
  <c r="AF136" i="26" l="1"/>
  <c r="AE48" i="26"/>
  <c r="AC137" i="26"/>
  <c r="AB49" i="26"/>
  <c r="AB67" i="26"/>
  <c r="AA76" i="26"/>
  <c r="AQ67" i="26"/>
  <c r="O71" i="26"/>
  <c r="O78" i="26" s="1"/>
  <c r="X66" i="26"/>
  <c r="X68" i="26" s="1"/>
  <c r="X80"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AA74" i="26"/>
  <c r="AB58" i="26"/>
  <c r="AA52" i="26"/>
  <c r="AA47" i="26"/>
  <c r="AA61" i="26" s="1"/>
  <c r="AA60" i="26" s="1"/>
  <c r="Q82" i="26"/>
  <c r="Q56" i="26"/>
  <c r="Q69" i="26" s="1"/>
  <c r="AB76" i="26"/>
  <c r="AC67" i="26"/>
  <c r="P71" i="26"/>
  <c r="P78" i="26" s="1"/>
  <c r="AA109" i="26"/>
  <c r="Z108" i="26"/>
  <c r="Z50" i="26" s="1"/>
  <c r="Z59" i="26" s="1"/>
  <c r="AD140" i="26"/>
  <c r="R53" i="26"/>
  <c r="X75" i="26"/>
  <c r="P72" i="26" l="1"/>
  <c r="AH136" i="26"/>
  <c r="AG48" i="26"/>
  <c r="AD49" i="26"/>
  <c r="AE137" i="26"/>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AD67" i="26"/>
  <c r="AC76" i="26"/>
  <c r="Y75" i="26"/>
  <c r="AI136" i="26" l="1"/>
  <c r="AH48" i="26"/>
  <c r="AE49" i="26"/>
  <c r="AF137" i="26"/>
  <c r="R82" i="26"/>
  <c r="R56" i="26"/>
  <c r="R69" i="26" s="1"/>
  <c r="AA80" i="26"/>
  <c r="AA66" i="26"/>
  <c r="AA68" i="26" s="1"/>
  <c r="AD76" i="26"/>
  <c r="AE67" i="26"/>
  <c r="Z75" i="26"/>
  <c r="S53" i="26"/>
  <c r="AD58" i="26"/>
  <c r="AC52" i="26"/>
  <c r="AC47" i="26"/>
  <c r="AC61" i="26" s="1"/>
  <c r="AC60" i="26" s="1"/>
  <c r="AC74" i="26"/>
  <c r="Q71" i="26"/>
  <c r="Q78" i="26" s="1"/>
  <c r="AC109" i="26"/>
  <c r="AB108" i="26"/>
  <c r="AB50" i="26" s="1"/>
  <c r="AB59" i="26" s="1"/>
  <c r="AF140" i="26"/>
  <c r="AF141" i="26" s="1"/>
  <c r="AF73" i="26" s="1"/>
  <c r="AF85" i="26" s="1"/>
  <c r="AF99" i="26" s="1"/>
  <c r="Q72" i="26" l="1"/>
  <c r="AJ136" i="26"/>
  <c r="AI48" i="26"/>
  <c r="AG137" i="26"/>
  <c r="AF49" i="26"/>
  <c r="AB80" i="26"/>
  <c r="AB66" i="26"/>
  <c r="AB68" i="26" s="1"/>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T53" i="26"/>
  <c r="R72" i="26" l="1"/>
  <c r="AL136" i="26"/>
  <c r="AK48" i="26"/>
  <c r="AH49" i="26"/>
  <c r="AI137" i="26"/>
  <c r="AD80" i="26"/>
  <c r="AD66" i="26"/>
  <c r="AD68" i="26" s="1"/>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U55" i="26"/>
  <c r="V53" i="26" s="1"/>
  <c r="AH58" i="26"/>
  <c r="AG52" i="26"/>
  <c r="AG47" i="26"/>
  <c r="AG61" i="26" s="1"/>
  <c r="AG60" i="26" s="1"/>
  <c r="AG74" i="26"/>
  <c r="AG109" i="26"/>
  <c r="AF108" i="26"/>
  <c r="AF50" i="26" s="1"/>
  <c r="AF59" i="26" s="1"/>
  <c r="AJ140" i="26"/>
  <c r="AJ141" i="26" s="1"/>
  <c r="AJ73" i="26" s="1"/>
  <c r="AJ85" i="26" s="1"/>
  <c r="AJ99" i="26" s="1"/>
  <c r="T82" i="26"/>
  <c r="T56" i="26"/>
  <c r="T69" i="26" s="1"/>
  <c r="S71" i="26"/>
  <c r="S78" i="26" s="1"/>
  <c r="AD75" i="26"/>
  <c r="S72" i="26" l="1"/>
  <c r="AK137" i="26"/>
  <c r="AJ49" i="26"/>
  <c r="AN136" i="26"/>
  <c r="AM48" i="26"/>
  <c r="T77" i="26"/>
  <c r="T70" i="26"/>
  <c r="AF66" i="26"/>
  <c r="AF68" i="26" s="1"/>
  <c r="AF80"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AJ76" i="26"/>
  <c r="AK67" i="26"/>
  <c r="AG80" i="26"/>
  <c r="AG66" i="26"/>
  <c r="AG68" i="26" s="1"/>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J74" i="26"/>
  <c r="AK58" i="26"/>
  <c r="AJ52" i="26"/>
  <c r="AJ47" i="26"/>
  <c r="AJ61" i="26" s="1"/>
  <c r="AJ60" i="26" s="1"/>
  <c r="U71" i="26"/>
  <c r="U78" i="26" s="1"/>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AI80" i="26"/>
  <c r="AI66" i="26"/>
  <c r="AI68" i="26" s="1"/>
  <c r="AM141" i="26"/>
  <c r="AM73" i="26" s="1"/>
  <c r="AM85" i="26" s="1"/>
  <c r="AM99" i="26" s="1"/>
  <c r="AL58" i="26"/>
  <c r="AK52" i="26"/>
  <c r="AK47" i="26"/>
  <c r="AK61" i="26" s="1"/>
  <c r="AK60" i="26" s="1"/>
  <c r="AK74" i="26"/>
  <c r="AO137" i="26" l="1"/>
  <c r="AN49" i="26"/>
  <c r="V72" i="26"/>
  <c r="AN67" i="26"/>
  <c r="AM76" i="26"/>
  <c r="X82" i="26"/>
  <c r="X56" i="26"/>
  <c r="X69" i="26" s="1"/>
  <c r="W71" i="26"/>
  <c r="W78" i="26" s="1"/>
  <c r="AJ80" i="26"/>
  <c r="AJ66" i="26"/>
  <c r="AJ68" i="26" s="1"/>
  <c r="AL74" i="26"/>
  <c r="AM58" i="26"/>
  <c r="AL52" i="26"/>
  <c r="AL47" i="26"/>
  <c r="AL61" i="26" s="1"/>
  <c r="AL60" i="26" s="1"/>
  <c r="AI75" i="26"/>
  <c r="Y55" i="26"/>
  <c r="AO140" i="26"/>
  <c r="AK108" i="26"/>
  <c r="AK50" i="26" s="1"/>
  <c r="AK59" i="26" s="1"/>
  <c r="AL109" i="26"/>
  <c r="AP137" i="26" l="1"/>
  <c r="AO49" i="26"/>
  <c r="AJ75" i="26"/>
  <c r="W72" i="26"/>
  <c r="X77" i="26"/>
  <c r="X70" i="26"/>
  <c r="AM109" i="26"/>
  <c r="AL108" i="26"/>
  <c r="AL50" i="26" s="1"/>
  <c r="AL59" i="26" s="1"/>
  <c r="AP140" i="26"/>
  <c r="Y82" i="26"/>
  <c r="Y56" i="26"/>
  <c r="Y69" i="26" s="1"/>
  <c r="AK80" i="26"/>
  <c r="AK66" i="26"/>
  <c r="AK68" i="26" s="1"/>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X71" i="26"/>
  <c r="X78" i="26" s="1"/>
  <c r="X72" i="26" l="1"/>
  <c r="AL75" i="26"/>
  <c r="AM80" i="26"/>
  <c r="AM66" i="26"/>
  <c r="AM68" i="26" s="1"/>
  <c r="AA55" i="26"/>
  <c r="AB53" i="26" s="1"/>
  <c r="AO109" i="26"/>
  <c r="AN108" i="26"/>
  <c r="AN50" i="26" s="1"/>
  <c r="AN59" i="26" s="1"/>
  <c r="AR140" i="26"/>
  <c r="AR141" i="26" s="1"/>
  <c r="Y71" i="26"/>
  <c r="Y78" i="26" s="1"/>
  <c r="Z82" i="26"/>
  <c r="Z56" i="26"/>
  <c r="Z69" i="26" s="1"/>
  <c r="AP58" i="26"/>
  <c r="AO52" i="26"/>
  <c r="AO47" i="26"/>
  <c r="AO61" i="26" s="1"/>
  <c r="AO60" i="26" s="1"/>
  <c r="AO74" i="26"/>
  <c r="AP76" i="26"/>
  <c r="AS67" i="26"/>
  <c r="AB55" i="26" l="1"/>
  <c r="AC53" i="26" s="1"/>
  <c r="Z77" i="26"/>
  <c r="Z70" i="26"/>
  <c r="Y72" i="26"/>
  <c r="AN66" i="26"/>
  <c r="AN68" i="26" s="1"/>
  <c r="AN80"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C55" i="26"/>
  <c r="AD53" i="26" s="1"/>
  <c r="AA77" i="26"/>
  <c r="AA70" i="26"/>
  <c r="AP80" i="26"/>
  <c r="AP66" i="26"/>
  <c r="AP68" i="26" s="1"/>
  <c r="AT140" i="26"/>
  <c r="AN75" i="26"/>
  <c r="Z71" i="26"/>
  <c r="Z78" i="26" s="1"/>
  <c r="AB82" i="26"/>
  <c r="AB56" i="26"/>
  <c r="AB69" i="26" s="1"/>
  <c r="Z72" i="26" l="1"/>
  <c r="AU140" i="26"/>
  <c r="AU141" i="26" s="1"/>
  <c r="AP75" i="26"/>
  <c r="AA71" i="26"/>
  <c r="AA78" i="26" s="1"/>
  <c r="AD55" i="26"/>
  <c r="AE53" i="26" s="1"/>
  <c r="AB77" i="26"/>
  <c r="AB70" i="26"/>
  <c r="AT141" i="26"/>
  <c r="AC82" i="26"/>
  <c r="AC56" i="26"/>
  <c r="AC69" i="26" s="1"/>
  <c r="AO75" i="26"/>
  <c r="AD82" i="26" l="1"/>
  <c r="AD56" i="26"/>
  <c r="AD69" i="26" s="1"/>
  <c r="AA72" i="26"/>
  <c r="AV140" i="26"/>
  <c r="AV141" i="26" s="1"/>
  <c r="AC77" i="26"/>
  <c r="AC70" i="26"/>
  <c r="AB71" i="26"/>
  <c r="AB78" i="26" s="1"/>
  <c r="AE55" i="26"/>
  <c r="AF53" i="26" s="1"/>
  <c r="AF55" i="26" l="1"/>
  <c r="AE82" i="26"/>
  <c r="AE56" i="26"/>
  <c r="AE69" i="26" s="1"/>
  <c r="AB72" i="26"/>
  <c r="AC71" i="26"/>
  <c r="AC78" i="26" s="1"/>
  <c r="AD77" i="26"/>
  <c r="AD70" i="26"/>
  <c r="AW140" i="26"/>
  <c r="AX140" i="26" l="1"/>
  <c r="AX141" i="26" s="1"/>
  <c r="AE77" i="26"/>
  <c r="AE70" i="26"/>
  <c r="AF82" i="26"/>
  <c r="AF56" i="26"/>
  <c r="AF69" i="26" s="1"/>
  <c r="AW141" i="26"/>
  <c r="AD71" i="26"/>
  <c r="AD78" i="26" s="1"/>
  <c r="AC72" i="26"/>
  <c r="AG53" i="26"/>
  <c r="AD72" i="26" l="1"/>
  <c r="AF77" i="26"/>
  <c r="AF70" i="26"/>
  <c r="AE71" i="26"/>
  <c r="AE78" i="26" s="1"/>
  <c r="AG55" i="26"/>
  <c r="AY140" i="26"/>
  <c r="AY141" i="26" s="1"/>
  <c r="AE72" i="26" l="1"/>
  <c r="AG82" i="26"/>
  <c r="AG56" i="26"/>
  <c r="AG69" i="26" s="1"/>
  <c r="AF71" i="26"/>
  <c r="AF78" i="26" s="1"/>
  <c r="AH53" i="26"/>
  <c r="AG77" i="26" l="1"/>
  <c r="AG70" i="26"/>
  <c r="AH55" i="26"/>
  <c r="AF72" i="26"/>
  <c r="AH82" i="26" l="1"/>
  <c r="AH56" i="26"/>
  <c r="AH69" i="26" s="1"/>
  <c r="AG71" i="26"/>
  <c r="AG78" i="26" s="1"/>
  <c r="AI53" i="26"/>
  <c r="AI55" i="26" l="1"/>
  <c r="AJ53" i="26" s="1"/>
  <c r="AG72" i="26"/>
  <c r="AH77" i="26"/>
  <c r="AH70" i="26"/>
  <c r="AJ55" i="26" l="1"/>
  <c r="AH71" i="26"/>
  <c r="AH78" i="26" s="1"/>
  <c r="AI82" i="26"/>
  <c r="AI56" i="26"/>
  <c r="AI69" i="26" s="1"/>
  <c r="AI77" i="26" l="1"/>
  <c r="AI70" i="26"/>
  <c r="AJ82" i="26"/>
  <c r="AJ56" i="26"/>
  <c r="AJ69" i="26" s="1"/>
  <c r="AH72" i="26"/>
  <c r="AK53" i="26"/>
  <c r="AK55" i="26" l="1"/>
  <c r="AJ77" i="26"/>
  <c r="AJ70" i="26"/>
  <c r="AI71" i="26"/>
  <c r="AI78" i="26" s="1"/>
  <c r="AK82" i="26" l="1"/>
  <c r="AK56" i="26"/>
  <c r="AK69" i="26" s="1"/>
  <c r="AI72" i="26"/>
  <c r="AJ71" i="26"/>
  <c r="AJ78" i="26" s="1"/>
  <c r="AL53" i="26"/>
  <c r="AJ72" i="26" l="1"/>
  <c r="AL55" i="26"/>
  <c r="AK77" i="26"/>
  <c r="AK70" i="26"/>
  <c r="AK71" i="26" l="1"/>
  <c r="AK78" i="26" s="1"/>
  <c r="AL82" i="26"/>
  <c r="AL56" i="26"/>
  <c r="AL69" i="26" s="1"/>
  <c r="AM53" i="26"/>
  <c r="AM55" i="26" l="1"/>
  <c r="AN53" i="26" s="1"/>
  <c r="AL77" i="26"/>
  <c r="AL70" i="26"/>
  <c r="AK72" i="26"/>
  <c r="AN55" i="26" l="1"/>
  <c r="AL71" i="26"/>
  <c r="AL78" i="26" s="1"/>
  <c r="AM82" i="26"/>
  <c r="AM56" i="26"/>
  <c r="AM69" i="26" s="1"/>
  <c r="AN82" i="26" l="1"/>
  <c r="AN56" i="26"/>
  <c r="AN69" i="26" s="1"/>
  <c r="AM77" i="26"/>
  <c r="AM70" i="26"/>
  <c r="AL72" i="26"/>
  <c r="AO53" i="26"/>
  <c r="AO55" i="26" l="1"/>
  <c r="AP53" i="26" s="1"/>
  <c r="AP55" i="26" s="1"/>
  <c r="AM71" i="26"/>
  <c r="AM78" i="26" s="1"/>
  <c r="AN77" i="26"/>
  <c r="AN70" i="26"/>
  <c r="AM72" i="26" l="1"/>
  <c r="AN71" i="26"/>
  <c r="AN78" i="26" s="1"/>
  <c r="AP82" i="26"/>
  <c r="AP56" i="26"/>
  <c r="AP69" i="26" s="1"/>
  <c r="AO82" i="26"/>
  <c r="AO56" i="26"/>
  <c r="AO69" i="26" s="1"/>
  <c r="AO77" i="26" l="1"/>
  <c r="AO70" i="26"/>
  <c r="AP77" i="26"/>
  <c r="AP70" i="26"/>
  <c r="AN72" i="26"/>
  <c r="AO71" i="26" l="1"/>
  <c r="AO78" i="26" s="1"/>
  <c r="AP71" i="26"/>
  <c r="AP72" i="26" s="1"/>
  <c r="AP78" i="26" l="1"/>
  <c r="AO72" i="26"/>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B83" i="26" l="1"/>
  <c r="C79" i="26"/>
  <c r="C83" i="26" l="1"/>
  <c r="C86" i="26" s="1"/>
  <c r="B84" i="26"/>
  <c r="B89" i="26" s="1"/>
  <c r="C88" i="26"/>
  <c r="C84" i="26"/>
  <c r="C89" i="26" s="1"/>
  <c r="B88" i="26"/>
  <c r="B86" i="26"/>
  <c r="D79" i="26"/>
  <c r="C87" i="26" l="1"/>
  <c r="C90" i="26" s="1"/>
  <c r="B87" i="26"/>
  <c r="B90" i="26" s="1"/>
  <c r="D83" i="26"/>
  <c r="E79" i="26"/>
  <c r="E83" i="26" l="1"/>
  <c r="E86" i="26" s="1"/>
  <c r="D86" i="26"/>
  <c r="D84" i="26"/>
  <c r="D89" i="26" s="1"/>
  <c r="E84" i="26"/>
  <c r="E88" i="26"/>
  <c r="D88" i="26"/>
  <c r="F79" i="26"/>
  <c r="D87" i="26" l="1"/>
  <c r="D90" i="26" s="1"/>
  <c r="E87" i="26"/>
  <c r="E90" i="26" s="1"/>
  <c r="G79" i="26"/>
  <c r="H79" i="26" s="1"/>
  <c r="H83" i="26" s="1"/>
  <c r="H86" i="26" s="1"/>
  <c r="F83" i="26"/>
  <c r="E89" i="26"/>
  <c r="F86" i="26" l="1"/>
  <c r="F84" i="26"/>
  <c r="F89" i="26" s="1"/>
  <c r="F88" i="26"/>
  <c r="G83" i="26"/>
  <c r="G86" i="26" s="1"/>
  <c r="I79" i="26"/>
  <c r="H87" i="26" l="1"/>
  <c r="F87" i="26"/>
  <c r="F90" i="26" s="1"/>
  <c r="G87" i="26"/>
  <c r="G88" i="26"/>
  <c r="H84" i="26"/>
  <c r="G84" i="26"/>
  <c r="G89" i="26" s="1"/>
  <c r="I83" i="26"/>
  <c r="I86" i="26" s="1"/>
  <c r="J79" i="26"/>
  <c r="H88" i="26"/>
  <c r="G90" i="26" l="1"/>
  <c r="H90" i="26"/>
  <c r="J83" i="26"/>
  <c r="K79" i="26"/>
  <c r="I87" i="26"/>
  <c r="I90" i="26" s="1"/>
  <c r="I84" i="26"/>
  <c r="I89" i="26" s="1"/>
  <c r="I88" i="26"/>
  <c r="H89" i="26"/>
  <c r="K83" i="26" l="1"/>
  <c r="L79" i="26"/>
  <c r="J86" i="26"/>
  <c r="J88" i="26"/>
  <c r="J84" i="26"/>
  <c r="J89" i="26" s="1"/>
  <c r="J87" i="26" l="1"/>
  <c r="J90" i="26" s="1"/>
  <c r="L83" i="26"/>
  <c r="M79" i="26"/>
  <c r="K86" i="26"/>
  <c r="K88" i="26"/>
  <c r="K84" i="26"/>
  <c r="K89" i="26" s="1"/>
  <c r="M83" i="26" l="1"/>
  <c r="N79" i="26"/>
  <c r="L86" i="26"/>
  <c r="L84" i="26"/>
  <c r="L89" i="26" s="1"/>
  <c r="G28" i="26" s="1"/>
  <c r="C105" i="26" s="1"/>
  <c r="L88" i="26"/>
  <c r="B105" i="26" s="1"/>
  <c r="K87" i="26"/>
  <c r="K90" i="26" s="1"/>
  <c r="L87" i="26" l="1"/>
  <c r="N83" i="26"/>
  <c r="O79" i="26"/>
  <c r="M86" i="26"/>
  <c r="M87" i="26" s="1"/>
  <c r="M90" i="26" s="1"/>
  <c r="M84" i="26"/>
  <c r="M89" i="26" s="1"/>
  <c r="M88" i="26"/>
  <c r="O83" i="26" l="1"/>
  <c r="P79" i="26"/>
  <c r="N86" i="26"/>
  <c r="N87" i="26" s="1"/>
  <c r="N90" i="26" s="1"/>
  <c r="N88" i="26"/>
  <c r="N84" i="26"/>
  <c r="N89" i="26" s="1"/>
  <c r="G30" i="26"/>
  <c r="A105" i="26" s="1"/>
  <c r="L90" i="26"/>
  <c r="G29" i="26" s="1"/>
  <c r="D105" i="26" s="1"/>
  <c r="P83" i="26" l="1"/>
  <c r="Q79" i="26"/>
  <c r="O86" i="26"/>
  <c r="O87" i="26" s="1"/>
  <c r="O90" i="26" s="1"/>
  <c r="O88" i="26"/>
  <c r="O84" i="26"/>
  <c r="O89" i="26" s="1"/>
  <c r="Q83" i="26" l="1"/>
  <c r="R79" i="26"/>
  <c r="P86" i="26"/>
  <c r="P87" i="26" s="1"/>
  <c r="P90" i="26" s="1"/>
  <c r="P84" i="26"/>
  <c r="P89" i="26" s="1"/>
  <c r="P88" i="26"/>
  <c r="Q86" i="26" l="1"/>
  <c r="Q87" i="26" s="1"/>
  <c r="Q90" i="26" s="1"/>
  <c r="Q88" i="26"/>
  <c r="Q84" i="26"/>
  <c r="Q89" i="26" s="1"/>
  <c r="R83" i="26"/>
  <c r="S79" i="26"/>
  <c r="R86" i="26" l="1"/>
  <c r="R87" i="26" s="1"/>
  <c r="R90" i="26" s="1"/>
  <c r="R84" i="26"/>
  <c r="R89" i="26" s="1"/>
  <c r="R88" i="26"/>
  <c r="S83" i="26"/>
  <c r="T79" i="26"/>
  <c r="T83" i="26" l="1"/>
  <c r="U79" i="26"/>
  <c r="S86" i="26"/>
  <c r="S87" i="26" s="1"/>
  <c r="S90" i="26" s="1"/>
  <c r="S88" i="26"/>
  <c r="S84" i="26"/>
  <c r="S89" i="26" s="1"/>
  <c r="T86" i="26" l="1"/>
  <c r="T87" i="26" s="1"/>
  <c r="T90" i="26" s="1"/>
  <c r="T88" i="26"/>
  <c r="T84" i="26"/>
  <c r="T89" i="26" s="1"/>
  <c r="U83" i="26"/>
  <c r="V79" i="26"/>
  <c r="V83" i="26" l="1"/>
  <c r="W79" i="26"/>
  <c r="U86" i="26"/>
  <c r="U87" i="26" s="1"/>
  <c r="U90" i="26" s="1"/>
  <c r="U88" i="26"/>
  <c r="U84" i="26"/>
  <c r="U89" i="26" s="1"/>
  <c r="V86" i="26" l="1"/>
  <c r="V87" i="26" s="1"/>
  <c r="V90" i="26" s="1"/>
  <c r="V84" i="26"/>
  <c r="V89" i="26" s="1"/>
  <c r="V88" i="26"/>
  <c r="W83" i="26"/>
  <c r="X79" i="26"/>
  <c r="X83" i="26" l="1"/>
  <c r="Y79" i="26"/>
  <c r="W86" i="26"/>
  <c r="W87" i="26" s="1"/>
  <c r="W90" i="26" s="1"/>
  <c r="W88" i="26"/>
  <c r="W84" i="26"/>
  <c r="W89" i="26" s="1"/>
  <c r="X86" i="26" l="1"/>
  <c r="X87" i="26" s="1"/>
  <c r="X90" i="26" s="1"/>
  <c r="X84" i="26"/>
  <c r="X89" i="26" s="1"/>
  <c r="X88" i="26"/>
  <c r="Y83" i="26"/>
  <c r="Z79" i="26"/>
  <c r="Z83" i="26" l="1"/>
  <c r="AA79" i="26"/>
  <c r="Y86" i="26"/>
  <c r="Y87" i="26" s="1"/>
  <c r="Y90" i="26" s="1"/>
  <c r="Y88" i="26"/>
  <c r="Y84" i="26"/>
  <c r="Y89" i="26" s="1"/>
  <c r="AA83" i="26" l="1"/>
  <c r="AB79" i="26"/>
  <c r="Z86" i="26"/>
  <c r="Z87" i="26" s="1"/>
  <c r="Z90" i="26" s="1"/>
  <c r="Z84" i="26"/>
  <c r="Z89" i="26" s="1"/>
  <c r="Z88" i="26"/>
  <c r="AB83" i="26" l="1"/>
  <c r="AC79" i="26"/>
  <c r="AA86" i="26"/>
  <c r="AA87" i="26" s="1"/>
  <c r="AA90" i="26" s="1"/>
  <c r="AA84" i="26"/>
  <c r="AA89" i="26" s="1"/>
  <c r="AA88" i="26"/>
  <c r="AC83" i="26" l="1"/>
  <c r="AD79" i="26"/>
  <c r="AB86" i="26"/>
  <c r="AB87" i="26" s="1"/>
  <c r="AB90" i="26" s="1"/>
  <c r="AB88" i="26"/>
  <c r="AB84" i="26"/>
  <c r="AB89" i="26" s="1"/>
  <c r="AC86" i="26" l="1"/>
  <c r="AC87" i="26" s="1"/>
  <c r="AC90" i="26" s="1"/>
  <c r="AC88" i="26"/>
  <c r="AC84" i="26"/>
  <c r="AC89" i="26" s="1"/>
  <c r="AD83" i="26"/>
  <c r="AE79" i="26"/>
  <c r="AD86" i="26" l="1"/>
  <c r="AD87" i="26" s="1"/>
  <c r="AD90" i="26" s="1"/>
  <c r="AD88" i="26"/>
  <c r="AD84" i="26"/>
  <c r="AD89" i="26" s="1"/>
  <c r="AE83" i="26"/>
  <c r="AF79" i="26"/>
  <c r="AE86" i="26" l="1"/>
  <c r="AE87" i="26" s="1"/>
  <c r="AE90" i="26" s="1"/>
  <c r="AE88" i="26"/>
  <c r="AE84" i="26"/>
  <c r="AE89" i="26" s="1"/>
  <c r="AF83" i="26"/>
  <c r="AG79" i="26"/>
  <c r="AF86" i="26" l="1"/>
  <c r="AF87" i="26" s="1"/>
  <c r="AF90" i="26" s="1"/>
  <c r="AF84" i="26"/>
  <c r="AF89" i="26" s="1"/>
  <c r="AF88" i="26"/>
  <c r="AG83" i="26"/>
  <c r="AH79" i="26"/>
  <c r="AG86" i="26" l="1"/>
  <c r="AG87" i="26" s="1"/>
  <c r="AG90" i="26" s="1"/>
  <c r="AG84" i="26"/>
  <c r="AG89" i="26" s="1"/>
  <c r="AG88" i="26"/>
  <c r="AH83" i="26"/>
  <c r="AI79" i="26"/>
  <c r="AI83" i="26" l="1"/>
  <c r="AJ79" i="26"/>
  <c r="AH86" i="26"/>
  <c r="AH87" i="26" s="1"/>
  <c r="AH90" i="26" s="1"/>
  <c r="AH88" i="26"/>
  <c r="AH84" i="26"/>
  <c r="AH89" i="26" s="1"/>
  <c r="AJ83" i="26" l="1"/>
  <c r="AK79" i="26"/>
  <c r="AI86" i="26"/>
  <c r="AI87" i="26" s="1"/>
  <c r="AI90" i="26" s="1"/>
  <c r="AI88" i="26"/>
  <c r="AI84" i="26"/>
  <c r="AI89" i="26" s="1"/>
  <c r="AK83" i="26" l="1"/>
  <c r="AL79" i="26"/>
  <c r="AJ86" i="26"/>
  <c r="AJ87" i="26" s="1"/>
  <c r="AJ90" i="26" s="1"/>
  <c r="AJ84" i="26"/>
  <c r="AJ89" i="26" s="1"/>
  <c r="AJ88" i="26"/>
  <c r="AL83" i="26" l="1"/>
  <c r="AM79" i="26"/>
  <c r="AK86" i="26"/>
  <c r="AK87" i="26" s="1"/>
  <c r="AK90" i="26" s="1"/>
  <c r="AK84" i="26"/>
  <c r="AK89" i="26" s="1"/>
  <c r="AK88" i="26"/>
  <c r="AM83" i="26" l="1"/>
  <c r="AN79" i="26"/>
  <c r="AL86" i="26"/>
  <c r="AL87" i="26" s="1"/>
  <c r="AL90" i="26" s="1"/>
  <c r="AL84" i="26"/>
  <c r="AL89" i="26" s="1"/>
  <c r="AL88" i="26"/>
  <c r="AN83" i="26" l="1"/>
  <c r="AO79" i="26"/>
  <c r="AM86" i="26"/>
  <c r="AM87" i="26" s="1"/>
  <c r="AM90" i="26" s="1"/>
  <c r="AM84" i="26"/>
  <c r="AM89" i="26" s="1"/>
  <c r="AM88" i="26"/>
  <c r="AO83" i="26" l="1"/>
  <c r="AP79" i="26"/>
  <c r="AP83" i="26" s="1"/>
  <c r="AN86" i="26"/>
  <c r="AN87" i="26" s="1"/>
  <c r="AN90" i="26" s="1"/>
  <c r="AN88" i="26"/>
  <c r="AN84" i="26"/>
  <c r="AN89" i="26" s="1"/>
  <c r="AP86" i="26" l="1"/>
  <c r="AP84" i="26"/>
  <c r="AP88" i="26"/>
  <c r="AO86" i="26"/>
  <c r="AO87" i="26" s="1"/>
  <c r="AO90" i="26" s="1"/>
  <c r="AO88" i="26"/>
  <c r="AO84" i="26"/>
  <c r="AO89" i="26" s="1"/>
  <c r="AP89" i="26" l="1"/>
  <c r="AP87" i="26"/>
  <c r="A101" i="26" l="1"/>
  <c r="B102" i="26" s="1"/>
  <c r="AP90" i="26"/>
</calcChain>
</file>

<file path=xl/sharedStrings.xml><?xml version="1.0" encoding="utf-8"?>
<sst xmlns="http://schemas.openxmlformats.org/spreadsheetml/2006/main" count="1407" uniqueCount="634">
  <si>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</si>
  <si>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</si>
  <si>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</si>
  <si>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</si>
  <si>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</si>
  <si>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</si>
  <si>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</si>
  <si>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</si>
  <si>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</si>
  <si>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</si>
  <si>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</si>
  <si>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</si>
  <si>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</si>
  <si>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</si>
  <si>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</si>
  <si>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</si>
  <si>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</si>
  <si>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</si>
  <si>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</si>
  <si>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</si>
  <si>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</si>
  <si>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</si>
  <si>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</si>
  <si>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</si>
  <si>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</si>
  <si>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</si>
  <si>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</si>
  <si>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</si>
  <si>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</si>
  <si>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</si>
  <si>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</si>
  <si>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</si>
  <si>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</si>
  <si>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</si>
  <si>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</si>
  <si>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</si>
  <si>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</si>
  <si>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</si>
  <si>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</si>
  <si>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</si>
  <si>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</si>
  <si>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</si>
  <si>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</si>
  <si>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</si>
  <si>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</si>
  <si>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</si>
  <si>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</si>
  <si>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</si>
  <si>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</si>
  <si>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</si>
  <si>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</si>
  <si>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</si>
  <si>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</si>
  <si>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</si>
  <si>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</si>
  <si>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</si>
  <si>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</si>
  <si>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</si>
  <si>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</si>
  <si>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</si>
  <si>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</si>
  <si>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</si>
  <si>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</si>
  <si>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</si>
  <si>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</si>
  <si>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</si>
  <si>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</si>
  <si>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</si>
  <si>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</si>
  <si>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</si>
  <si>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</si>
  <si>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</si>
  <si>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</si>
  <si>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</si>
  <si>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</si>
  <si>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</si>
  <si>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</si>
  <si>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</si>
  <si>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</si>
  <si>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</si>
  <si>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</si>
  <si>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</si>
  <si>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</si>
  <si>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</si>
  <si>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</si>
  <si>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</si>
  <si>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</si>
  <si>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</si>
  <si>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</si>
  <si>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</si>
  <si>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</si>
  <si>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</si>
  <si>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</si>
  <si>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</si>
  <si>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</si>
  <si>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</si>
  <si>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</si>
  <si>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</si>
  <si>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</si>
  <si>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</si>
  <si>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</si>
  <si>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</si>
  <si>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</si>
  <si>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</si>
  <si>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</si>
  <si>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</si>
  <si>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</si>
  <si>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</si>
  <si>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</si>
  <si>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</si>
  <si>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</si>
  <si>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</si>
  <si>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</si>
  <si>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</si>
  <si>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</si>
  <si>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</si>
  <si>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</si>
  <si>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</si>
  <si>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</si>
  <si>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</si>
  <si>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</si>
  <si>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</si>
  <si>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</si>
  <si>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</si>
  <si>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</si>
  <si>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</si>
  <si>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</si>
  <si>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</si>
  <si>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</si>
  <si>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</si>
  <si>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</si>
  <si>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</si>
  <si>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</si>
  <si>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</si>
  <si>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</si>
  <si>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</si>
  <si>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</si>
  <si>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</si>
  <si>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</si>
  <si>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</si>
  <si>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</si>
  <si>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</si>
  <si>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</si>
  <si>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</si>
  <si>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</si>
  <si>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</si>
  <si>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</si>
  <si>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</si>
  <si>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</si>
  <si>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</si>
  <si>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</si>
  <si>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</si>
  <si>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</si>
  <si>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</si>
  <si>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</si>
  <si>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</si>
  <si>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</si>
  <si>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</si>
  <si>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</si>
  <si>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</si>
  <si>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</si>
  <si>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</si>
  <si>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</si>
  <si>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</si>
  <si>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</si>
  <si>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</si>
  <si>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</si>
  <si>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</si>
  <si>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</si>
  <si>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</si>
  <si>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</si>
  <si>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</si>
  <si>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</si>
  <si>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</si>
  <si>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</si>
  <si>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</si>
  <si>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</si>
  <si>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</si>
  <si>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</si>
  <si>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</si>
  <si>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</si>
  <si>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</si>
  <si>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</si>
  <si>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</si>
  <si>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</si>
  <si>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</si>
  <si>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</si>
  <si>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</si>
  <si>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</si>
  <si>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</si>
  <si>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</si>
  <si>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</si>
  <si>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</si>
  <si>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</si>
  <si>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</si>
  <si>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</si>
  <si>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</si>
  <si>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</si>
  <si>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</si>
  <si>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</si>
  <si>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</si>
  <si>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</si>
  <si>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</si>
  <si>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</si>
  <si>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</si>
  <si>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</si>
  <si>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</si>
  <si>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</si>
  <si>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</si>
  <si>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</si>
  <si>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</si>
  <si>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</si>
  <si>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</si>
  <si>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</si>
  <si>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</si>
  <si>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</si>
  <si>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</si>
  <si>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</si>
  <si>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</si>
  <si>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</si>
  <si>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</si>
  <si>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</si>
  <si>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</si>
  <si>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</si>
  <si>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</si>
  <si>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</si>
  <si>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</si>
  <si>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</si>
  <si>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</si>
  <si>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</si>
  <si>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</si>
  <si>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</si>
  <si>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</si>
  <si>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</si>
  <si>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</si>
  <si>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</si>
  <si>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</si>
  <si>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</si>
  <si>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</si>
  <si>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</si>
  <si>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</si>
  <si>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</si>
  <si>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</si>
  <si>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</si>
  <si>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</si>
  <si>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</si>
  <si>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</si>
  <si>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</si>
  <si>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</si>
  <si>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</si>
  <si>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</si>
  <si>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</si>
  <si>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</si>
  <si>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</si>
  <si>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</si>
  <si>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</si>
  <si>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</si>
  <si>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</si>
  <si>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</si>
  <si>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</si>
  <si>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</si>
  <si>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</si>
  <si>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</si>
  <si>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</si>
  <si>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</si>
  <si>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</si>
  <si>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</si>
  <si>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</si>
  <si>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</si>
  <si>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</si>
  <si>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</si>
  <si>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</si>
  <si>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</si>
  <si>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</si>
  <si>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</si>
  <si>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</si>
  <si>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</si>
  <si>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</si>
  <si>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</si>
  <si>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</si>
  <si>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</si>
  <si>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</si>
  <si>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</si>
  <si>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</si>
  <si>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</si>
  <si>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</si>
  <si>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</si>
  <si>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</si>
  <si>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</si>
  <si>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</si>
  <si>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</si>
  <si>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</si>
  <si>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</si>
  <si>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</si>
  <si>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</si>
  <si>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</si>
  <si>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</si>
  <si>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</si>
  <si>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</si>
  <si>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</si>
  <si>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</si>
  <si>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</si>
  <si>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</si>
  <si>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</si>
  <si>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</si>
  <si>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</si>
  <si>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</si>
  <si>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</si>
  <si>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</si>
  <si>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</si>
  <si>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</si>
  <si>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</si>
  <si>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</si>
  <si>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</si>
  <si>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</si>
  <si>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</si>
  <si>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</si>
  <si>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</si>
  <si>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</si>
  <si>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</si>
  <si>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</si>
  <si>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</si>
  <si>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</si>
  <si>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</si>
  <si>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</si>
  <si>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</si>
  <si>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</si>
  <si>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</si>
  <si>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</si>
  <si>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</si>
  <si>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</si>
  <si>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</si>
  <si>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</si>
  <si>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</si>
  <si>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</si>
  <si>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</si>
  <si>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</si>
  <si>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</si>
  <si>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</si>
  <si>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</si>
  <si>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</si>
  <si>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</si>
  <si>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</si>
  <si>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</si>
  <si>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</si>
  <si>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</si>
  <si>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</si>
  <si>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</si>
  <si>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</si>
  <si>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</si>
  <si>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</si>
  <si>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</si>
  <si>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</si>
  <si>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</si>
  <si>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</si>
  <si>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</si>
  <si>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</si>
  <si>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</si>
  <si>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</si>
  <si>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</si>
  <si>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</si>
  <si>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</si>
  <si>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</si>
  <si>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</si>
  <si>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</si>
  <si>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</si>
  <si>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</si>
  <si>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</si>
  <si>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</si>
  <si>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</si>
  <si>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</si>
  <si>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</si>
  <si>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</si>
  <si>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</si>
  <si>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</si>
  <si>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</si>
  <si>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</si>
  <si>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</si>
  <si>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</si>
  <si>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</si>
  <si>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</si>
  <si>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</si>
  <si>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</si>
  <si>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</si>
  <si>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</si>
  <si>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</si>
  <si>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</si>
  <si>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</si>
  <si>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</si>
  <si>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</si>
  <si>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</si>
  <si>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</si>
  <si>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</si>
  <si>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</si>
  <si>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</si>
  <si>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</si>
  <si>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</si>
  <si>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</si>
  <si>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</si>
  <si>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</si>
  <si>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</si>
  <si>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</si>
  <si>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</si>
  <si>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</si>
  <si>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</si>
  <si>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</si>
  <si>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</si>
  <si>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</si>
  <si>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</si>
  <si>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</si>
  <si>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</si>
  <si>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</si>
  <si>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</si>
  <si>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</si>
  <si>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</si>
  <si>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</si>
  <si>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</si>
  <si>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</si>
  <si>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</si>
  <si>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</si>
  <si>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</si>
  <si>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</si>
  <si>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</si>
  <si>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</si>
  <si>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</si>
  <si>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</si>
  <si>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</si>
  <si>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</si>
  <si>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</si>
  <si>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</si>
  <si>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</si>
  <si>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</si>
  <si>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</si>
  <si>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</si>
  <si>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</si>
  <si>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</si>
  <si>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</si>
  <si>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</si>
  <si>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</si>
  <si>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</si>
  <si>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</si>
  <si>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</si>
  <si>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</si>
  <si>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</si>
  <si>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</si>
  <si>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</si>
  <si>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</si>
  <si>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</si>
  <si>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</si>
  <si>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</si>
  <si>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</si>
  <si>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</si>
  <si>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</si>
  <si>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</si>
  <si>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</si>
  <si>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</si>
  <si>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</si>
  <si>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</si>
  <si>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</si>
  <si>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</si>
  <si>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</si>
  <si>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</si>
  <si>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</si>
  <si>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</si>
  <si>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</si>
  <si>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</si>
  <si>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</si>
  <si>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</si>
  <si>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</si>
  <si>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</si>
  <si>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</si>
  <si>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</si>
  <si>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</si>
  <si>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</si>
  <si>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</si>
  <si>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</si>
  <si>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</si>
  <si>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</si>
  <si>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</si>
  <si>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</si>
  <si>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</si>
  <si>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</si>
  <si>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</si>
  <si>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</si>
  <si>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</si>
  <si>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</si>
  <si>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</si>
  <si>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</si>
  <si>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</si>
  <si>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</si>
  <si>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</si>
  <si>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</si>
  <si>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</si>
  <si>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</si>
  <si>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</si>
  <si>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</si>
  <si>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</si>
  <si>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</si>
  <si>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</si>
  <si>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</si>
  <si>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</si>
  <si>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</si>
  <si>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</si>
  <si>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</si>
  <si>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</si>
  <si>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</si>
  <si>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</si>
  <si>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</si>
  <si>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</si>
  <si>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</si>
  <si>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</si>
  <si>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</si>
  <si>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</si>
  <si>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</si>
  <si>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</si>
  <si>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</si>
  <si>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</si>
  <si>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</si>
  <si>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</si>
  <si>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</si>
  <si>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</si>
  <si>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</si>
  <si>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</si>
  <si>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</si>
  <si>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</si>
  <si>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</si>
  <si>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</si>
  <si>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</si>
  <si>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</si>
  <si>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</si>
  <si>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</si>
  <si>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</si>
  <si>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</si>
  <si>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</si>
  <si>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</si>
  <si>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</si>
  <si>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</si>
  <si>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</si>
  <si>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</si>
  <si>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</si>
  <si>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</si>
  <si>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F_prj_111001_48637</t>
  </si>
  <si>
    <t>3454_Реконструкция существующих устройств релейной защиты и автоматики ВЛ 330 кВ О-1 Центральная - Советск 330 (Л-415), ВЛ 330 кВ Северная-330 - Советск 330 (Л-414)</t>
  </si>
  <si>
    <t>реконструкция</t>
  </si>
  <si>
    <t>Акт №7 расследования причин аварии, произошедшей 12.03.2015 года</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</si>
  <si>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</si>
  <si>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</si>
  <si>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</si>
  <si>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</si>
  <si>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</si>
  <si>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</si>
  <si>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</si>
  <si>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Модернизация устройств РЗА системообразующих линий 330 кВ</t>
  </si>
  <si>
    <t>Модернизированные устройства РЗА на микропроцессорной элементной базе обладают высокой надежностью и наблюдаемостью</t>
  </si>
  <si>
    <t>г. Калининград, Советский городской округ</t>
  </si>
  <si>
    <t>ЭКРА ООО ПЦ    договор  № 116  от  18/01/16-   в ценах 2016 года с НДС, млн. руб.</t>
  </si>
  <si>
    <t>нд</t>
  </si>
  <si>
    <t>Проектирование</t>
  </si>
  <si>
    <t xml:space="preserve">Факт </t>
  </si>
  <si>
    <t>Реконструкция устройств РЗА ВЛ 330 кВ О-1 Центральная - Советск 330 (Л-415), ВЛ 330 кВ Северная-330 - Советск 330 (Л-414)</t>
  </si>
  <si>
    <t>н.д.</t>
  </si>
  <si>
    <t>ПИР по объектам:  «Реконструкция существующих устройств релейной защиты и автоматики ВЛ 330 кВ О-1 Центральная - Советск 330 (Л-415), ВЛ 330 кВ Северная - 330 - Советск 330 (Л-414)»; «Реконструкция существующих устройств релейной защиты и автоматики. Устройства автоматической частотной разгрузки и резервные защиты линий 110 кВ».</t>
  </si>
  <si>
    <t>ПИР</t>
  </si>
  <si>
    <t>АО "Янтарьэнерго"/ДКС</t>
  </si>
  <si>
    <t>УР</t>
  </si>
  <si>
    <t>ООК</t>
  </si>
  <si>
    <t>"Проектный Центр" ЭКРА ООО</t>
  </si>
  <si>
    <t>47111</t>
  </si>
  <si>
    <t>b2b-mrsk.ru</t>
  </si>
  <si>
    <t>14.01.2016</t>
  </si>
  <si>
    <t>18.01.2016</t>
  </si>
  <si>
    <t>"Прософт-Системы" ООО</t>
  </si>
  <si>
    <t>"Проектэлектромонтаж" ООО</t>
  </si>
  <si>
    <t>"Научно-проектный центр "Энергопроект СКБ" ООО</t>
  </si>
  <si>
    <t>СП "Энергосетьстрой" АО</t>
  </si>
  <si>
    <t>"НИИЦ МРСК" АО</t>
  </si>
  <si>
    <t>Сметная стоимость проекта в ценах  4 кв. 2014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</si>
  <si>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</si>
  <si>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Реконструкция прочих объектов основных средств</t>
  </si>
  <si>
    <t>проектирование</t>
  </si>
  <si>
    <t>Предложения по корректировке плана</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</si>
  <si>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</si>
  <si>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</si>
  <si>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</si>
  <si>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2017 г.</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</si>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</sst>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8" fontId="39" fillId="0" borderId="1" xfId="62" applyNumberFormat="1" applyFont="1" applyBorder="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75" fontId="42" fillId="0" borderId="1" xfId="2" applyNumberFormat="1" applyFont="1" applyFill="1" applyBorder="1" applyAlignment="1">
      <alignment vertical="center" wrapText="1"/>
    </xf>
    <xf numFmtId="175" fontId="11" fillId="0" borderId="1" xfId="2" applyNumberFormat="1" applyFont="1" applyFill="1" applyBorder="1" applyAlignment="1">
      <alignment vertical="center" wrapText="1"/>
    </xf>
    <xf numFmtId="175" fontId="42" fillId="0" borderId="1" xfId="45" applyNumberFormat="1" applyFont="1" applyFill="1" applyBorder="1" applyAlignment="1">
      <alignment vertical="center" wrapText="1"/>
    </xf>
    <xf numFmtId="175" fontId="42" fillId="0" borderId="2" xfId="45" applyNumberFormat="1" applyFont="1" applyFill="1" applyBorder="1" applyAlignment="1">
      <alignment vertical="center" wrapText="1"/>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74" fontId="40" fillId="0"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4" fontId="42" fillId="0" borderId="38" xfId="62" applyNumberFormat="1" applyFont="1" applyFill="1" applyBorder="1" applyAlignment="1">
      <alignment horizontal="left" vertical="center" wrapText="1"/>
    </xf>
    <xf numFmtId="174" fontId="40" fillId="28" borderId="30"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2"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0" fillId="0" borderId="49"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6"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7" fillId="0" borderId="1" xfId="1" applyNumberFormat="1" applyFont="1" applyBorder="1" applyAlignment="1">
      <alignment horizontal="left" vertical="center" wrapText="1"/>
    </xf>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Финансовый 4" xfId="73"/>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0116336"/>
        <c:axId val="680116728"/>
      </c:lineChart>
      <c:catAx>
        <c:axId val="680116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0116728"/>
        <c:crosses val="autoZero"/>
        <c:auto val="1"/>
        <c:lblAlgn val="ctr"/>
        <c:lblOffset val="100"/>
        <c:noMultiLvlLbl val="0"/>
      </c:catAx>
      <c:valAx>
        <c:axId val="680116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0116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D1"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D1" s="371" t="s">
        <v>631</v>
      </c>
      <c r="F1" s="16"/>
      <c r="G1" s="16"/>
    </row>
    <row r="2" spans="1:22" s="12" customFormat="1" ht="18.75" customHeight="1" x14ac:dyDescent="0.3">
      <c r="A2" s="18"/>
      <c r="C2" s="15" t="s">
        <v>8</v>
      </c>
      <c r="D2" s="371"/>
      <c r="F2" s="16"/>
      <c r="G2" s="16"/>
    </row>
    <row r="3" spans="1:22" s="12" customFormat="1" ht="18.75" x14ac:dyDescent="0.3">
      <c r="A3" s="17"/>
      <c r="C3" s="15" t="s">
        <v>66</v>
      </c>
      <c r="D3" s="371"/>
      <c r="F3" s="16"/>
      <c r="G3" s="16"/>
    </row>
    <row r="4" spans="1:22" s="12" customFormat="1" ht="18.75" x14ac:dyDescent="0.3">
      <c r="A4" s="17"/>
      <c r="D4" s="371"/>
      <c r="F4" s="16"/>
      <c r="G4" s="16"/>
      <c r="H4" s="15"/>
    </row>
    <row r="5" spans="1:22" s="12" customFormat="1" ht="15.75" x14ac:dyDescent="0.25">
      <c r="A5" s="375" t="s">
        <v>577</v>
      </c>
      <c r="B5" s="375"/>
      <c r="C5" s="375"/>
      <c r="D5" s="371"/>
      <c r="E5" s="144"/>
      <c r="F5" s="144"/>
      <c r="G5" s="144"/>
      <c r="H5" s="144"/>
      <c r="I5" s="144"/>
      <c r="J5" s="144"/>
    </row>
    <row r="6" spans="1:22" s="12" customFormat="1" ht="18.75" x14ac:dyDescent="0.3">
      <c r="A6" s="17"/>
      <c r="D6" s="371"/>
      <c r="F6" s="16"/>
      <c r="G6" s="16"/>
      <c r="H6" s="15"/>
    </row>
    <row r="7" spans="1:22" s="12" customFormat="1" ht="18.75" x14ac:dyDescent="0.2">
      <c r="A7" s="379" t="s">
        <v>7</v>
      </c>
      <c r="B7" s="379"/>
      <c r="C7" s="379"/>
      <c r="D7" s="371"/>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371"/>
      <c r="E8" s="14"/>
      <c r="F8" s="14"/>
      <c r="G8" s="14"/>
      <c r="H8" s="14"/>
      <c r="I8" s="13"/>
      <c r="J8" s="13"/>
      <c r="K8" s="13"/>
      <c r="L8" s="13"/>
      <c r="M8" s="13"/>
      <c r="N8" s="13"/>
      <c r="O8" s="13"/>
      <c r="P8" s="13"/>
      <c r="Q8" s="13"/>
      <c r="R8" s="13"/>
      <c r="S8" s="13"/>
      <c r="T8" s="13"/>
      <c r="U8" s="13"/>
      <c r="V8" s="13"/>
    </row>
    <row r="9" spans="1:22" s="12" customFormat="1" ht="18.75" x14ac:dyDescent="0.2">
      <c r="A9" s="378" t="s">
        <v>486</v>
      </c>
      <c r="B9" s="378"/>
      <c r="C9" s="378"/>
      <c r="D9" s="371"/>
      <c r="E9" s="8"/>
      <c r="F9" s="8"/>
      <c r="G9" s="8"/>
      <c r="H9" s="8"/>
      <c r="I9" s="13"/>
      <c r="J9" s="13"/>
      <c r="K9" s="13"/>
      <c r="L9" s="13"/>
      <c r="M9" s="13"/>
      <c r="N9" s="13"/>
      <c r="O9" s="13"/>
      <c r="P9" s="13"/>
      <c r="Q9" s="13"/>
      <c r="R9" s="13"/>
      <c r="S9" s="13"/>
      <c r="T9" s="13"/>
      <c r="U9" s="13"/>
      <c r="V9" s="13"/>
    </row>
    <row r="10" spans="1:22" s="12" customFormat="1" ht="18.75" x14ac:dyDescent="0.2">
      <c r="A10" s="376" t="s">
        <v>6</v>
      </c>
      <c r="B10" s="376"/>
      <c r="C10" s="376"/>
      <c r="D10" s="371"/>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371"/>
      <c r="E11" s="14"/>
      <c r="F11" s="14"/>
      <c r="G11" s="14"/>
      <c r="H11" s="14"/>
      <c r="I11" s="13"/>
      <c r="J11" s="13"/>
      <c r="K11" s="13"/>
      <c r="L11" s="13"/>
      <c r="M11" s="13"/>
      <c r="N11" s="13"/>
      <c r="O11" s="13"/>
      <c r="P11" s="13"/>
      <c r="Q11" s="13"/>
      <c r="R11" s="13"/>
      <c r="S11" s="13"/>
      <c r="T11" s="13"/>
      <c r="U11" s="13"/>
      <c r="V11" s="13"/>
    </row>
    <row r="12" spans="1:22" s="12" customFormat="1" ht="18.75" x14ac:dyDescent="0.2">
      <c r="A12" s="378" t="s">
        <v>541</v>
      </c>
      <c r="B12" s="378"/>
      <c r="C12" s="378"/>
      <c r="D12" s="371"/>
      <c r="E12" s="8"/>
      <c r="F12" s="8"/>
      <c r="G12" s="8"/>
      <c r="H12" s="8"/>
      <c r="I12" s="13"/>
      <c r="J12" s="13"/>
      <c r="K12" s="13"/>
      <c r="L12" s="13"/>
      <c r="M12" s="13"/>
      <c r="N12" s="13"/>
      <c r="O12" s="13"/>
      <c r="P12" s="13"/>
      <c r="Q12" s="13"/>
      <c r="R12" s="13"/>
      <c r="S12" s="13"/>
      <c r="T12" s="13"/>
      <c r="U12" s="13"/>
      <c r="V12" s="13"/>
    </row>
    <row r="13" spans="1:22" s="12" customFormat="1" ht="18.75" x14ac:dyDescent="0.2">
      <c r="A13" s="376" t="s">
        <v>5</v>
      </c>
      <c r="B13" s="376"/>
      <c r="C13" s="376"/>
      <c r="D13" s="371"/>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371"/>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542</v>
      </c>
      <c r="B15" s="377"/>
      <c r="C15" s="377"/>
      <c r="D15" s="371"/>
      <c r="E15" s="8"/>
      <c r="F15" s="8"/>
      <c r="G15" s="8"/>
      <c r="H15" s="8"/>
      <c r="I15" s="8"/>
      <c r="J15" s="8"/>
      <c r="K15" s="8"/>
      <c r="L15" s="8"/>
      <c r="M15" s="8"/>
      <c r="N15" s="8"/>
      <c r="O15" s="8"/>
      <c r="P15" s="8"/>
      <c r="Q15" s="8"/>
      <c r="R15" s="8"/>
      <c r="S15" s="8"/>
      <c r="T15" s="8"/>
      <c r="U15" s="8"/>
      <c r="V15" s="8"/>
    </row>
    <row r="16" spans="1:22" s="3" customFormat="1" ht="15" customHeight="1" x14ac:dyDescent="0.2">
      <c r="A16" s="376" t="s">
        <v>4</v>
      </c>
      <c r="B16" s="376"/>
      <c r="C16" s="376"/>
      <c r="D16" s="371"/>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371"/>
      <c r="E17" s="4"/>
      <c r="F17" s="4"/>
      <c r="G17" s="4"/>
      <c r="H17" s="4"/>
      <c r="I17" s="4"/>
      <c r="J17" s="4"/>
      <c r="K17" s="4"/>
      <c r="L17" s="4"/>
      <c r="M17" s="4"/>
      <c r="N17" s="4"/>
      <c r="O17" s="4"/>
      <c r="P17" s="4"/>
      <c r="Q17" s="4"/>
      <c r="R17" s="4"/>
      <c r="S17" s="4"/>
    </row>
    <row r="18" spans="1:22" s="3" customFormat="1" ht="15" customHeight="1" x14ac:dyDescent="0.2">
      <c r="A18" s="377" t="s">
        <v>469</v>
      </c>
      <c r="B18" s="378"/>
      <c r="C18" s="378"/>
      <c r="D18" s="371"/>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371"/>
      <c r="E19" s="6"/>
      <c r="F19" s="6"/>
      <c r="G19" s="6"/>
      <c r="H19" s="6"/>
      <c r="I19" s="4"/>
      <c r="J19" s="4"/>
      <c r="K19" s="4"/>
      <c r="L19" s="4"/>
      <c r="M19" s="4"/>
      <c r="N19" s="4"/>
      <c r="O19" s="4"/>
      <c r="P19" s="4"/>
      <c r="Q19" s="4"/>
      <c r="R19" s="4"/>
      <c r="S19" s="4"/>
    </row>
    <row r="20" spans="1:22" s="3" customFormat="1" ht="39.75" customHeight="1" x14ac:dyDescent="0.2">
      <c r="A20" s="28" t="s">
        <v>3</v>
      </c>
      <c r="B20" s="42" t="s">
        <v>65</v>
      </c>
      <c r="C20" s="41" t="s">
        <v>64</v>
      </c>
      <c r="D20" s="371"/>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71"/>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63</v>
      </c>
      <c r="B22" s="45" t="s">
        <v>329</v>
      </c>
      <c r="C22" s="44" t="s">
        <v>578</v>
      </c>
      <c r="D22" s="371"/>
      <c r="E22" s="32"/>
      <c r="F22" s="32"/>
      <c r="G22" s="32"/>
      <c r="H22" s="32"/>
      <c r="I22" s="31"/>
      <c r="J22" s="31"/>
      <c r="K22" s="31"/>
      <c r="L22" s="31"/>
      <c r="M22" s="31"/>
      <c r="N22" s="31"/>
      <c r="O22" s="31"/>
      <c r="P22" s="31"/>
      <c r="Q22" s="31"/>
      <c r="R22" s="31"/>
      <c r="S22" s="31"/>
      <c r="T22" s="30"/>
      <c r="U22" s="30"/>
      <c r="V22" s="30"/>
    </row>
    <row r="23" spans="1:22" s="3" customFormat="1" ht="41.25" customHeight="1" x14ac:dyDescent="0.2">
      <c r="A23" s="27" t="s">
        <v>61</v>
      </c>
      <c r="B23" s="40" t="s">
        <v>62</v>
      </c>
      <c r="C23" s="44" t="s">
        <v>545</v>
      </c>
      <c r="D23" s="371"/>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72"/>
      <c r="B24" s="373"/>
      <c r="C24" s="374"/>
      <c r="D24" s="371"/>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60</v>
      </c>
      <c r="B25" s="141" t="s">
        <v>418</v>
      </c>
      <c r="C25" s="39" t="s">
        <v>487</v>
      </c>
      <c r="D25" s="371"/>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59</v>
      </c>
      <c r="B26" s="141" t="s">
        <v>73</v>
      </c>
      <c r="C26" s="39" t="s">
        <v>488</v>
      </c>
      <c r="D26" s="371"/>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57</v>
      </c>
      <c r="B27" s="141" t="s">
        <v>72</v>
      </c>
      <c r="C27" s="39" t="s">
        <v>554</v>
      </c>
      <c r="D27" s="371"/>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56</v>
      </c>
      <c r="B28" s="141" t="s">
        <v>419</v>
      </c>
      <c r="C28" s="39" t="s">
        <v>546</v>
      </c>
      <c r="D28" s="371"/>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54</v>
      </c>
      <c r="B29" s="141" t="s">
        <v>420</v>
      </c>
      <c r="C29" s="39" t="s">
        <v>546</v>
      </c>
      <c r="D29" s="371"/>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52</v>
      </c>
      <c r="B30" s="141" t="s">
        <v>421</v>
      </c>
      <c r="C30" s="39" t="s">
        <v>546</v>
      </c>
      <c r="D30" s="371"/>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71</v>
      </c>
      <c r="B31" s="44" t="s">
        <v>422</v>
      </c>
      <c r="C31" s="39" t="s">
        <v>546</v>
      </c>
      <c r="D31" s="371"/>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69</v>
      </c>
      <c r="B32" s="44" t="s">
        <v>423</v>
      </c>
      <c r="C32" s="39" t="s">
        <v>546</v>
      </c>
      <c r="D32" s="371"/>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68</v>
      </c>
      <c r="B33" s="44" t="s">
        <v>424</v>
      </c>
      <c r="C33" s="39" t="s">
        <v>547</v>
      </c>
      <c r="D33" s="371"/>
      <c r="E33" s="38"/>
      <c r="F33" s="38"/>
      <c r="G33" s="38"/>
      <c r="H33" s="37"/>
      <c r="I33" s="37"/>
      <c r="J33" s="37"/>
      <c r="K33" s="37"/>
      <c r="L33" s="37"/>
      <c r="M33" s="37"/>
      <c r="N33" s="37"/>
      <c r="O33" s="37"/>
      <c r="P33" s="37"/>
      <c r="Q33" s="37"/>
      <c r="R33" s="37"/>
      <c r="S33" s="36"/>
      <c r="T33" s="36"/>
      <c r="U33" s="36"/>
      <c r="V33" s="36"/>
    </row>
    <row r="34" spans="1:22" ht="111" customHeight="1" x14ac:dyDescent="0.25">
      <c r="A34" s="27" t="s">
        <v>438</v>
      </c>
      <c r="B34" s="44" t="s">
        <v>425</v>
      </c>
      <c r="C34" s="39" t="s">
        <v>547</v>
      </c>
      <c r="D34" s="371"/>
      <c r="E34" s="26"/>
      <c r="F34" s="26"/>
      <c r="G34" s="26"/>
      <c r="H34" s="26"/>
      <c r="I34" s="26"/>
      <c r="J34" s="26"/>
      <c r="K34" s="26"/>
      <c r="L34" s="26"/>
      <c r="M34" s="26"/>
      <c r="N34" s="26"/>
      <c r="O34" s="26"/>
      <c r="P34" s="26"/>
      <c r="Q34" s="26"/>
      <c r="R34" s="26"/>
      <c r="S34" s="26"/>
      <c r="T34" s="26"/>
      <c r="U34" s="26"/>
      <c r="V34" s="26"/>
    </row>
    <row r="35" spans="1:22" ht="58.5" customHeight="1" x14ac:dyDescent="0.25">
      <c r="A35" s="27" t="s">
        <v>428</v>
      </c>
      <c r="B35" s="44" t="s">
        <v>70</v>
      </c>
      <c r="C35" s="39" t="s">
        <v>546</v>
      </c>
      <c r="D35" s="371"/>
      <c r="E35" s="26"/>
      <c r="F35" s="26"/>
      <c r="G35" s="26"/>
      <c r="H35" s="26"/>
      <c r="I35" s="26"/>
      <c r="J35" s="26"/>
      <c r="K35" s="26"/>
      <c r="L35" s="26"/>
      <c r="M35" s="26"/>
      <c r="N35" s="26"/>
      <c r="O35" s="26"/>
      <c r="P35" s="26"/>
      <c r="Q35" s="26"/>
      <c r="R35" s="26"/>
      <c r="S35" s="26"/>
      <c r="T35" s="26"/>
      <c r="U35" s="26"/>
      <c r="V35" s="26"/>
    </row>
    <row r="36" spans="1:22" ht="51.75" customHeight="1" x14ac:dyDescent="0.25">
      <c r="A36" s="27" t="s">
        <v>439</v>
      </c>
      <c r="B36" s="44" t="s">
        <v>426</v>
      </c>
      <c r="C36" s="39" t="s">
        <v>546</v>
      </c>
      <c r="D36" s="371"/>
      <c r="E36" s="26"/>
      <c r="F36" s="26"/>
      <c r="G36" s="26"/>
      <c r="H36" s="26"/>
      <c r="I36" s="26"/>
      <c r="J36" s="26"/>
      <c r="K36" s="26"/>
      <c r="L36" s="26"/>
      <c r="M36" s="26"/>
      <c r="N36" s="26"/>
      <c r="O36" s="26"/>
      <c r="P36" s="26"/>
      <c r="Q36" s="26"/>
      <c r="R36" s="26"/>
      <c r="S36" s="26"/>
      <c r="T36" s="26"/>
      <c r="U36" s="26"/>
      <c r="V36" s="26"/>
    </row>
    <row r="37" spans="1:22" ht="43.5" customHeight="1" x14ac:dyDescent="0.25">
      <c r="A37" s="27" t="s">
        <v>429</v>
      </c>
      <c r="B37" s="44" t="s">
        <v>427</v>
      </c>
      <c r="C37" s="39" t="s">
        <v>548</v>
      </c>
      <c r="D37" s="371"/>
      <c r="E37" s="26"/>
      <c r="F37" s="26"/>
      <c r="G37" s="26"/>
      <c r="H37" s="26"/>
      <c r="I37" s="26"/>
      <c r="J37" s="26"/>
      <c r="K37" s="26"/>
      <c r="L37" s="26"/>
      <c r="M37" s="26"/>
      <c r="N37" s="26"/>
      <c r="O37" s="26"/>
      <c r="P37" s="26"/>
      <c r="Q37" s="26"/>
      <c r="R37" s="26"/>
      <c r="S37" s="26"/>
      <c r="T37" s="26"/>
      <c r="U37" s="26"/>
      <c r="V37" s="26"/>
    </row>
    <row r="38" spans="1:22" ht="43.5" customHeight="1" x14ac:dyDescent="0.25">
      <c r="A38" s="27" t="s">
        <v>440</v>
      </c>
      <c r="B38" s="44" t="s">
        <v>210</v>
      </c>
      <c r="C38" s="39" t="s">
        <v>546</v>
      </c>
      <c r="D38" s="371"/>
      <c r="E38" s="26"/>
      <c r="F38" s="26"/>
      <c r="G38" s="26"/>
      <c r="H38" s="26"/>
      <c r="I38" s="26"/>
      <c r="J38" s="26"/>
      <c r="K38" s="26"/>
      <c r="L38" s="26"/>
      <c r="M38" s="26"/>
      <c r="N38" s="26"/>
      <c r="O38" s="26"/>
      <c r="P38" s="26"/>
      <c r="Q38" s="26"/>
      <c r="R38" s="26"/>
      <c r="S38" s="26"/>
      <c r="T38" s="26"/>
      <c r="U38" s="26"/>
      <c r="V38" s="26"/>
    </row>
    <row r="39" spans="1:22" ht="23.25" customHeight="1" x14ac:dyDescent="0.25">
      <c r="A39" s="372"/>
      <c r="B39" s="373"/>
      <c r="C39" s="374"/>
      <c r="D39" s="371"/>
      <c r="E39" s="26"/>
      <c r="F39" s="26"/>
      <c r="G39" s="26"/>
      <c r="H39" s="26"/>
      <c r="I39" s="26"/>
      <c r="J39" s="26"/>
      <c r="K39" s="26"/>
      <c r="L39" s="26"/>
      <c r="M39" s="26"/>
      <c r="N39" s="26"/>
      <c r="O39" s="26"/>
      <c r="P39" s="26"/>
      <c r="Q39" s="26"/>
      <c r="R39" s="26"/>
      <c r="S39" s="26"/>
      <c r="T39" s="26"/>
      <c r="U39" s="26"/>
      <c r="V39" s="26"/>
    </row>
    <row r="40" spans="1:22" ht="63" x14ac:dyDescent="0.25">
      <c r="A40" s="27" t="s">
        <v>430</v>
      </c>
      <c r="B40" s="44" t="s">
        <v>482</v>
      </c>
      <c r="C40" s="39" t="s">
        <v>549</v>
      </c>
      <c r="D40" s="371"/>
      <c r="E40" s="26"/>
      <c r="F40" s="26"/>
      <c r="G40" s="26"/>
      <c r="H40" s="26"/>
      <c r="I40" s="26"/>
      <c r="J40" s="26"/>
      <c r="K40" s="26"/>
      <c r="L40" s="26"/>
      <c r="M40" s="26"/>
      <c r="N40" s="26"/>
      <c r="O40" s="26"/>
      <c r="P40" s="26"/>
      <c r="Q40" s="26"/>
      <c r="R40" s="26"/>
      <c r="S40" s="26"/>
      <c r="T40" s="26"/>
      <c r="U40" s="26"/>
      <c r="V40" s="26"/>
    </row>
    <row r="41" spans="1:22" ht="105.75" customHeight="1" x14ac:dyDescent="0.25">
      <c r="A41" s="27" t="s">
        <v>441</v>
      </c>
      <c r="B41" s="44" t="s">
        <v>464</v>
      </c>
      <c r="C41" s="39" t="s">
        <v>549</v>
      </c>
      <c r="D41" s="371"/>
      <c r="E41" s="26"/>
      <c r="F41" s="26"/>
      <c r="G41" s="26"/>
      <c r="H41" s="26"/>
      <c r="I41" s="26"/>
      <c r="J41" s="26"/>
      <c r="K41" s="26"/>
      <c r="L41" s="26"/>
      <c r="M41" s="26"/>
      <c r="N41" s="26"/>
      <c r="O41" s="26"/>
      <c r="P41" s="26"/>
      <c r="Q41" s="26"/>
      <c r="R41" s="26"/>
      <c r="S41" s="26"/>
      <c r="T41" s="26"/>
      <c r="U41" s="26"/>
      <c r="V41" s="26"/>
    </row>
    <row r="42" spans="1:22" ht="83.25" customHeight="1" x14ac:dyDescent="0.25">
      <c r="A42" s="27" t="s">
        <v>431</v>
      </c>
      <c r="B42" s="44" t="s">
        <v>479</v>
      </c>
      <c r="C42" s="39" t="s">
        <v>549</v>
      </c>
      <c r="D42" s="371"/>
      <c r="E42" s="26"/>
      <c r="F42" s="26"/>
      <c r="G42" s="26"/>
      <c r="H42" s="26"/>
      <c r="I42" s="26"/>
      <c r="J42" s="26"/>
      <c r="K42" s="26"/>
      <c r="L42" s="26"/>
      <c r="M42" s="26"/>
      <c r="N42" s="26"/>
      <c r="O42" s="26"/>
      <c r="P42" s="26"/>
      <c r="Q42" s="26"/>
      <c r="R42" s="26"/>
      <c r="S42" s="26"/>
      <c r="T42" s="26"/>
      <c r="U42" s="26"/>
      <c r="V42" s="26"/>
    </row>
    <row r="43" spans="1:22" ht="186" customHeight="1" x14ac:dyDescent="0.25">
      <c r="A43" s="27" t="s">
        <v>444</v>
      </c>
      <c r="B43" s="44" t="s">
        <v>445</v>
      </c>
      <c r="C43" s="39" t="s">
        <v>550</v>
      </c>
      <c r="D43" s="371"/>
      <c r="E43" s="26"/>
      <c r="F43" s="26"/>
      <c r="G43" s="26"/>
      <c r="H43" s="26"/>
      <c r="I43" s="26"/>
      <c r="J43" s="26"/>
      <c r="K43" s="26"/>
      <c r="L43" s="26"/>
      <c r="M43" s="26"/>
      <c r="N43" s="26"/>
      <c r="O43" s="26"/>
      <c r="P43" s="26"/>
      <c r="Q43" s="26"/>
      <c r="R43" s="26"/>
      <c r="S43" s="26"/>
      <c r="T43" s="26"/>
      <c r="U43" s="26"/>
      <c r="V43" s="26"/>
    </row>
    <row r="44" spans="1:22" ht="111" customHeight="1" x14ac:dyDescent="0.25">
      <c r="A44" s="27" t="s">
        <v>432</v>
      </c>
      <c r="B44" s="44" t="s">
        <v>470</v>
      </c>
      <c r="C44" s="39" t="s">
        <v>550</v>
      </c>
      <c r="D44" s="371"/>
      <c r="E44" s="26"/>
      <c r="F44" s="26"/>
      <c r="G44" s="26"/>
      <c r="H44" s="26"/>
      <c r="I44" s="26"/>
      <c r="J44" s="26"/>
      <c r="K44" s="26"/>
      <c r="L44" s="26"/>
      <c r="M44" s="26"/>
      <c r="N44" s="26"/>
      <c r="O44" s="26"/>
      <c r="P44" s="26"/>
      <c r="Q44" s="26"/>
      <c r="R44" s="26"/>
      <c r="S44" s="26"/>
      <c r="T44" s="26"/>
      <c r="U44" s="26"/>
      <c r="V44" s="26"/>
    </row>
    <row r="45" spans="1:22" ht="120" customHeight="1" x14ac:dyDescent="0.25">
      <c r="A45" s="27" t="s">
        <v>465</v>
      </c>
      <c r="B45" s="44" t="s">
        <v>471</v>
      </c>
      <c r="C45" s="39" t="s">
        <v>550</v>
      </c>
      <c r="D45" s="371"/>
      <c r="E45" s="26"/>
      <c r="F45" s="26"/>
      <c r="G45" s="26"/>
      <c r="H45" s="26"/>
      <c r="I45" s="26"/>
      <c r="J45" s="26"/>
      <c r="K45" s="26"/>
      <c r="L45" s="26"/>
      <c r="M45" s="26"/>
      <c r="N45" s="26"/>
      <c r="O45" s="26"/>
      <c r="P45" s="26"/>
      <c r="Q45" s="26"/>
      <c r="R45" s="26"/>
      <c r="S45" s="26"/>
      <c r="T45" s="26"/>
      <c r="U45" s="26"/>
      <c r="V45" s="26"/>
    </row>
    <row r="46" spans="1:22" ht="101.25" customHeight="1" x14ac:dyDescent="0.25">
      <c r="A46" s="27" t="s">
        <v>433</v>
      </c>
      <c r="B46" s="44" t="s">
        <v>472</v>
      </c>
      <c r="C46" s="2" t="s">
        <v>556</v>
      </c>
      <c r="D46" s="371"/>
      <c r="E46" s="26"/>
      <c r="F46" s="26"/>
      <c r="G46" s="26"/>
      <c r="H46" s="26"/>
      <c r="I46" s="26"/>
      <c r="J46" s="26"/>
      <c r="K46" s="26"/>
      <c r="L46" s="26"/>
      <c r="M46" s="26"/>
      <c r="N46" s="26"/>
      <c r="O46" s="26"/>
      <c r="P46" s="26"/>
      <c r="Q46" s="26"/>
      <c r="R46" s="26"/>
      <c r="S46" s="26"/>
      <c r="T46" s="26"/>
      <c r="U46" s="26"/>
      <c r="V46" s="26"/>
    </row>
    <row r="47" spans="1:22" ht="18.75" customHeight="1" x14ac:dyDescent="0.25">
      <c r="A47" s="372"/>
      <c r="B47" s="373"/>
      <c r="C47" s="374"/>
      <c r="D47" s="371"/>
      <c r="E47" s="26"/>
      <c r="F47" s="26"/>
      <c r="G47" s="26"/>
      <c r="H47" s="26"/>
      <c r="I47" s="26"/>
      <c r="J47" s="26"/>
      <c r="K47" s="26"/>
      <c r="L47" s="26"/>
      <c r="M47" s="26"/>
      <c r="N47" s="26"/>
      <c r="O47" s="26"/>
      <c r="P47" s="26"/>
      <c r="Q47" s="26"/>
      <c r="R47" s="26"/>
      <c r="S47" s="26"/>
      <c r="T47" s="26"/>
      <c r="U47" s="26"/>
      <c r="V47" s="26"/>
    </row>
    <row r="48" spans="1:22" ht="75.75" hidden="1" customHeight="1" x14ac:dyDescent="0.25">
      <c r="A48" s="27" t="s">
        <v>466</v>
      </c>
      <c r="B48" s="44" t="s">
        <v>480</v>
      </c>
      <c r="C48" s="28" t="str">
        <f>CONCATENATE(ROUND('6.2. Паспорт фин осв ввод'!AC24,2)," млн.руб.")</f>
        <v>3,95 млн.руб.</v>
      </c>
      <c r="D48" s="370" t="s">
        <v>632</v>
      </c>
      <c r="E48" s="26"/>
      <c r="F48" s="26"/>
      <c r="G48" s="26"/>
      <c r="H48" s="26"/>
      <c r="I48" s="26"/>
      <c r="J48" s="26"/>
      <c r="K48" s="26"/>
      <c r="L48" s="26"/>
      <c r="M48" s="26"/>
      <c r="N48" s="26"/>
      <c r="O48" s="26"/>
      <c r="P48" s="26"/>
      <c r="Q48" s="26"/>
      <c r="R48" s="26"/>
      <c r="S48" s="26"/>
      <c r="T48" s="26"/>
      <c r="U48" s="26"/>
      <c r="V48" s="26"/>
    </row>
    <row r="49" spans="1:22" ht="71.25" hidden="1" customHeight="1" x14ac:dyDescent="0.25">
      <c r="A49" s="27" t="s">
        <v>434</v>
      </c>
      <c r="B49" s="44" t="s">
        <v>481</v>
      </c>
      <c r="C49" s="28" t="str">
        <f>CONCATENATE(ROUND('6.2. Паспорт фин осв ввод'!AC30,2)," млн.руб.")</f>
        <v>3,34 млн.руб.</v>
      </c>
      <c r="D49" s="370" t="s">
        <v>632</v>
      </c>
      <c r="E49" s="26"/>
      <c r="F49" s="26"/>
      <c r="G49" s="26"/>
      <c r="H49" s="26"/>
      <c r="I49" s="26"/>
      <c r="J49" s="26"/>
      <c r="K49" s="26"/>
      <c r="L49" s="26"/>
      <c r="M49" s="26"/>
      <c r="N49" s="26"/>
      <c r="O49" s="26"/>
      <c r="P49" s="26"/>
      <c r="Q49" s="26"/>
      <c r="R49" s="26"/>
      <c r="S49" s="26"/>
      <c r="T49" s="26"/>
      <c r="U49" s="26"/>
      <c r="V49" s="26"/>
    </row>
    <row r="50" spans="1:22" ht="75.75" customHeight="1" x14ac:dyDescent="0.25">
      <c r="A50" s="27" t="s">
        <v>466</v>
      </c>
      <c r="B50" s="44" t="s">
        <v>480</v>
      </c>
      <c r="C50" s="28" t="str">
        <f>CONCATENATE(ROUND('6.2. Паспорт фин осв ввод'!AB24,2)," млн.руб.")</f>
        <v>9,26 млн.руб.</v>
      </c>
      <c r="D50" s="370" t="s">
        <v>633</v>
      </c>
      <c r="E50" s="26"/>
      <c r="F50" s="26"/>
      <c r="G50" s="26"/>
      <c r="H50" s="26"/>
      <c r="I50" s="26"/>
      <c r="J50" s="26"/>
      <c r="K50" s="26"/>
      <c r="L50" s="26"/>
      <c r="M50" s="26"/>
      <c r="N50" s="26"/>
      <c r="O50" s="26"/>
      <c r="P50" s="26"/>
      <c r="Q50" s="26"/>
      <c r="R50" s="26"/>
      <c r="S50" s="26"/>
      <c r="T50" s="26"/>
      <c r="U50" s="26"/>
      <c r="V50" s="26"/>
    </row>
    <row r="51" spans="1:22" ht="71.25" customHeight="1" x14ac:dyDescent="0.25">
      <c r="A51" s="27" t="s">
        <v>434</v>
      </c>
      <c r="B51" s="44" t="s">
        <v>481</v>
      </c>
      <c r="C51" s="28" t="str">
        <f>CONCATENATE(ROUND('6.2. Паспорт фин осв ввод'!AB30,2)," млн.руб.")</f>
        <v>7,85 млн.руб.</v>
      </c>
      <c r="D51" s="370" t="s">
        <v>633</v>
      </c>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80" zoomScaleNormal="80" zoomScaleSheetLayoutView="70" workbookViewId="0">
      <pane xSplit="2" ySplit="4" topLeftCell="C24" activePane="bottomRight" state="frozen"/>
      <selection activeCell="A20" sqref="A20"/>
      <selection pane="topRight" activeCell="C20" sqref="C20"/>
      <selection pane="bottomLeft" activeCell="A24" sqref="A24"/>
      <selection pane="bottomRight" activeCell="A20" sqref="A1:XFD1048576"/>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5703125" style="69" customWidth="1"/>
    <col min="9" max="9" width="7.28515625" style="69" customWidth="1"/>
    <col min="10" max="11" width="9.7109375" style="69" customWidth="1"/>
    <col min="12" max="12" width="6.7109375" style="68" customWidth="1"/>
    <col min="13" max="13" width="6.8554687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67</v>
      </c>
    </row>
    <row r="2" spans="1:29" ht="18.75" x14ac:dyDescent="0.3">
      <c r="A2" s="69"/>
      <c r="B2" s="69"/>
      <c r="C2" s="69"/>
      <c r="D2" s="69"/>
      <c r="E2" s="69"/>
      <c r="F2" s="69"/>
      <c r="L2" s="69"/>
      <c r="M2" s="69"/>
      <c r="AC2" s="15" t="s">
        <v>8</v>
      </c>
    </row>
    <row r="3" spans="1:29" ht="18.75" x14ac:dyDescent="0.3">
      <c r="A3" s="69"/>
      <c r="B3" s="69"/>
      <c r="C3" s="69"/>
      <c r="D3" s="69"/>
      <c r="E3" s="69"/>
      <c r="F3" s="69"/>
      <c r="L3" s="69"/>
      <c r="M3" s="69"/>
      <c r="AC3" s="15" t="s">
        <v>66</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9"/>
      <c r="B5" s="69"/>
      <c r="C5" s="69"/>
      <c r="D5" s="69"/>
      <c r="E5" s="69"/>
      <c r="F5" s="69"/>
      <c r="L5" s="69"/>
      <c r="M5" s="69"/>
      <c r="AC5" s="15"/>
    </row>
    <row r="6" spans="1:29" ht="18.75" x14ac:dyDescent="0.25">
      <c r="A6" s="448" t="s">
        <v>7</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29" ht="18.75" x14ac:dyDescent="0.25">
      <c r="A7" s="346"/>
      <c r="B7" s="346"/>
      <c r="C7" s="346"/>
      <c r="D7" s="346"/>
      <c r="E7" s="346"/>
      <c r="F7" s="346"/>
      <c r="G7" s="346"/>
      <c r="H7" s="346"/>
      <c r="I7" s="346"/>
      <c r="J7" s="347"/>
      <c r="K7" s="347"/>
      <c r="L7" s="347"/>
      <c r="M7" s="347"/>
      <c r="N7" s="347"/>
      <c r="O7" s="347"/>
      <c r="P7" s="347"/>
      <c r="Q7" s="347"/>
      <c r="R7" s="347"/>
      <c r="S7" s="347"/>
      <c r="T7" s="347"/>
      <c r="U7" s="347"/>
      <c r="V7" s="347"/>
      <c r="W7" s="347"/>
      <c r="X7" s="347"/>
      <c r="Y7" s="347"/>
      <c r="Z7" s="347"/>
      <c r="AA7" s="347"/>
      <c r="AB7" s="347"/>
      <c r="AC7" s="347"/>
    </row>
    <row r="8" spans="1:29" x14ac:dyDescent="0.25">
      <c r="A8" s="449" t="str">
        <f>'1. паспорт местоположение'!A9:C9</f>
        <v xml:space="preserve">                         АО "Янтарьэнерго"                         </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447" t="s">
        <v>6</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row>
    <row r="10" spans="1:29" ht="18.75" x14ac:dyDescent="0.25">
      <c r="A10" s="346"/>
      <c r="B10" s="346"/>
      <c r="C10" s="346"/>
      <c r="D10" s="346"/>
      <c r="E10" s="346"/>
      <c r="F10" s="346"/>
      <c r="G10" s="346"/>
      <c r="H10" s="346"/>
      <c r="I10" s="346"/>
      <c r="J10" s="347"/>
      <c r="K10" s="347"/>
      <c r="L10" s="347"/>
      <c r="M10" s="347"/>
      <c r="N10" s="347"/>
      <c r="O10" s="347"/>
      <c r="P10" s="347"/>
      <c r="Q10" s="347"/>
      <c r="R10" s="347"/>
      <c r="S10" s="347"/>
      <c r="T10" s="347"/>
      <c r="U10" s="347"/>
      <c r="V10" s="347"/>
      <c r="W10" s="347"/>
      <c r="X10" s="347"/>
      <c r="Y10" s="347"/>
      <c r="Z10" s="347"/>
      <c r="AA10" s="347"/>
      <c r="AB10" s="347"/>
      <c r="AC10" s="347"/>
    </row>
    <row r="11" spans="1:29" x14ac:dyDescent="0.25">
      <c r="A11" s="449" t="str">
        <f>'1. паспорт местоположение'!A12:C12</f>
        <v>F_prj_111001_48637</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447" t="s">
        <v>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row>
    <row r="13" spans="1:29" ht="16.5" customHeight="1" x14ac:dyDescent="0.3">
      <c r="A13" s="348"/>
      <c r="B13" s="348"/>
      <c r="C13" s="348"/>
      <c r="D13" s="348"/>
      <c r="E13" s="348"/>
      <c r="F13" s="348"/>
      <c r="G13" s="348"/>
      <c r="H13" s="348"/>
      <c r="I13" s="348"/>
      <c r="J13" s="84"/>
      <c r="K13" s="84"/>
      <c r="L13" s="84"/>
      <c r="M13" s="84"/>
      <c r="N13" s="84"/>
      <c r="O13" s="84"/>
      <c r="P13" s="84"/>
      <c r="Q13" s="84"/>
      <c r="R13" s="84"/>
      <c r="S13" s="84"/>
      <c r="T13" s="84"/>
      <c r="U13" s="84"/>
      <c r="V13" s="84"/>
      <c r="W13" s="84"/>
      <c r="X13" s="84"/>
      <c r="Y13" s="84"/>
      <c r="Z13" s="84"/>
      <c r="AA13" s="84"/>
      <c r="AB13" s="84"/>
      <c r="AC13" s="84"/>
    </row>
    <row r="14" spans="1:29" x14ac:dyDescent="0.25">
      <c r="A14" s="450"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447" t="s">
        <v>4</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52" t="s">
        <v>454</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3" t="s">
        <v>183</v>
      </c>
      <c r="B20" s="453" t="s">
        <v>182</v>
      </c>
      <c r="C20" s="436" t="s">
        <v>181</v>
      </c>
      <c r="D20" s="436"/>
      <c r="E20" s="455" t="s">
        <v>180</v>
      </c>
      <c r="F20" s="455"/>
      <c r="G20" s="453" t="s">
        <v>489</v>
      </c>
      <c r="H20" s="456" t="s">
        <v>490</v>
      </c>
      <c r="I20" s="457"/>
      <c r="J20" s="457"/>
      <c r="K20" s="457"/>
      <c r="L20" s="456" t="s">
        <v>491</v>
      </c>
      <c r="M20" s="457"/>
      <c r="N20" s="457"/>
      <c r="O20" s="457"/>
      <c r="P20" s="456" t="s">
        <v>492</v>
      </c>
      <c r="Q20" s="457"/>
      <c r="R20" s="457"/>
      <c r="S20" s="457"/>
      <c r="T20" s="456" t="s">
        <v>493</v>
      </c>
      <c r="U20" s="457"/>
      <c r="V20" s="457"/>
      <c r="W20" s="457"/>
      <c r="X20" s="456" t="s">
        <v>494</v>
      </c>
      <c r="Y20" s="457"/>
      <c r="Z20" s="457"/>
      <c r="AA20" s="457"/>
      <c r="AB20" s="458" t="s">
        <v>179</v>
      </c>
      <c r="AC20" s="458"/>
      <c r="AD20" s="83"/>
      <c r="AE20" s="83"/>
      <c r="AF20" s="83"/>
    </row>
    <row r="21" spans="1:32" ht="99.75" customHeight="1" x14ac:dyDescent="0.25">
      <c r="A21" s="454"/>
      <c r="B21" s="454"/>
      <c r="C21" s="436"/>
      <c r="D21" s="436"/>
      <c r="E21" s="455"/>
      <c r="F21" s="455"/>
      <c r="G21" s="454"/>
      <c r="H21" s="436" t="s">
        <v>2</v>
      </c>
      <c r="I21" s="436"/>
      <c r="J21" s="436" t="s">
        <v>558</v>
      </c>
      <c r="K21" s="436"/>
      <c r="L21" s="436" t="s">
        <v>2</v>
      </c>
      <c r="M21" s="436"/>
      <c r="N21" s="436" t="s">
        <v>177</v>
      </c>
      <c r="O21" s="436"/>
      <c r="P21" s="436" t="s">
        <v>2</v>
      </c>
      <c r="Q21" s="436"/>
      <c r="R21" s="436" t="s">
        <v>177</v>
      </c>
      <c r="S21" s="436"/>
      <c r="T21" s="436" t="s">
        <v>2</v>
      </c>
      <c r="U21" s="436"/>
      <c r="V21" s="436" t="s">
        <v>177</v>
      </c>
      <c r="W21" s="436"/>
      <c r="X21" s="436" t="s">
        <v>2</v>
      </c>
      <c r="Y21" s="436"/>
      <c r="Z21" s="436" t="s">
        <v>177</v>
      </c>
      <c r="AA21" s="436"/>
      <c r="AB21" s="458"/>
      <c r="AC21" s="458"/>
    </row>
    <row r="22" spans="1:32" ht="89.25" customHeight="1" x14ac:dyDescent="0.25">
      <c r="A22" s="443"/>
      <c r="B22" s="443"/>
      <c r="C22" s="338" t="s">
        <v>2</v>
      </c>
      <c r="D22" s="338" t="s">
        <v>177</v>
      </c>
      <c r="E22" s="82" t="s">
        <v>495</v>
      </c>
      <c r="F22" s="82" t="s">
        <v>583</v>
      </c>
      <c r="G22" s="443"/>
      <c r="H22" s="349" t="s">
        <v>435</v>
      </c>
      <c r="I22" s="349" t="s">
        <v>436</v>
      </c>
      <c r="J22" s="349" t="s">
        <v>435</v>
      </c>
      <c r="K22" s="349" t="s">
        <v>436</v>
      </c>
      <c r="L22" s="349" t="s">
        <v>435</v>
      </c>
      <c r="M22" s="349" t="s">
        <v>436</v>
      </c>
      <c r="N22" s="349" t="s">
        <v>435</v>
      </c>
      <c r="O22" s="349" t="s">
        <v>436</v>
      </c>
      <c r="P22" s="349" t="s">
        <v>435</v>
      </c>
      <c r="Q22" s="349" t="s">
        <v>436</v>
      </c>
      <c r="R22" s="349" t="s">
        <v>435</v>
      </c>
      <c r="S22" s="349" t="s">
        <v>436</v>
      </c>
      <c r="T22" s="349" t="s">
        <v>435</v>
      </c>
      <c r="U22" s="349" t="s">
        <v>436</v>
      </c>
      <c r="V22" s="349" t="s">
        <v>435</v>
      </c>
      <c r="W22" s="349" t="s">
        <v>436</v>
      </c>
      <c r="X22" s="349" t="s">
        <v>435</v>
      </c>
      <c r="Y22" s="349" t="s">
        <v>436</v>
      </c>
      <c r="Z22" s="349" t="s">
        <v>435</v>
      </c>
      <c r="AA22" s="349" t="s">
        <v>436</v>
      </c>
      <c r="AB22" s="338" t="s">
        <v>178</v>
      </c>
      <c r="AC22" s="338" t="s">
        <v>177</v>
      </c>
    </row>
    <row r="23" spans="1:32" ht="19.5" customHeight="1" x14ac:dyDescent="0.25">
      <c r="A23" s="337">
        <v>1</v>
      </c>
      <c r="B23" s="337">
        <f>A23+1</f>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ht="47.25" customHeight="1" x14ac:dyDescent="0.25">
      <c r="A24" s="80">
        <v>1</v>
      </c>
      <c r="B24" s="79" t="s">
        <v>176</v>
      </c>
      <c r="C24" s="302">
        <v>10.440522449928217</v>
      </c>
      <c r="D24" s="302">
        <f>SUM(D25:D29)</f>
        <v>3.9450885955999997</v>
      </c>
      <c r="E24" s="302">
        <f t="shared" ref="E24:G24" si="1">SUM(E25:E29)</f>
        <v>3.9450885955999997</v>
      </c>
      <c r="F24" s="302">
        <f t="shared" si="1"/>
        <v>1.4450885955999997</v>
      </c>
      <c r="G24" s="302">
        <f t="shared" si="1"/>
        <v>0</v>
      </c>
      <c r="H24" s="302">
        <f t="shared" ref="H24" si="2">SUM(H25:H29)</f>
        <v>9.2605224499282173</v>
      </c>
      <c r="I24" s="302">
        <f t="shared" ref="I24" si="3">SUM(I25:I29)</f>
        <v>0</v>
      </c>
      <c r="J24" s="302">
        <f t="shared" ref="J24" si="4">SUM(J25:J29)</f>
        <v>2.5</v>
      </c>
      <c r="K24" s="302">
        <f t="shared" ref="K24" si="5">SUM(K25:K29)</f>
        <v>0</v>
      </c>
      <c r="L24" s="302">
        <f t="shared" ref="L24" si="6">SUM(L25:L29)</f>
        <v>0</v>
      </c>
      <c r="M24" s="302">
        <f t="shared" ref="M24" si="7">SUM(M25:M29)</f>
        <v>0</v>
      </c>
      <c r="N24" s="302">
        <f t="shared" ref="N24" si="8">SUM(N25:N29)</f>
        <v>1.4450885955999995</v>
      </c>
      <c r="O24" s="302">
        <f t="shared" ref="O24" si="9">SUM(O25:O29)</f>
        <v>0</v>
      </c>
      <c r="P24" s="302">
        <f t="shared" ref="P24" si="10">SUM(P25:P29)</f>
        <v>0</v>
      </c>
      <c r="Q24" s="302">
        <f t="shared" ref="Q24" si="11">SUM(Q25:Q29)</f>
        <v>0</v>
      </c>
      <c r="R24" s="302">
        <f t="shared" ref="R24" si="12">SUM(R25:R29)</f>
        <v>0</v>
      </c>
      <c r="S24" s="302">
        <f t="shared" ref="S24" si="13">SUM(S25:S29)</f>
        <v>0</v>
      </c>
      <c r="T24" s="302">
        <f t="shared" ref="T24" si="14">SUM(T25:T29)</f>
        <v>0</v>
      </c>
      <c r="U24" s="302">
        <f t="shared" ref="U24" si="15">SUM(U25:U29)</f>
        <v>0</v>
      </c>
      <c r="V24" s="302">
        <f t="shared" ref="V24" si="16">SUM(V25:V29)</f>
        <v>0</v>
      </c>
      <c r="W24" s="302">
        <f t="shared" ref="W24" si="17">SUM(W25:W29)</f>
        <v>0</v>
      </c>
      <c r="X24" s="302">
        <f t="shared" ref="X24" si="18">SUM(X25:X29)</f>
        <v>0</v>
      </c>
      <c r="Y24" s="302">
        <f t="shared" ref="Y24" si="19">SUM(Y25:Y29)</f>
        <v>0</v>
      </c>
      <c r="Z24" s="302">
        <f t="shared" ref="Z24" si="20">SUM(Z25:Z29)</f>
        <v>0</v>
      </c>
      <c r="AA24" s="302">
        <f t="shared" ref="AA24" si="21">SUM(AA25:AA29)</f>
        <v>0</v>
      </c>
      <c r="AB24" s="302">
        <f>H24+L24+P24+T24+X24</f>
        <v>9.2605224499282173</v>
      </c>
      <c r="AC24" s="302">
        <f>SUM(J24,N24,R24,V24,Z24)</f>
        <v>3.9450885955999997</v>
      </c>
    </row>
    <row r="25" spans="1:32" ht="24" customHeight="1" x14ac:dyDescent="0.25">
      <c r="A25" s="78" t="s">
        <v>175</v>
      </c>
      <c r="B25" s="53" t="s">
        <v>174</v>
      </c>
      <c r="C25" s="302">
        <v>0</v>
      </c>
      <c r="D25" s="302">
        <v>0</v>
      </c>
      <c r="E25" s="303">
        <f t="shared" ref="E25:E26" si="22">D25</f>
        <v>0</v>
      </c>
      <c r="F25" s="303">
        <f t="shared" ref="F25:F26" si="23">E25-G25-J25</f>
        <v>0</v>
      </c>
      <c r="G25" s="303">
        <v>0</v>
      </c>
      <c r="H25" s="303">
        <v>0</v>
      </c>
      <c r="I25" s="303">
        <v>0</v>
      </c>
      <c r="J25" s="303">
        <v>0</v>
      </c>
      <c r="K25" s="303">
        <v>0</v>
      </c>
      <c r="L25" s="303">
        <v>0</v>
      </c>
      <c r="M25" s="303">
        <v>0</v>
      </c>
      <c r="N25" s="303">
        <v>0</v>
      </c>
      <c r="O25" s="303">
        <v>0</v>
      </c>
      <c r="P25" s="303">
        <v>0</v>
      </c>
      <c r="Q25" s="303">
        <v>0</v>
      </c>
      <c r="R25" s="303">
        <v>0</v>
      </c>
      <c r="S25" s="303">
        <v>0</v>
      </c>
      <c r="T25" s="303">
        <v>0</v>
      </c>
      <c r="U25" s="303">
        <v>0</v>
      </c>
      <c r="V25" s="303">
        <v>0</v>
      </c>
      <c r="W25" s="303">
        <v>0</v>
      </c>
      <c r="X25" s="303">
        <v>0</v>
      </c>
      <c r="Y25" s="303">
        <v>0</v>
      </c>
      <c r="Z25" s="303">
        <v>0</v>
      </c>
      <c r="AA25" s="303">
        <v>0</v>
      </c>
      <c r="AB25" s="302">
        <f t="shared" ref="AB25:AB64" si="24">H25+L25+P25+T25+X25</f>
        <v>0</v>
      </c>
      <c r="AC25" s="302">
        <f t="shared" ref="AC25:AC64" si="25">SUM(J25,N25,R25,V25,Z25)</f>
        <v>0</v>
      </c>
    </row>
    <row r="26" spans="1:32" x14ac:dyDescent="0.25">
      <c r="A26" s="78" t="s">
        <v>173</v>
      </c>
      <c r="B26" s="53" t="s">
        <v>172</v>
      </c>
      <c r="C26" s="302">
        <v>0</v>
      </c>
      <c r="D26" s="302">
        <v>0</v>
      </c>
      <c r="E26" s="303">
        <f t="shared" si="22"/>
        <v>0</v>
      </c>
      <c r="F26" s="303">
        <f t="shared" si="23"/>
        <v>0</v>
      </c>
      <c r="G26" s="303">
        <v>0</v>
      </c>
      <c r="H26" s="303">
        <v>0</v>
      </c>
      <c r="I26" s="303">
        <v>0</v>
      </c>
      <c r="J26" s="303">
        <v>0</v>
      </c>
      <c r="K26" s="303">
        <v>0</v>
      </c>
      <c r="L26" s="303">
        <v>0</v>
      </c>
      <c r="M26" s="303">
        <v>0</v>
      </c>
      <c r="N26" s="303">
        <v>0</v>
      </c>
      <c r="O26" s="303">
        <v>0</v>
      </c>
      <c r="P26" s="303">
        <v>0</v>
      </c>
      <c r="Q26" s="303">
        <v>0</v>
      </c>
      <c r="R26" s="303">
        <v>0</v>
      </c>
      <c r="S26" s="303">
        <v>0</v>
      </c>
      <c r="T26" s="303">
        <v>0</v>
      </c>
      <c r="U26" s="303">
        <v>0</v>
      </c>
      <c r="V26" s="303">
        <v>0</v>
      </c>
      <c r="W26" s="303">
        <v>0</v>
      </c>
      <c r="X26" s="303">
        <v>0</v>
      </c>
      <c r="Y26" s="303">
        <v>0</v>
      </c>
      <c r="Z26" s="303">
        <v>0</v>
      </c>
      <c r="AA26" s="303">
        <v>0</v>
      </c>
      <c r="AB26" s="302">
        <f t="shared" si="24"/>
        <v>0</v>
      </c>
      <c r="AC26" s="302">
        <f t="shared" si="25"/>
        <v>0</v>
      </c>
    </row>
    <row r="27" spans="1:32" ht="31.5" x14ac:dyDescent="0.25">
      <c r="A27" s="78" t="s">
        <v>171</v>
      </c>
      <c r="B27" s="53" t="s">
        <v>417</v>
      </c>
      <c r="C27" s="302">
        <v>8.8479003812950996</v>
      </c>
      <c r="D27" s="302">
        <v>3.9450885955999997</v>
      </c>
      <c r="E27" s="303">
        <f>D27</f>
        <v>3.9450885955999997</v>
      </c>
      <c r="F27" s="303">
        <f>E27-G27-J27</f>
        <v>1.4450885955999997</v>
      </c>
      <c r="G27" s="303">
        <v>0</v>
      </c>
      <c r="H27" s="303">
        <v>7.8479003812950996</v>
      </c>
      <c r="I27" s="303">
        <v>0</v>
      </c>
      <c r="J27" s="303">
        <v>2.5</v>
      </c>
      <c r="K27" s="303">
        <v>0</v>
      </c>
      <c r="L27" s="303">
        <v>0</v>
      </c>
      <c r="M27" s="303">
        <v>0</v>
      </c>
      <c r="N27" s="303">
        <v>1.4450885955999995</v>
      </c>
      <c r="O27" s="303">
        <v>0</v>
      </c>
      <c r="P27" s="303">
        <v>0</v>
      </c>
      <c r="Q27" s="303">
        <v>0</v>
      </c>
      <c r="R27" s="303">
        <v>0</v>
      </c>
      <c r="S27" s="303">
        <v>0</v>
      </c>
      <c r="T27" s="303">
        <v>0</v>
      </c>
      <c r="U27" s="303">
        <v>0</v>
      </c>
      <c r="V27" s="303">
        <v>0</v>
      </c>
      <c r="W27" s="303">
        <v>0</v>
      </c>
      <c r="X27" s="303">
        <v>0</v>
      </c>
      <c r="Y27" s="303">
        <v>0</v>
      </c>
      <c r="Z27" s="303">
        <v>0</v>
      </c>
      <c r="AA27" s="303">
        <v>0</v>
      </c>
      <c r="AB27" s="302">
        <f t="shared" si="24"/>
        <v>7.8479003812950996</v>
      </c>
      <c r="AC27" s="302">
        <f t="shared" si="25"/>
        <v>3.9450885955999997</v>
      </c>
    </row>
    <row r="28" spans="1:32" x14ac:dyDescent="0.25">
      <c r="A28" s="78" t="s">
        <v>170</v>
      </c>
      <c r="B28" s="53" t="s">
        <v>496</v>
      </c>
      <c r="C28" s="302">
        <v>0</v>
      </c>
      <c r="D28" s="302">
        <v>0</v>
      </c>
      <c r="E28" s="303">
        <f t="shared" ref="E28:E29" si="26">D28</f>
        <v>0</v>
      </c>
      <c r="F28" s="303">
        <f t="shared" ref="F28:F29" si="27">E28-G28-J28</f>
        <v>0</v>
      </c>
      <c r="G28" s="303">
        <v>0</v>
      </c>
      <c r="H28" s="303">
        <v>0</v>
      </c>
      <c r="I28" s="303">
        <v>0</v>
      </c>
      <c r="J28" s="303">
        <v>0</v>
      </c>
      <c r="K28" s="303">
        <v>0</v>
      </c>
      <c r="L28" s="303">
        <v>0</v>
      </c>
      <c r="M28" s="303">
        <v>0</v>
      </c>
      <c r="N28" s="303">
        <v>0</v>
      </c>
      <c r="O28" s="303">
        <v>0</v>
      </c>
      <c r="P28" s="303">
        <v>0</v>
      </c>
      <c r="Q28" s="303">
        <v>0</v>
      </c>
      <c r="R28" s="303">
        <v>0</v>
      </c>
      <c r="S28" s="303">
        <v>0</v>
      </c>
      <c r="T28" s="303">
        <v>0</v>
      </c>
      <c r="U28" s="303">
        <v>0</v>
      </c>
      <c r="V28" s="303">
        <v>0</v>
      </c>
      <c r="W28" s="303">
        <v>0</v>
      </c>
      <c r="X28" s="303">
        <v>0</v>
      </c>
      <c r="Y28" s="303">
        <v>0</v>
      </c>
      <c r="Z28" s="303">
        <v>0</v>
      </c>
      <c r="AA28" s="303">
        <v>0</v>
      </c>
      <c r="AB28" s="302">
        <f t="shared" si="24"/>
        <v>0</v>
      </c>
      <c r="AC28" s="302">
        <f t="shared" si="25"/>
        <v>0</v>
      </c>
    </row>
    <row r="29" spans="1:32" x14ac:dyDescent="0.25">
      <c r="A29" s="78" t="s">
        <v>169</v>
      </c>
      <c r="B29" s="81" t="s">
        <v>168</v>
      </c>
      <c r="C29" s="302">
        <v>1.5926220686331176</v>
      </c>
      <c r="D29" s="302">
        <v>0</v>
      </c>
      <c r="E29" s="303">
        <f t="shared" si="26"/>
        <v>0</v>
      </c>
      <c r="F29" s="303">
        <f t="shared" si="27"/>
        <v>0</v>
      </c>
      <c r="G29" s="303">
        <v>0</v>
      </c>
      <c r="H29" s="303">
        <v>1.4126220686331177</v>
      </c>
      <c r="I29" s="303">
        <v>0</v>
      </c>
      <c r="J29" s="303">
        <v>0</v>
      </c>
      <c r="K29" s="303">
        <v>0</v>
      </c>
      <c r="L29" s="303">
        <v>0</v>
      </c>
      <c r="M29" s="303">
        <v>0</v>
      </c>
      <c r="N29" s="303">
        <v>0</v>
      </c>
      <c r="O29" s="303">
        <v>0</v>
      </c>
      <c r="P29" s="303">
        <v>0</v>
      </c>
      <c r="Q29" s="303">
        <v>0</v>
      </c>
      <c r="R29" s="303">
        <v>0</v>
      </c>
      <c r="S29" s="303">
        <v>0</v>
      </c>
      <c r="T29" s="303">
        <v>0</v>
      </c>
      <c r="U29" s="303">
        <v>0</v>
      </c>
      <c r="V29" s="303">
        <v>0</v>
      </c>
      <c r="W29" s="303">
        <v>0</v>
      </c>
      <c r="X29" s="303">
        <v>0</v>
      </c>
      <c r="Y29" s="303">
        <v>0</v>
      </c>
      <c r="Z29" s="303">
        <v>0</v>
      </c>
      <c r="AA29" s="303">
        <v>0</v>
      </c>
      <c r="AB29" s="302">
        <f t="shared" si="24"/>
        <v>1.4126220686331177</v>
      </c>
      <c r="AC29" s="302">
        <f t="shared" si="25"/>
        <v>0</v>
      </c>
    </row>
    <row r="30" spans="1:32" ht="47.25" x14ac:dyDescent="0.25">
      <c r="A30" s="80" t="s">
        <v>61</v>
      </c>
      <c r="B30" s="79" t="s">
        <v>167</v>
      </c>
      <c r="C30" s="302">
        <v>8.8479003812950996</v>
      </c>
      <c r="D30" s="302">
        <f>SUM(D31:D34)</f>
        <v>3.34329542</v>
      </c>
      <c r="E30" s="302">
        <f t="shared" ref="E30:F30" si="28">SUM(E31:E34)</f>
        <v>3.34329542</v>
      </c>
      <c r="F30" s="302">
        <f t="shared" si="28"/>
        <v>0</v>
      </c>
      <c r="G30" s="302">
        <v>0</v>
      </c>
      <c r="H30" s="302">
        <v>7.8479003812950996</v>
      </c>
      <c r="I30" s="302">
        <v>0</v>
      </c>
      <c r="J30" s="302">
        <v>3.34329542</v>
      </c>
      <c r="K30" s="302">
        <v>0</v>
      </c>
      <c r="L30" s="302">
        <v>0</v>
      </c>
      <c r="M30" s="302">
        <v>0</v>
      </c>
      <c r="N30" s="302">
        <v>0</v>
      </c>
      <c r="O30" s="302">
        <v>0</v>
      </c>
      <c r="P30" s="302">
        <v>0</v>
      </c>
      <c r="Q30" s="302">
        <v>0</v>
      </c>
      <c r="R30" s="302">
        <v>0</v>
      </c>
      <c r="S30" s="302">
        <v>0</v>
      </c>
      <c r="T30" s="302">
        <v>0</v>
      </c>
      <c r="U30" s="302">
        <v>0</v>
      </c>
      <c r="V30" s="302">
        <v>0</v>
      </c>
      <c r="W30" s="302">
        <v>0</v>
      </c>
      <c r="X30" s="302">
        <v>0</v>
      </c>
      <c r="Y30" s="302">
        <v>0</v>
      </c>
      <c r="Z30" s="302">
        <v>0</v>
      </c>
      <c r="AA30" s="302">
        <v>0</v>
      </c>
      <c r="AB30" s="302">
        <f t="shared" si="24"/>
        <v>7.8479003812950996</v>
      </c>
      <c r="AC30" s="302">
        <f t="shared" si="25"/>
        <v>3.34329542</v>
      </c>
    </row>
    <row r="31" spans="1:32" x14ac:dyDescent="0.25">
      <c r="A31" s="80" t="s">
        <v>166</v>
      </c>
      <c r="B31" s="53" t="s">
        <v>165</v>
      </c>
      <c r="C31" s="302">
        <v>8.8479003812950996</v>
      </c>
      <c r="D31" s="302">
        <v>3.34329542</v>
      </c>
      <c r="E31" s="303">
        <f>D31</f>
        <v>3.34329542</v>
      </c>
      <c r="F31" s="303">
        <f t="shared" ref="F31:F34" si="29">E31-G31-J31</f>
        <v>0</v>
      </c>
      <c r="G31" s="303">
        <v>0</v>
      </c>
      <c r="H31" s="303">
        <v>7.8479003812950996</v>
      </c>
      <c r="I31" s="303">
        <v>0</v>
      </c>
      <c r="J31" s="303">
        <v>3.34329542</v>
      </c>
      <c r="K31" s="303">
        <v>0</v>
      </c>
      <c r="L31" s="303">
        <v>0</v>
      </c>
      <c r="M31" s="303">
        <v>0</v>
      </c>
      <c r="N31" s="303">
        <v>0</v>
      </c>
      <c r="O31" s="303">
        <v>0</v>
      </c>
      <c r="P31" s="303">
        <v>0</v>
      </c>
      <c r="Q31" s="303">
        <v>0</v>
      </c>
      <c r="R31" s="303">
        <v>0</v>
      </c>
      <c r="S31" s="303">
        <v>0</v>
      </c>
      <c r="T31" s="303">
        <v>0</v>
      </c>
      <c r="U31" s="303">
        <v>0</v>
      </c>
      <c r="V31" s="303">
        <v>0</v>
      </c>
      <c r="W31" s="303">
        <v>0</v>
      </c>
      <c r="X31" s="303">
        <v>0</v>
      </c>
      <c r="Y31" s="303">
        <v>0</v>
      </c>
      <c r="Z31" s="303">
        <v>0</v>
      </c>
      <c r="AA31" s="303">
        <v>0</v>
      </c>
      <c r="AB31" s="302">
        <f t="shared" si="24"/>
        <v>7.8479003812950996</v>
      </c>
      <c r="AC31" s="302">
        <f t="shared" si="25"/>
        <v>3.34329542</v>
      </c>
    </row>
    <row r="32" spans="1:32" ht="31.5" x14ac:dyDescent="0.25">
      <c r="A32" s="80" t="s">
        <v>164</v>
      </c>
      <c r="B32" s="53" t="s">
        <v>163</v>
      </c>
      <c r="C32" s="302">
        <v>0</v>
      </c>
      <c r="D32" s="302">
        <v>0</v>
      </c>
      <c r="E32" s="303">
        <v>0</v>
      </c>
      <c r="F32" s="303">
        <f t="shared" si="29"/>
        <v>0</v>
      </c>
      <c r="G32" s="303">
        <v>0</v>
      </c>
      <c r="H32" s="303">
        <v>0</v>
      </c>
      <c r="I32" s="303">
        <v>0</v>
      </c>
      <c r="J32" s="303">
        <v>0</v>
      </c>
      <c r="K32" s="303">
        <v>0</v>
      </c>
      <c r="L32" s="303">
        <v>0</v>
      </c>
      <c r="M32" s="303">
        <v>0</v>
      </c>
      <c r="N32" s="303">
        <v>0</v>
      </c>
      <c r="O32" s="303">
        <v>0</v>
      </c>
      <c r="P32" s="303">
        <v>0</v>
      </c>
      <c r="Q32" s="303">
        <v>0</v>
      </c>
      <c r="R32" s="303">
        <v>0</v>
      </c>
      <c r="S32" s="303">
        <v>0</v>
      </c>
      <c r="T32" s="303">
        <v>0</v>
      </c>
      <c r="U32" s="303">
        <v>0</v>
      </c>
      <c r="V32" s="303">
        <v>0</v>
      </c>
      <c r="W32" s="303">
        <v>0</v>
      </c>
      <c r="X32" s="303">
        <v>0</v>
      </c>
      <c r="Y32" s="303">
        <v>0</v>
      </c>
      <c r="Z32" s="303">
        <v>0</v>
      </c>
      <c r="AA32" s="303">
        <v>0</v>
      </c>
      <c r="AB32" s="302">
        <f t="shared" si="24"/>
        <v>0</v>
      </c>
      <c r="AC32" s="302">
        <f t="shared" si="25"/>
        <v>0</v>
      </c>
    </row>
    <row r="33" spans="1:29" x14ac:dyDescent="0.25">
      <c r="A33" s="80" t="s">
        <v>162</v>
      </c>
      <c r="B33" s="53" t="s">
        <v>161</v>
      </c>
      <c r="C33" s="302">
        <v>0</v>
      </c>
      <c r="D33" s="302">
        <v>0</v>
      </c>
      <c r="E33" s="303">
        <v>0</v>
      </c>
      <c r="F33" s="303">
        <f t="shared" si="29"/>
        <v>0</v>
      </c>
      <c r="G33" s="303">
        <v>0</v>
      </c>
      <c r="H33" s="303">
        <v>0</v>
      </c>
      <c r="I33" s="303">
        <v>0</v>
      </c>
      <c r="J33" s="303">
        <v>0</v>
      </c>
      <c r="K33" s="303">
        <v>0</v>
      </c>
      <c r="L33" s="303">
        <v>0</v>
      </c>
      <c r="M33" s="303">
        <v>0</v>
      </c>
      <c r="N33" s="303">
        <v>0</v>
      </c>
      <c r="O33" s="303">
        <v>0</v>
      </c>
      <c r="P33" s="303">
        <v>0</v>
      </c>
      <c r="Q33" s="303">
        <v>0</v>
      </c>
      <c r="R33" s="303">
        <v>0</v>
      </c>
      <c r="S33" s="303">
        <v>0</v>
      </c>
      <c r="T33" s="303">
        <v>0</v>
      </c>
      <c r="U33" s="303">
        <v>0</v>
      </c>
      <c r="V33" s="303">
        <v>0</v>
      </c>
      <c r="W33" s="303">
        <v>0</v>
      </c>
      <c r="X33" s="303">
        <v>0</v>
      </c>
      <c r="Y33" s="303">
        <v>0</v>
      </c>
      <c r="Z33" s="303">
        <v>0</v>
      </c>
      <c r="AA33" s="303">
        <v>0</v>
      </c>
      <c r="AB33" s="302">
        <f t="shared" si="24"/>
        <v>0</v>
      </c>
      <c r="AC33" s="302">
        <f t="shared" si="25"/>
        <v>0</v>
      </c>
    </row>
    <row r="34" spans="1:29" x14ac:dyDescent="0.25">
      <c r="A34" s="80" t="s">
        <v>160</v>
      </c>
      <c r="B34" s="53" t="s">
        <v>159</v>
      </c>
      <c r="C34" s="302">
        <v>0</v>
      </c>
      <c r="D34" s="302">
        <v>0</v>
      </c>
      <c r="E34" s="303">
        <v>0</v>
      </c>
      <c r="F34" s="303">
        <f t="shared" si="29"/>
        <v>0</v>
      </c>
      <c r="G34" s="303">
        <v>0</v>
      </c>
      <c r="H34" s="303">
        <v>0</v>
      </c>
      <c r="I34" s="303">
        <v>0</v>
      </c>
      <c r="J34" s="303">
        <v>0</v>
      </c>
      <c r="K34" s="303">
        <v>0</v>
      </c>
      <c r="L34" s="303">
        <v>0</v>
      </c>
      <c r="M34" s="303">
        <v>0</v>
      </c>
      <c r="N34" s="303">
        <v>0</v>
      </c>
      <c r="O34" s="303">
        <v>0</v>
      </c>
      <c r="P34" s="303">
        <v>0</v>
      </c>
      <c r="Q34" s="303">
        <v>0</v>
      </c>
      <c r="R34" s="303">
        <v>0</v>
      </c>
      <c r="S34" s="303">
        <v>0</v>
      </c>
      <c r="T34" s="303">
        <v>0</v>
      </c>
      <c r="U34" s="303">
        <v>0</v>
      </c>
      <c r="V34" s="303">
        <v>0</v>
      </c>
      <c r="W34" s="303">
        <v>0</v>
      </c>
      <c r="X34" s="303">
        <v>0</v>
      </c>
      <c r="Y34" s="303">
        <v>0</v>
      </c>
      <c r="Z34" s="303">
        <v>0</v>
      </c>
      <c r="AA34" s="303">
        <v>0</v>
      </c>
      <c r="AB34" s="302">
        <f t="shared" si="24"/>
        <v>0</v>
      </c>
      <c r="AC34" s="302">
        <f t="shared" si="25"/>
        <v>0</v>
      </c>
    </row>
    <row r="35" spans="1:29" ht="31.5" x14ac:dyDescent="0.25">
      <c r="A35" s="80" t="s">
        <v>60</v>
      </c>
      <c r="B35" s="79" t="s">
        <v>158</v>
      </c>
      <c r="C35" s="302">
        <v>0</v>
      </c>
      <c r="D35" s="302">
        <v>0</v>
      </c>
      <c r="E35" s="302">
        <v>0</v>
      </c>
      <c r="F35" s="302">
        <v>0</v>
      </c>
      <c r="G35" s="302">
        <v>0</v>
      </c>
      <c r="H35" s="302">
        <v>0</v>
      </c>
      <c r="I35" s="302">
        <v>0</v>
      </c>
      <c r="J35" s="302">
        <v>0</v>
      </c>
      <c r="K35" s="302">
        <v>0</v>
      </c>
      <c r="L35" s="302">
        <v>0</v>
      </c>
      <c r="M35" s="302">
        <v>0</v>
      </c>
      <c r="N35" s="302">
        <v>0</v>
      </c>
      <c r="O35" s="302">
        <v>0</v>
      </c>
      <c r="P35" s="302">
        <v>0</v>
      </c>
      <c r="Q35" s="302">
        <v>0</v>
      </c>
      <c r="R35" s="302">
        <v>0</v>
      </c>
      <c r="S35" s="302">
        <v>0</v>
      </c>
      <c r="T35" s="302">
        <v>0</v>
      </c>
      <c r="U35" s="302">
        <v>0</v>
      </c>
      <c r="V35" s="302">
        <v>0</v>
      </c>
      <c r="W35" s="302">
        <v>0</v>
      </c>
      <c r="X35" s="302">
        <v>0</v>
      </c>
      <c r="Y35" s="302">
        <v>0</v>
      </c>
      <c r="Z35" s="302">
        <v>0</v>
      </c>
      <c r="AA35" s="302">
        <v>0</v>
      </c>
      <c r="AB35" s="302">
        <f t="shared" si="24"/>
        <v>0</v>
      </c>
      <c r="AC35" s="302">
        <f t="shared" si="25"/>
        <v>0</v>
      </c>
    </row>
    <row r="36" spans="1:29" ht="31.5" x14ac:dyDescent="0.25">
      <c r="A36" s="78" t="s">
        <v>157</v>
      </c>
      <c r="B36" s="350" t="s">
        <v>156</v>
      </c>
      <c r="C36" s="304">
        <v>0</v>
      </c>
      <c r="D36" s="302">
        <v>0</v>
      </c>
      <c r="E36" s="303">
        <v>0</v>
      </c>
      <c r="F36" s="303">
        <v>0</v>
      </c>
      <c r="G36" s="303">
        <v>0</v>
      </c>
      <c r="H36" s="303">
        <v>0</v>
      </c>
      <c r="I36" s="303">
        <v>0</v>
      </c>
      <c r="J36" s="303">
        <v>0</v>
      </c>
      <c r="K36" s="303">
        <v>0</v>
      </c>
      <c r="L36" s="303">
        <v>0</v>
      </c>
      <c r="M36" s="303">
        <v>0</v>
      </c>
      <c r="N36" s="303">
        <v>0</v>
      </c>
      <c r="O36" s="303">
        <v>0</v>
      </c>
      <c r="P36" s="303">
        <v>0</v>
      </c>
      <c r="Q36" s="303">
        <v>0</v>
      </c>
      <c r="R36" s="303">
        <v>0</v>
      </c>
      <c r="S36" s="303">
        <v>0</v>
      </c>
      <c r="T36" s="303">
        <v>0</v>
      </c>
      <c r="U36" s="303">
        <v>0</v>
      </c>
      <c r="V36" s="303">
        <v>0</v>
      </c>
      <c r="W36" s="303">
        <v>0</v>
      </c>
      <c r="X36" s="303">
        <v>0</v>
      </c>
      <c r="Y36" s="303">
        <v>0</v>
      </c>
      <c r="Z36" s="303">
        <v>0</v>
      </c>
      <c r="AA36" s="303">
        <v>0</v>
      </c>
      <c r="AB36" s="302">
        <f t="shared" si="24"/>
        <v>0</v>
      </c>
      <c r="AC36" s="302">
        <f t="shared" si="25"/>
        <v>0</v>
      </c>
    </row>
    <row r="37" spans="1:29" x14ac:dyDescent="0.25">
      <c r="A37" s="78" t="s">
        <v>155</v>
      </c>
      <c r="B37" s="350" t="s">
        <v>145</v>
      </c>
      <c r="C37" s="304">
        <v>0</v>
      </c>
      <c r="D37" s="302">
        <v>0</v>
      </c>
      <c r="E37" s="303">
        <v>0</v>
      </c>
      <c r="F37" s="303">
        <v>0</v>
      </c>
      <c r="G37" s="303">
        <v>0</v>
      </c>
      <c r="H37" s="303">
        <v>0</v>
      </c>
      <c r="I37" s="303">
        <v>0</v>
      </c>
      <c r="J37" s="303">
        <v>0</v>
      </c>
      <c r="K37" s="303">
        <v>0</v>
      </c>
      <c r="L37" s="303">
        <v>0</v>
      </c>
      <c r="M37" s="303">
        <v>0</v>
      </c>
      <c r="N37" s="303">
        <v>0</v>
      </c>
      <c r="O37" s="303">
        <v>0</v>
      </c>
      <c r="P37" s="303">
        <v>0</v>
      </c>
      <c r="Q37" s="303">
        <v>0</v>
      </c>
      <c r="R37" s="303">
        <v>0</v>
      </c>
      <c r="S37" s="303">
        <v>0</v>
      </c>
      <c r="T37" s="303">
        <v>0</v>
      </c>
      <c r="U37" s="303">
        <v>0</v>
      </c>
      <c r="V37" s="303">
        <v>0</v>
      </c>
      <c r="W37" s="303">
        <v>0</v>
      </c>
      <c r="X37" s="303">
        <v>0</v>
      </c>
      <c r="Y37" s="303">
        <v>0</v>
      </c>
      <c r="Z37" s="303">
        <v>0</v>
      </c>
      <c r="AA37" s="303">
        <v>0</v>
      </c>
      <c r="AB37" s="302">
        <f t="shared" si="24"/>
        <v>0</v>
      </c>
      <c r="AC37" s="302">
        <f t="shared" si="25"/>
        <v>0</v>
      </c>
    </row>
    <row r="38" spans="1:29" x14ac:dyDescent="0.25">
      <c r="A38" s="78" t="s">
        <v>154</v>
      </c>
      <c r="B38" s="350" t="s">
        <v>143</v>
      </c>
      <c r="C38" s="304">
        <v>0</v>
      </c>
      <c r="D38" s="302">
        <v>0</v>
      </c>
      <c r="E38" s="303">
        <v>0</v>
      </c>
      <c r="F38" s="303">
        <v>0</v>
      </c>
      <c r="G38" s="303">
        <v>0</v>
      </c>
      <c r="H38" s="303">
        <v>0</v>
      </c>
      <c r="I38" s="303">
        <v>0</v>
      </c>
      <c r="J38" s="303">
        <v>0</v>
      </c>
      <c r="K38" s="303">
        <v>0</v>
      </c>
      <c r="L38" s="303">
        <v>0</v>
      </c>
      <c r="M38" s="303">
        <v>0</v>
      </c>
      <c r="N38" s="303">
        <v>0</v>
      </c>
      <c r="O38" s="303">
        <v>0</v>
      </c>
      <c r="P38" s="303">
        <v>0</v>
      </c>
      <c r="Q38" s="303">
        <v>0</v>
      </c>
      <c r="R38" s="303">
        <v>0</v>
      </c>
      <c r="S38" s="303">
        <v>0</v>
      </c>
      <c r="T38" s="303">
        <v>0</v>
      </c>
      <c r="U38" s="303">
        <v>0</v>
      </c>
      <c r="V38" s="303">
        <v>0</v>
      </c>
      <c r="W38" s="303">
        <v>0</v>
      </c>
      <c r="X38" s="303">
        <v>0</v>
      </c>
      <c r="Y38" s="303">
        <v>0</v>
      </c>
      <c r="Z38" s="303">
        <v>0</v>
      </c>
      <c r="AA38" s="303">
        <v>0</v>
      </c>
      <c r="AB38" s="302">
        <f t="shared" si="24"/>
        <v>0</v>
      </c>
      <c r="AC38" s="302">
        <f t="shared" si="25"/>
        <v>0</v>
      </c>
    </row>
    <row r="39" spans="1:29" ht="31.5" x14ac:dyDescent="0.25">
      <c r="A39" s="78" t="s">
        <v>153</v>
      </c>
      <c r="B39" s="53" t="s">
        <v>141</v>
      </c>
      <c r="C39" s="302">
        <v>0</v>
      </c>
      <c r="D39" s="302">
        <v>0</v>
      </c>
      <c r="E39" s="303">
        <v>0</v>
      </c>
      <c r="F39" s="303">
        <v>0</v>
      </c>
      <c r="G39" s="303">
        <v>0</v>
      </c>
      <c r="H39" s="303">
        <v>0</v>
      </c>
      <c r="I39" s="303">
        <v>0</v>
      </c>
      <c r="J39" s="303">
        <v>0</v>
      </c>
      <c r="K39" s="303">
        <v>0</v>
      </c>
      <c r="L39" s="303">
        <v>0</v>
      </c>
      <c r="M39" s="303">
        <v>0</v>
      </c>
      <c r="N39" s="303">
        <v>0</v>
      </c>
      <c r="O39" s="303">
        <v>0</v>
      </c>
      <c r="P39" s="303">
        <v>0</v>
      </c>
      <c r="Q39" s="303">
        <v>0</v>
      </c>
      <c r="R39" s="303">
        <v>0</v>
      </c>
      <c r="S39" s="303">
        <v>0</v>
      </c>
      <c r="T39" s="303">
        <v>0</v>
      </c>
      <c r="U39" s="303">
        <v>0</v>
      </c>
      <c r="V39" s="303">
        <v>0</v>
      </c>
      <c r="W39" s="303">
        <v>0</v>
      </c>
      <c r="X39" s="303">
        <v>0</v>
      </c>
      <c r="Y39" s="303">
        <v>0</v>
      </c>
      <c r="Z39" s="303">
        <v>0</v>
      </c>
      <c r="AA39" s="303">
        <v>0</v>
      </c>
      <c r="AB39" s="302">
        <f t="shared" si="24"/>
        <v>0</v>
      </c>
      <c r="AC39" s="302">
        <f t="shared" si="25"/>
        <v>0</v>
      </c>
    </row>
    <row r="40" spans="1:29" ht="31.5" x14ac:dyDescent="0.25">
      <c r="A40" s="78" t="s">
        <v>152</v>
      </c>
      <c r="B40" s="53" t="s">
        <v>139</v>
      </c>
      <c r="C40" s="302">
        <v>0</v>
      </c>
      <c r="D40" s="302">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2">
        <f t="shared" si="24"/>
        <v>0</v>
      </c>
      <c r="AC40" s="302">
        <f t="shared" si="25"/>
        <v>0</v>
      </c>
    </row>
    <row r="41" spans="1:29" x14ac:dyDescent="0.25">
      <c r="A41" s="78" t="s">
        <v>151</v>
      </c>
      <c r="B41" s="53" t="s">
        <v>137</v>
      </c>
      <c r="C41" s="302">
        <v>0</v>
      </c>
      <c r="D41" s="302">
        <v>0</v>
      </c>
      <c r="E41" s="303">
        <v>0</v>
      </c>
      <c r="F41" s="303">
        <v>0</v>
      </c>
      <c r="G41" s="303">
        <v>0</v>
      </c>
      <c r="H41" s="303">
        <v>0</v>
      </c>
      <c r="I41" s="303">
        <v>0</v>
      </c>
      <c r="J41" s="303">
        <v>0</v>
      </c>
      <c r="K41" s="303">
        <v>0</v>
      </c>
      <c r="L41" s="303">
        <v>0</v>
      </c>
      <c r="M41" s="303">
        <v>0</v>
      </c>
      <c r="N41" s="303">
        <v>0</v>
      </c>
      <c r="O41" s="303">
        <v>0</v>
      </c>
      <c r="P41" s="303">
        <v>0</v>
      </c>
      <c r="Q41" s="303">
        <v>0</v>
      </c>
      <c r="R41" s="303">
        <v>0</v>
      </c>
      <c r="S41" s="303">
        <v>0</v>
      </c>
      <c r="T41" s="303">
        <v>0</v>
      </c>
      <c r="U41" s="303">
        <v>0</v>
      </c>
      <c r="V41" s="303">
        <v>0</v>
      </c>
      <c r="W41" s="303">
        <v>0</v>
      </c>
      <c r="X41" s="303">
        <v>0</v>
      </c>
      <c r="Y41" s="303">
        <v>0</v>
      </c>
      <c r="Z41" s="303">
        <v>0</v>
      </c>
      <c r="AA41" s="303">
        <v>0</v>
      </c>
      <c r="AB41" s="302">
        <f t="shared" si="24"/>
        <v>0</v>
      </c>
      <c r="AC41" s="302">
        <f t="shared" si="25"/>
        <v>0</v>
      </c>
    </row>
    <row r="42" spans="1:29" ht="18.75" x14ac:dyDescent="0.25">
      <c r="A42" s="78" t="s">
        <v>150</v>
      </c>
      <c r="B42" s="350" t="s">
        <v>581</v>
      </c>
      <c r="C42" s="304">
        <v>0</v>
      </c>
      <c r="D42" s="302">
        <v>0</v>
      </c>
      <c r="E42" s="303">
        <v>0</v>
      </c>
      <c r="F42" s="303">
        <v>0</v>
      </c>
      <c r="G42" s="303">
        <v>0</v>
      </c>
      <c r="H42" s="303">
        <v>0</v>
      </c>
      <c r="I42" s="303">
        <v>0</v>
      </c>
      <c r="J42" s="303">
        <v>0</v>
      </c>
      <c r="K42" s="303">
        <v>0</v>
      </c>
      <c r="L42" s="303">
        <v>0</v>
      </c>
      <c r="M42" s="303">
        <v>0</v>
      </c>
      <c r="N42" s="303">
        <v>0</v>
      </c>
      <c r="O42" s="303">
        <v>0</v>
      </c>
      <c r="P42" s="303">
        <v>0</v>
      </c>
      <c r="Q42" s="303">
        <v>0</v>
      </c>
      <c r="R42" s="303">
        <v>0</v>
      </c>
      <c r="S42" s="303">
        <v>0</v>
      </c>
      <c r="T42" s="303">
        <v>0</v>
      </c>
      <c r="U42" s="303">
        <v>0</v>
      </c>
      <c r="V42" s="303">
        <v>0</v>
      </c>
      <c r="W42" s="303">
        <v>0</v>
      </c>
      <c r="X42" s="303">
        <v>0</v>
      </c>
      <c r="Y42" s="303">
        <v>0</v>
      </c>
      <c r="Z42" s="303">
        <v>0</v>
      </c>
      <c r="AA42" s="303">
        <v>0</v>
      </c>
      <c r="AB42" s="302">
        <f t="shared" si="24"/>
        <v>0</v>
      </c>
      <c r="AC42" s="302">
        <f t="shared" si="25"/>
        <v>0</v>
      </c>
    </row>
    <row r="43" spans="1:29" x14ac:dyDescent="0.25">
      <c r="A43" s="80" t="s">
        <v>59</v>
      </c>
      <c r="B43" s="79" t="s">
        <v>149</v>
      </c>
      <c r="C43" s="302">
        <v>0</v>
      </c>
      <c r="D43" s="302">
        <v>0</v>
      </c>
      <c r="E43" s="302">
        <v>0</v>
      </c>
      <c r="F43" s="302">
        <v>0</v>
      </c>
      <c r="G43" s="302">
        <v>0</v>
      </c>
      <c r="H43" s="302">
        <v>0</v>
      </c>
      <c r="I43" s="302">
        <v>0</v>
      </c>
      <c r="J43" s="302">
        <v>0</v>
      </c>
      <c r="K43" s="302">
        <v>0</v>
      </c>
      <c r="L43" s="302">
        <v>0</v>
      </c>
      <c r="M43" s="302">
        <v>0</v>
      </c>
      <c r="N43" s="302">
        <v>0</v>
      </c>
      <c r="O43" s="302">
        <v>0</v>
      </c>
      <c r="P43" s="302">
        <v>0</v>
      </c>
      <c r="Q43" s="302">
        <v>0</v>
      </c>
      <c r="R43" s="302">
        <v>0</v>
      </c>
      <c r="S43" s="302">
        <v>0</v>
      </c>
      <c r="T43" s="302">
        <v>0</v>
      </c>
      <c r="U43" s="302">
        <v>0</v>
      </c>
      <c r="V43" s="302">
        <v>0</v>
      </c>
      <c r="W43" s="302">
        <v>0</v>
      </c>
      <c r="X43" s="302">
        <v>0</v>
      </c>
      <c r="Y43" s="302">
        <v>0</v>
      </c>
      <c r="Z43" s="302">
        <v>0</v>
      </c>
      <c r="AA43" s="302">
        <v>0</v>
      </c>
      <c r="AB43" s="302">
        <f t="shared" si="24"/>
        <v>0</v>
      </c>
      <c r="AC43" s="302">
        <f t="shared" si="25"/>
        <v>0</v>
      </c>
    </row>
    <row r="44" spans="1:29" x14ac:dyDescent="0.25">
      <c r="A44" s="78" t="s">
        <v>148</v>
      </c>
      <c r="B44" s="53" t="s">
        <v>147</v>
      </c>
      <c r="C44" s="302">
        <v>0</v>
      </c>
      <c r="D44" s="302">
        <v>0</v>
      </c>
      <c r="E44" s="303">
        <v>0</v>
      </c>
      <c r="F44" s="303">
        <v>0</v>
      </c>
      <c r="G44" s="303">
        <v>0</v>
      </c>
      <c r="H44" s="303">
        <v>0</v>
      </c>
      <c r="I44" s="303">
        <v>0</v>
      </c>
      <c r="J44" s="303">
        <v>0</v>
      </c>
      <c r="K44" s="303">
        <v>0</v>
      </c>
      <c r="L44" s="303">
        <v>0</v>
      </c>
      <c r="M44" s="303">
        <v>0</v>
      </c>
      <c r="N44" s="303">
        <v>0</v>
      </c>
      <c r="O44" s="303">
        <v>0</v>
      </c>
      <c r="P44" s="303">
        <v>0</v>
      </c>
      <c r="Q44" s="303">
        <v>0</v>
      </c>
      <c r="R44" s="303">
        <v>0</v>
      </c>
      <c r="S44" s="303">
        <v>0</v>
      </c>
      <c r="T44" s="303">
        <v>0</v>
      </c>
      <c r="U44" s="303">
        <v>0</v>
      </c>
      <c r="V44" s="303">
        <v>0</v>
      </c>
      <c r="W44" s="303">
        <v>0</v>
      </c>
      <c r="X44" s="303">
        <v>0</v>
      </c>
      <c r="Y44" s="303">
        <v>0</v>
      </c>
      <c r="Z44" s="303">
        <v>0</v>
      </c>
      <c r="AA44" s="303">
        <v>0</v>
      </c>
      <c r="AB44" s="302">
        <f t="shared" si="24"/>
        <v>0</v>
      </c>
      <c r="AC44" s="302">
        <f t="shared" si="25"/>
        <v>0</v>
      </c>
    </row>
    <row r="45" spans="1:29" x14ac:dyDescent="0.25">
      <c r="A45" s="78" t="s">
        <v>146</v>
      </c>
      <c r="B45" s="53" t="s">
        <v>145</v>
      </c>
      <c r="C45" s="302">
        <v>0</v>
      </c>
      <c r="D45" s="302">
        <v>0</v>
      </c>
      <c r="E45" s="303">
        <v>0</v>
      </c>
      <c r="F45" s="303">
        <v>0</v>
      </c>
      <c r="G45" s="303">
        <v>0</v>
      </c>
      <c r="H45" s="303">
        <v>0</v>
      </c>
      <c r="I45" s="303">
        <v>0</v>
      </c>
      <c r="J45" s="303">
        <v>0</v>
      </c>
      <c r="K45" s="303">
        <v>0</v>
      </c>
      <c r="L45" s="303">
        <v>0</v>
      </c>
      <c r="M45" s="303">
        <v>0</v>
      </c>
      <c r="N45" s="303">
        <v>0</v>
      </c>
      <c r="O45" s="303">
        <v>0</v>
      </c>
      <c r="P45" s="303">
        <v>0</v>
      </c>
      <c r="Q45" s="303">
        <v>0</v>
      </c>
      <c r="R45" s="303">
        <v>0</v>
      </c>
      <c r="S45" s="303">
        <v>0</v>
      </c>
      <c r="T45" s="303">
        <v>0</v>
      </c>
      <c r="U45" s="303">
        <v>0</v>
      </c>
      <c r="V45" s="303">
        <v>0</v>
      </c>
      <c r="W45" s="303">
        <v>0</v>
      </c>
      <c r="X45" s="303">
        <v>0</v>
      </c>
      <c r="Y45" s="303">
        <v>0</v>
      </c>
      <c r="Z45" s="303">
        <v>0</v>
      </c>
      <c r="AA45" s="303">
        <v>0</v>
      </c>
      <c r="AB45" s="302">
        <f t="shared" si="24"/>
        <v>0</v>
      </c>
      <c r="AC45" s="302">
        <f t="shared" si="25"/>
        <v>0</v>
      </c>
    </row>
    <row r="46" spans="1:29" x14ac:dyDescent="0.25">
      <c r="A46" s="78" t="s">
        <v>144</v>
      </c>
      <c r="B46" s="53" t="s">
        <v>143</v>
      </c>
      <c r="C46" s="302">
        <v>0</v>
      </c>
      <c r="D46" s="302">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2">
        <f t="shared" si="24"/>
        <v>0</v>
      </c>
      <c r="AC46" s="302">
        <f t="shared" si="25"/>
        <v>0</v>
      </c>
    </row>
    <row r="47" spans="1:29" ht="31.5" x14ac:dyDescent="0.25">
      <c r="A47" s="78" t="s">
        <v>142</v>
      </c>
      <c r="B47" s="53" t="s">
        <v>141</v>
      </c>
      <c r="C47" s="302">
        <v>0</v>
      </c>
      <c r="D47" s="302">
        <v>0</v>
      </c>
      <c r="E47" s="303">
        <v>0</v>
      </c>
      <c r="F47" s="303">
        <v>0</v>
      </c>
      <c r="G47" s="303">
        <v>0</v>
      </c>
      <c r="H47" s="303">
        <v>0</v>
      </c>
      <c r="I47" s="303">
        <v>0</v>
      </c>
      <c r="J47" s="303">
        <v>0</v>
      </c>
      <c r="K47" s="303">
        <v>0</v>
      </c>
      <c r="L47" s="303">
        <v>0</v>
      </c>
      <c r="M47" s="303">
        <v>0</v>
      </c>
      <c r="N47" s="303">
        <v>0</v>
      </c>
      <c r="O47" s="303">
        <v>0</v>
      </c>
      <c r="P47" s="303">
        <v>0</v>
      </c>
      <c r="Q47" s="303">
        <v>0</v>
      </c>
      <c r="R47" s="303">
        <v>0</v>
      </c>
      <c r="S47" s="303">
        <v>0</v>
      </c>
      <c r="T47" s="303">
        <v>0</v>
      </c>
      <c r="U47" s="303">
        <v>0</v>
      </c>
      <c r="V47" s="303">
        <v>0</v>
      </c>
      <c r="W47" s="303">
        <v>0</v>
      </c>
      <c r="X47" s="303">
        <v>0</v>
      </c>
      <c r="Y47" s="303">
        <v>0</v>
      </c>
      <c r="Z47" s="303">
        <v>0</v>
      </c>
      <c r="AA47" s="303">
        <v>0</v>
      </c>
      <c r="AB47" s="302">
        <f t="shared" si="24"/>
        <v>0</v>
      </c>
      <c r="AC47" s="302">
        <f t="shared" si="25"/>
        <v>0</v>
      </c>
    </row>
    <row r="48" spans="1:29" ht="31.5" x14ac:dyDescent="0.25">
      <c r="A48" s="78" t="s">
        <v>140</v>
      </c>
      <c r="B48" s="53" t="s">
        <v>139</v>
      </c>
      <c r="C48" s="302">
        <v>0</v>
      </c>
      <c r="D48" s="302">
        <v>0</v>
      </c>
      <c r="E48" s="303">
        <v>0</v>
      </c>
      <c r="F48" s="303">
        <v>0</v>
      </c>
      <c r="G48" s="303">
        <v>0</v>
      </c>
      <c r="H48" s="303">
        <v>0</v>
      </c>
      <c r="I48" s="303">
        <v>0</v>
      </c>
      <c r="J48" s="303">
        <v>0</v>
      </c>
      <c r="K48" s="303">
        <v>0</v>
      </c>
      <c r="L48" s="303">
        <v>0</v>
      </c>
      <c r="M48" s="303">
        <v>0</v>
      </c>
      <c r="N48" s="303">
        <v>0</v>
      </c>
      <c r="O48" s="303">
        <v>0</v>
      </c>
      <c r="P48" s="303">
        <v>0</v>
      </c>
      <c r="Q48" s="303">
        <v>0</v>
      </c>
      <c r="R48" s="303">
        <v>0</v>
      </c>
      <c r="S48" s="303">
        <v>0</v>
      </c>
      <c r="T48" s="303">
        <v>0</v>
      </c>
      <c r="U48" s="303">
        <v>0</v>
      </c>
      <c r="V48" s="303">
        <v>0</v>
      </c>
      <c r="W48" s="303">
        <v>0</v>
      </c>
      <c r="X48" s="303">
        <v>0</v>
      </c>
      <c r="Y48" s="303">
        <v>0</v>
      </c>
      <c r="Z48" s="303">
        <v>0</v>
      </c>
      <c r="AA48" s="303">
        <v>0</v>
      </c>
      <c r="AB48" s="302">
        <f t="shared" si="24"/>
        <v>0</v>
      </c>
      <c r="AC48" s="302">
        <f t="shared" si="25"/>
        <v>0</v>
      </c>
    </row>
    <row r="49" spans="1:29" x14ac:dyDescent="0.25">
      <c r="A49" s="78" t="s">
        <v>138</v>
      </c>
      <c r="B49" s="53" t="s">
        <v>137</v>
      </c>
      <c r="C49" s="302">
        <v>0</v>
      </c>
      <c r="D49" s="302">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2">
        <f t="shared" si="24"/>
        <v>0</v>
      </c>
      <c r="AC49" s="302">
        <f t="shared" si="25"/>
        <v>0</v>
      </c>
    </row>
    <row r="50" spans="1:29" ht="18.75" x14ac:dyDescent="0.25">
      <c r="A50" s="78" t="s">
        <v>136</v>
      </c>
      <c r="B50" s="350" t="s">
        <v>581</v>
      </c>
      <c r="C50" s="304">
        <v>0</v>
      </c>
      <c r="D50" s="302">
        <v>0</v>
      </c>
      <c r="E50" s="303">
        <v>0</v>
      </c>
      <c r="F50" s="303">
        <v>0</v>
      </c>
      <c r="G50" s="303">
        <v>0</v>
      </c>
      <c r="H50" s="303">
        <v>0</v>
      </c>
      <c r="I50" s="303">
        <v>0</v>
      </c>
      <c r="J50" s="303">
        <v>0</v>
      </c>
      <c r="K50" s="303">
        <v>0</v>
      </c>
      <c r="L50" s="303">
        <v>0</v>
      </c>
      <c r="M50" s="303">
        <v>0</v>
      </c>
      <c r="N50" s="303">
        <v>0</v>
      </c>
      <c r="O50" s="303">
        <v>0</v>
      </c>
      <c r="P50" s="303">
        <v>0</v>
      </c>
      <c r="Q50" s="303">
        <v>0</v>
      </c>
      <c r="R50" s="303">
        <v>0</v>
      </c>
      <c r="S50" s="303">
        <v>0</v>
      </c>
      <c r="T50" s="303">
        <v>0</v>
      </c>
      <c r="U50" s="303">
        <v>0</v>
      </c>
      <c r="V50" s="303">
        <v>0</v>
      </c>
      <c r="W50" s="303">
        <v>0</v>
      </c>
      <c r="X50" s="303">
        <v>0</v>
      </c>
      <c r="Y50" s="303">
        <v>0</v>
      </c>
      <c r="Z50" s="303">
        <v>0</v>
      </c>
      <c r="AA50" s="303">
        <v>0</v>
      </c>
      <c r="AB50" s="302">
        <f t="shared" si="24"/>
        <v>0</v>
      </c>
      <c r="AC50" s="302">
        <f t="shared" si="25"/>
        <v>0</v>
      </c>
    </row>
    <row r="51" spans="1:29" ht="35.25" customHeight="1" x14ac:dyDescent="0.25">
      <c r="A51" s="80" t="s">
        <v>57</v>
      </c>
      <c r="B51" s="79" t="s">
        <v>135</v>
      </c>
      <c r="C51" s="302">
        <v>0</v>
      </c>
      <c r="D51" s="302">
        <v>0</v>
      </c>
      <c r="E51" s="302">
        <v>0</v>
      </c>
      <c r="F51" s="302">
        <v>0</v>
      </c>
      <c r="G51" s="302">
        <v>0</v>
      </c>
      <c r="H51" s="302">
        <v>0</v>
      </c>
      <c r="I51" s="302">
        <v>0</v>
      </c>
      <c r="J51" s="302">
        <v>0</v>
      </c>
      <c r="K51" s="302">
        <v>0</v>
      </c>
      <c r="L51" s="302">
        <v>0</v>
      </c>
      <c r="M51" s="302">
        <v>0</v>
      </c>
      <c r="N51" s="302">
        <v>0</v>
      </c>
      <c r="O51" s="302">
        <v>0</v>
      </c>
      <c r="P51" s="302">
        <v>0</v>
      </c>
      <c r="Q51" s="302">
        <v>0</v>
      </c>
      <c r="R51" s="302">
        <v>0</v>
      </c>
      <c r="S51" s="302">
        <v>0</v>
      </c>
      <c r="T51" s="302">
        <v>0</v>
      </c>
      <c r="U51" s="302">
        <v>0</v>
      </c>
      <c r="V51" s="302">
        <v>0</v>
      </c>
      <c r="W51" s="302">
        <v>0</v>
      </c>
      <c r="X51" s="302">
        <v>0</v>
      </c>
      <c r="Y51" s="302">
        <v>0</v>
      </c>
      <c r="Z51" s="302">
        <v>0</v>
      </c>
      <c r="AA51" s="302">
        <v>0</v>
      </c>
      <c r="AB51" s="302">
        <f t="shared" si="24"/>
        <v>0</v>
      </c>
      <c r="AC51" s="302">
        <f t="shared" si="25"/>
        <v>0</v>
      </c>
    </row>
    <row r="52" spans="1:29" x14ac:dyDescent="0.25">
      <c r="A52" s="78" t="s">
        <v>134</v>
      </c>
      <c r="B52" s="53" t="s">
        <v>133</v>
      </c>
      <c r="C52" s="302">
        <v>0</v>
      </c>
      <c r="D52" s="302">
        <v>0</v>
      </c>
      <c r="E52" s="303">
        <v>0</v>
      </c>
      <c r="F52" s="303">
        <v>0</v>
      </c>
      <c r="G52" s="303">
        <v>0</v>
      </c>
      <c r="H52" s="303">
        <v>0</v>
      </c>
      <c r="I52" s="303">
        <v>0</v>
      </c>
      <c r="J52" s="303">
        <v>0</v>
      </c>
      <c r="K52" s="303">
        <v>0</v>
      </c>
      <c r="L52" s="303">
        <v>0</v>
      </c>
      <c r="M52" s="303">
        <v>0</v>
      </c>
      <c r="N52" s="303">
        <v>0</v>
      </c>
      <c r="O52" s="303">
        <v>0</v>
      </c>
      <c r="P52" s="303">
        <v>0</v>
      </c>
      <c r="Q52" s="303">
        <v>0</v>
      </c>
      <c r="R52" s="303">
        <v>0</v>
      </c>
      <c r="S52" s="303">
        <v>0</v>
      </c>
      <c r="T52" s="303">
        <v>0</v>
      </c>
      <c r="U52" s="303">
        <v>0</v>
      </c>
      <c r="V52" s="303">
        <v>0</v>
      </c>
      <c r="W52" s="303">
        <v>0</v>
      </c>
      <c r="X52" s="303">
        <v>0</v>
      </c>
      <c r="Y52" s="303">
        <v>0</v>
      </c>
      <c r="Z52" s="303">
        <v>0</v>
      </c>
      <c r="AA52" s="303">
        <v>0</v>
      </c>
      <c r="AB52" s="302">
        <f t="shared" si="24"/>
        <v>0</v>
      </c>
      <c r="AC52" s="302">
        <f t="shared" si="25"/>
        <v>0</v>
      </c>
    </row>
    <row r="53" spans="1:29" x14ac:dyDescent="0.25">
      <c r="A53" s="78" t="s">
        <v>132</v>
      </c>
      <c r="B53" s="53" t="s">
        <v>126</v>
      </c>
      <c r="C53" s="302">
        <v>0</v>
      </c>
      <c r="D53" s="302">
        <v>0</v>
      </c>
      <c r="E53" s="303">
        <v>0</v>
      </c>
      <c r="F53" s="303">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2">
        <f t="shared" si="24"/>
        <v>0</v>
      </c>
      <c r="AC53" s="302">
        <f t="shared" si="25"/>
        <v>0</v>
      </c>
    </row>
    <row r="54" spans="1:29" x14ac:dyDescent="0.25">
      <c r="A54" s="78" t="s">
        <v>131</v>
      </c>
      <c r="B54" s="350" t="s">
        <v>125</v>
      </c>
      <c r="C54" s="304">
        <v>0</v>
      </c>
      <c r="D54" s="302">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2">
        <f t="shared" si="24"/>
        <v>0</v>
      </c>
      <c r="AC54" s="302">
        <f t="shared" si="25"/>
        <v>0</v>
      </c>
    </row>
    <row r="55" spans="1:29" x14ac:dyDescent="0.25">
      <c r="A55" s="78" t="s">
        <v>130</v>
      </c>
      <c r="B55" s="350" t="s">
        <v>124</v>
      </c>
      <c r="C55" s="304">
        <v>0</v>
      </c>
      <c r="D55" s="302">
        <v>0</v>
      </c>
      <c r="E55" s="303">
        <v>0</v>
      </c>
      <c r="F55" s="303">
        <v>0</v>
      </c>
      <c r="G55" s="303">
        <v>0</v>
      </c>
      <c r="H55" s="303">
        <v>0</v>
      </c>
      <c r="I55" s="303">
        <v>0</v>
      </c>
      <c r="J55" s="303">
        <v>0</v>
      </c>
      <c r="K55" s="303">
        <v>0</v>
      </c>
      <c r="L55" s="303">
        <v>0</v>
      </c>
      <c r="M55" s="303">
        <v>0</v>
      </c>
      <c r="N55" s="303">
        <v>0</v>
      </c>
      <c r="O55" s="303">
        <v>0</v>
      </c>
      <c r="P55" s="303">
        <v>0</v>
      </c>
      <c r="Q55" s="303">
        <v>0</v>
      </c>
      <c r="R55" s="303">
        <v>0</v>
      </c>
      <c r="S55" s="303">
        <v>0</v>
      </c>
      <c r="T55" s="303">
        <v>0</v>
      </c>
      <c r="U55" s="303">
        <v>0</v>
      </c>
      <c r="V55" s="303">
        <v>0</v>
      </c>
      <c r="W55" s="303">
        <v>0</v>
      </c>
      <c r="X55" s="303">
        <v>0</v>
      </c>
      <c r="Y55" s="303">
        <v>0</v>
      </c>
      <c r="Z55" s="303">
        <v>0</v>
      </c>
      <c r="AA55" s="303">
        <v>0</v>
      </c>
      <c r="AB55" s="302">
        <f t="shared" si="24"/>
        <v>0</v>
      </c>
      <c r="AC55" s="302">
        <f t="shared" si="25"/>
        <v>0</v>
      </c>
    </row>
    <row r="56" spans="1:29" x14ac:dyDescent="0.25">
      <c r="A56" s="78" t="s">
        <v>129</v>
      </c>
      <c r="B56" s="350" t="s">
        <v>123</v>
      </c>
      <c r="C56" s="304">
        <v>0</v>
      </c>
      <c r="D56" s="302">
        <v>0</v>
      </c>
      <c r="E56" s="303">
        <v>0</v>
      </c>
      <c r="F56" s="303">
        <v>0</v>
      </c>
      <c r="G56" s="303">
        <v>0</v>
      </c>
      <c r="H56" s="303">
        <v>0</v>
      </c>
      <c r="I56" s="303">
        <v>0</v>
      </c>
      <c r="J56" s="303">
        <v>0</v>
      </c>
      <c r="K56" s="303">
        <v>0</v>
      </c>
      <c r="L56" s="303">
        <v>0</v>
      </c>
      <c r="M56" s="303">
        <v>0</v>
      </c>
      <c r="N56" s="303">
        <v>0</v>
      </c>
      <c r="O56" s="303">
        <v>0</v>
      </c>
      <c r="P56" s="303">
        <v>0</v>
      </c>
      <c r="Q56" s="303">
        <v>0</v>
      </c>
      <c r="R56" s="303">
        <v>0</v>
      </c>
      <c r="S56" s="303">
        <v>0</v>
      </c>
      <c r="T56" s="303">
        <v>0</v>
      </c>
      <c r="U56" s="303">
        <v>0</v>
      </c>
      <c r="V56" s="303">
        <v>0</v>
      </c>
      <c r="W56" s="303">
        <v>0</v>
      </c>
      <c r="X56" s="303">
        <v>0</v>
      </c>
      <c r="Y56" s="303">
        <v>0</v>
      </c>
      <c r="Z56" s="303">
        <v>0</v>
      </c>
      <c r="AA56" s="303">
        <v>0</v>
      </c>
      <c r="AB56" s="302">
        <f t="shared" si="24"/>
        <v>0</v>
      </c>
      <c r="AC56" s="302">
        <f t="shared" si="25"/>
        <v>0</v>
      </c>
    </row>
    <row r="57" spans="1:29" ht="18.75" x14ac:dyDescent="0.25">
      <c r="A57" s="78" t="s">
        <v>128</v>
      </c>
      <c r="B57" s="350" t="s">
        <v>582</v>
      </c>
      <c r="C57" s="304">
        <v>0</v>
      </c>
      <c r="D57" s="302">
        <v>0</v>
      </c>
      <c r="E57" s="303">
        <v>0</v>
      </c>
      <c r="F57" s="303">
        <v>0</v>
      </c>
      <c r="G57" s="303">
        <v>0</v>
      </c>
      <c r="H57" s="303">
        <v>0</v>
      </c>
      <c r="I57" s="303">
        <v>0</v>
      </c>
      <c r="J57" s="303">
        <v>0</v>
      </c>
      <c r="K57" s="303">
        <v>0</v>
      </c>
      <c r="L57" s="303">
        <v>0</v>
      </c>
      <c r="M57" s="303">
        <v>0</v>
      </c>
      <c r="N57" s="303">
        <v>0</v>
      </c>
      <c r="O57" s="303">
        <v>0</v>
      </c>
      <c r="P57" s="303">
        <v>0</v>
      </c>
      <c r="Q57" s="303">
        <v>0</v>
      </c>
      <c r="R57" s="303">
        <v>0</v>
      </c>
      <c r="S57" s="303">
        <v>0</v>
      </c>
      <c r="T57" s="303">
        <v>0</v>
      </c>
      <c r="U57" s="303">
        <v>0</v>
      </c>
      <c r="V57" s="303">
        <v>0</v>
      </c>
      <c r="W57" s="303">
        <v>0</v>
      </c>
      <c r="X57" s="303">
        <v>0</v>
      </c>
      <c r="Y57" s="303">
        <v>0</v>
      </c>
      <c r="Z57" s="303">
        <v>0</v>
      </c>
      <c r="AA57" s="303">
        <v>0</v>
      </c>
      <c r="AB57" s="302">
        <f t="shared" si="24"/>
        <v>0</v>
      </c>
      <c r="AC57" s="302">
        <f t="shared" si="25"/>
        <v>0</v>
      </c>
    </row>
    <row r="58" spans="1:29" ht="36.75" customHeight="1" x14ac:dyDescent="0.25">
      <c r="A58" s="80" t="s">
        <v>56</v>
      </c>
      <c r="B58" s="351" t="s">
        <v>208</v>
      </c>
      <c r="C58" s="304">
        <v>0</v>
      </c>
      <c r="D58" s="302">
        <v>0</v>
      </c>
      <c r="E58" s="302">
        <v>0</v>
      </c>
      <c r="F58" s="302">
        <v>0</v>
      </c>
      <c r="G58" s="302">
        <v>0</v>
      </c>
      <c r="H58" s="302">
        <v>0</v>
      </c>
      <c r="I58" s="302">
        <v>0</v>
      </c>
      <c r="J58" s="302">
        <v>0</v>
      </c>
      <c r="K58" s="302">
        <v>0</v>
      </c>
      <c r="L58" s="302">
        <v>0</v>
      </c>
      <c r="M58" s="302">
        <v>0</v>
      </c>
      <c r="N58" s="302">
        <v>0</v>
      </c>
      <c r="O58" s="302">
        <v>0</v>
      </c>
      <c r="P58" s="302">
        <v>0</v>
      </c>
      <c r="Q58" s="302">
        <v>0</v>
      </c>
      <c r="R58" s="302">
        <v>0</v>
      </c>
      <c r="S58" s="302">
        <v>0</v>
      </c>
      <c r="T58" s="302">
        <v>0</v>
      </c>
      <c r="U58" s="302">
        <v>0</v>
      </c>
      <c r="V58" s="302">
        <v>0</v>
      </c>
      <c r="W58" s="302">
        <v>0</v>
      </c>
      <c r="X58" s="302">
        <v>0</v>
      </c>
      <c r="Y58" s="302">
        <v>0</v>
      </c>
      <c r="Z58" s="302">
        <v>0</v>
      </c>
      <c r="AA58" s="302">
        <v>0</v>
      </c>
      <c r="AB58" s="302">
        <f t="shared" si="24"/>
        <v>0</v>
      </c>
      <c r="AC58" s="302">
        <f t="shared" si="25"/>
        <v>0</v>
      </c>
    </row>
    <row r="59" spans="1:29" x14ac:dyDescent="0.25">
      <c r="A59" s="80" t="s">
        <v>54</v>
      </c>
      <c r="B59" s="79" t="s">
        <v>127</v>
      </c>
      <c r="C59" s="302">
        <v>0</v>
      </c>
      <c r="D59" s="302">
        <v>0</v>
      </c>
      <c r="E59" s="302">
        <v>0</v>
      </c>
      <c r="F59" s="302">
        <v>0</v>
      </c>
      <c r="G59" s="302">
        <v>0</v>
      </c>
      <c r="H59" s="302">
        <v>0</v>
      </c>
      <c r="I59" s="302">
        <v>0</v>
      </c>
      <c r="J59" s="302">
        <v>0</v>
      </c>
      <c r="K59" s="302">
        <v>0</v>
      </c>
      <c r="L59" s="302">
        <v>0</v>
      </c>
      <c r="M59" s="302">
        <v>0</v>
      </c>
      <c r="N59" s="302">
        <v>0</v>
      </c>
      <c r="O59" s="302">
        <v>0</v>
      </c>
      <c r="P59" s="302">
        <v>0</v>
      </c>
      <c r="Q59" s="302">
        <v>0</v>
      </c>
      <c r="R59" s="302">
        <v>0</v>
      </c>
      <c r="S59" s="302">
        <v>0</v>
      </c>
      <c r="T59" s="302">
        <v>0</v>
      </c>
      <c r="U59" s="302">
        <v>0</v>
      </c>
      <c r="V59" s="302">
        <v>0</v>
      </c>
      <c r="W59" s="302">
        <v>0</v>
      </c>
      <c r="X59" s="302">
        <v>0</v>
      </c>
      <c r="Y59" s="302">
        <v>0</v>
      </c>
      <c r="Z59" s="302">
        <v>0</v>
      </c>
      <c r="AA59" s="302">
        <v>0</v>
      </c>
      <c r="AB59" s="302">
        <f t="shared" si="24"/>
        <v>0</v>
      </c>
      <c r="AC59" s="302">
        <f t="shared" si="25"/>
        <v>0</v>
      </c>
    </row>
    <row r="60" spans="1:29" x14ac:dyDescent="0.25">
      <c r="A60" s="78" t="s">
        <v>202</v>
      </c>
      <c r="B60" s="352" t="s">
        <v>147</v>
      </c>
      <c r="C60" s="305">
        <v>0</v>
      </c>
      <c r="D60" s="302">
        <v>0</v>
      </c>
      <c r="E60" s="303">
        <v>0</v>
      </c>
      <c r="F60" s="303">
        <v>0</v>
      </c>
      <c r="G60" s="303">
        <v>0</v>
      </c>
      <c r="H60" s="303">
        <v>0</v>
      </c>
      <c r="I60" s="303">
        <v>0</v>
      </c>
      <c r="J60" s="303">
        <v>0</v>
      </c>
      <c r="K60" s="303">
        <v>0</v>
      </c>
      <c r="L60" s="303">
        <v>0</v>
      </c>
      <c r="M60" s="303">
        <v>0</v>
      </c>
      <c r="N60" s="303">
        <v>0</v>
      </c>
      <c r="O60" s="303">
        <v>0</v>
      </c>
      <c r="P60" s="303">
        <v>0</v>
      </c>
      <c r="Q60" s="303">
        <v>0</v>
      </c>
      <c r="R60" s="303">
        <v>0</v>
      </c>
      <c r="S60" s="303">
        <v>0</v>
      </c>
      <c r="T60" s="303">
        <v>0</v>
      </c>
      <c r="U60" s="303">
        <v>0</v>
      </c>
      <c r="V60" s="303">
        <v>0</v>
      </c>
      <c r="W60" s="303">
        <v>0</v>
      </c>
      <c r="X60" s="303">
        <v>0</v>
      </c>
      <c r="Y60" s="303">
        <v>0</v>
      </c>
      <c r="Z60" s="303">
        <v>0</v>
      </c>
      <c r="AA60" s="303">
        <v>0</v>
      </c>
      <c r="AB60" s="302">
        <f t="shared" si="24"/>
        <v>0</v>
      </c>
      <c r="AC60" s="302">
        <f t="shared" si="25"/>
        <v>0</v>
      </c>
    </row>
    <row r="61" spans="1:29" x14ac:dyDescent="0.25">
      <c r="A61" s="78" t="s">
        <v>203</v>
      </c>
      <c r="B61" s="352" t="s">
        <v>145</v>
      </c>
      <c r="C61" s="305">
        <v>0</v>
      </c>
      <c r="D61" s="302">
        <v>0</v>
      </c>
      <c r="E61" s="303">
        <v>0</v>
      </c>
      <c r="F61" s="303">
        <v>0</v>
      </c>
      <c r="G61" s="303">
        <v>0</v>
      </c>
      <c r="H61" s="303">
        <v>0</v>
      </c>
      <c r="I61" s="303">
        <v>0</v>
      </c>
      <c r="J61" s="303">
        <v>0</v>
      </c>
      <c r="K61" s="303">
        <v>0</v>
      </c>
      <c r="L61" s="303">
        <v>0</v>
      </c>
      <c r="M61" s="303">
        <v>0</v>
      </c>
      <c r="N61" s="303">
        <v>0</v>
      </c>
      <c r="O61" s="303">
        <v>0</v>
      </c>
      <c r="P61" s="303">
        <v>0</v>
      </c>
      <c r="Q61" s="303">
        <v>0</v>
      </c>
      <c r="R61" s="303">
        <v>0</v>
      </c>
      <c r="S61" s="303">
        <v>0</v>
      </c>
      <c r="T61" s="303">
        <v>0</v>
      </c>
      <c r="U61" s="303">
        <v>0</v>
      </c>
      <c r="V61" s="303">
        <v>0</v>
      </c>
      <c r="W61" s="303">
        <v>0</v>
      </c>
      <c r="X61" s="303">
        <v>0</v>
      </c>
      <c r="Y61" s="303">
        <v>0</v>
      </c>
      <c r="Z61" s="303">
        <v>0</v>
      </c>
      <c r="AA61" s="303">
        <v>0</v>
      </c>
      <c r="AB61" s="302">
        <f t="shared" si="24"/>
        <v>0</v>
      </c>
      <c r="AC61" s="302">
        <f t="shared" si="25"/>
        <v>0</v>
      </c>
    </row>
    <row r="62" spans="1:29" x14ac:dyDescent="0.25">
      <c r="A62" s="78" t="s">
        <v>204</v>
      </c>
      <c r="B62" s="352" t="s">
        <v>143</v>
      </c>
      <c r="C62" s="305">
        <v>0</v>
      </c>
      <c r="D62" s="302">
        <v>0</v>
      </c>
      <c r="E62" s="303">
        <v>0</v>
      </c>
      <c r="F62" s="303">
        <v>0</v>
      </c>
      <c r="G62" s="303">
        <v>0</v>
      </c>
      <c r="H62" s="303">
        <v>0</v>
      </c>
      <c r="I62" s="303">
        <v>0</v>
      </c>
      <c r="J62" s="303">
        <v>0</v>
      </c>
      <c r="K62" s="303">
        <v>0</v>
      </c>
      <c r="L62" s="303">
        <v>0</v>
      </c>
      <c r="M62" s="303">
        <v>0</v>
      </c>
      <c r="N62" s="303">
        <v>0</v>
      </c>
      <c r="O62" s="303">
        <v>0</v>
      </c>
      <c r="P62" s="303">
        <v>0</v>
      </c>
      <c r="Q62" s="303">
        <v>0</v>
      </c>
      <c r="R62" s="303">
        <v>0</v>
      </c>
      <c r="S62" s="303">
        <v>0</v>
      </c>
      <c r="T62" s="303">
        <v>0</v>
      </c>
      <c r="U62" s="303">
        <v>0</v>
      </c>
      <c r="V62" s="303">
        <v>0</v>
      </c>
      <c r="W62" s="303">
        <v>0</v>
      </c>
      <c r="X62" s="303">
        <v>0</v>
      </c>
      <c r="Y62" s="303">
        <v>0</v>
      </c>
      <c r="Z62" s="303">
        <v>0</v>
      </c>
      <c r="AA62" s="303">
        <v>0</v>
      </c>
      <c r="AB62" s="302">
        <f t="shared" si="24"/>
        <v>0</v>
      </c>
      <c r="AC62" s="302">
        <f t="shared" si="25"/>
        <v>0</v>
      </c>
    </row>
    <row r="63" spans="1:29" x14ac:dyDescent="0.25">
      <c r="A63" s="78" t="s">
        <v>205</v>
      </c>
      <c r="B63" s="352" t="s">
        <v>207</v>
      </c>
      <c r="C63" s="305">
        <v>0</v>
      </c>
      <c r="D63" s="302">
        <v>0</v>
      </c>
      <c r="E63" s="303">
        <v>0</v>
      </c>
      <c r="F63" s="303">
        <v>0</v>
      </c>
      <c r="G63" s="303">
        <v>0</v>
      </c>
      <c r="H63" s="303">
        <v>0</v>
      </c>
      <c r="I63" s="303">
        <v>0</v>
      </c>
      <c r="J63" s="303">
        <v>0</v>
      </c>
      <c r="K63" s="303">
        <v>0</v>
      </c>
      <c r="L63" s="303">
        <v>0</v>
      </c>
      <c r="M63" s="303">
        <v>0</v>
      </c>
      <c r="N63" s="303">
        <v>0</v>
      </c>
      <c r="O63" s="303">
        <v>0</v>
      </c>
      <c r="P63" s="303">
        <v>0</v>
      </c>
      <c r="Q63" s="303">
        <v>0</v>
      </c>
      <c r="R63" s="303">
        <v>0</v>
      </c>
      <c r="S63" s="303">
        <v>0</v>
      </c>
      <c r="T63" s="303">
        <v>0</v>
      </c>
      <c r="U63" s="303">
        <v>0</v>
      </c>
      <c r="V63" s="303">
        <v>0</v>
      </c>
      <c r="W63" s="303">
        <v>0</v>
      </c>
      <c r="X63" s="303">
        <v>0</v>
      </c>
      <c r="Y63" s="303">
        <v>0</v>
      </c>
      <c r="Z63" s="303">
        <v>0</v>
      </c>
      <c r="AA63" s="303">
        <v>0</v>
      </c>
      <c r="AB63" s="302">
        <f t="shared" si="24"/>
        <v>0</v>
      </c>
      <c r="AC63" s="302">
        <f t="shared" si="25"/>
        <v>0</v>
      </c>
    </row>
    <row r="64" spans="1:29" ht="18.75" x14ac:dyDescent="0.25">
      <c r="A64" s="78" t="s">
        <v>206</v>
      </c>
      <c r="B64" s="350" t="s">
        <v>582</v>
      </c>
      <c r="C64" s="304">
        <v>0</v>
      </c>
      <c r="D64" s="302">
        <v>0</v>
      </c>
      <c r="E64" s="303">
        <v>0</v>
      </c>
      <c r="F64" s="303">
        <v>0</v>
      </c>
      <c r="G64" s="303">
        <v>0</v>
      </c>
      <c r="H64" s="303">
        <v>0</v>
      </c>
      <c r="I64" s="303">
        <v>0</v>
      </c>
      <c r="J64" s="303">
        <v>0</v>
      </c>
      <c r="K64" s="303">
        <v>0</v>
      </c>
      <c r="L64" s="303">
        <v>0</v>
      </c>
      <c r="M64" s="303">
        <v>0</v>
      </c>
      <c r="N64" s="303">
        <v>0</v>
      </c>
      <c r="O64" s="303">
        <v>0</v>
      </c>
      <c r="P64" s="303">
        <v>0</v>
      </c>
      <c r="Q64" s="303">
        <v>0</v>
      </c>
      <c r="R64" s="303">
        <v>0</v>
      </c>
      <c r="S64" s="303">
        <v>0</v>
      </c>
      <c r="T64" s="303">
        <v>0</v>
      </c>
      <c r="U64" s="303">
        <v>0</v>
      </c>
      <c r="V64" s="303">
        <v>0</v>
      </c>
      <c r="W64" s="303">
        <v>0</v>
      </c>
      <c r="X64" s="303">
        <v>0</v>
      </c>
      <c r="Y64" s="303">
        <v>0</v>
      </c>
      <c r="Z64" s="303">
        <v>0</v>
      </c>
      <c r="AA64" s="303">
        <v>0</v>
      </c>
      <c r="AB64" s="302">
        <f t="shared" si="24"/>
        <v>0</v>
      </c>
      <c r="AC64" s="302">
        <f t="shared" si="25"/>
        <v>0</v>
      </c>
    </row>
    <row r="65" spans="1:28" x14ac:dyDescent="0.25">
      <c r="A65" s="75"/>
      <c r="B65" s="76"/>
      <c r="C65" s="76"/>
      <c r="D65" s="7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9"/>
      <c r="C66" s="459"/>
      <c r="D66" s="459"/>
      <c r="E66" s="459"/>
      <c r="F66" s="459"/>
      <c r="G66" s="459"/>
      <c r="H66" s="459"/>
      <c r="I66" s="459"/>
      <c r="J66" s="339"/>
      <c r="K66" s="339"/>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1"/>
      <c r="C68" s="461"/>
      <c r="D68" s="461"/>
      <c r="E68" s="461"/>
      <c r="F68" s="461"/>
      <c r="G68" s="461"/>
      <c r="H68" s="461"/>
      <c r="I68" s="461"/>
      <c r="J68" s="341"/>
      <c r="K68" s="341"/>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9"/>
      <c r="C70" s="459"/>
      <c r="D70" s="459"/>
      <c r="E70" s="459"/>
      <c r="F70" s="459"/>
      <c r="G70" s="459"/>
      <c r="H70" s="459"/>
      <c r="I70" s="459"/>
      <c r="J70" s="339"/>
      <c r="K70" s="33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9"/>
      <c r="C72" s="459"/>
      <c r="D72" s="459"/>
      <c r="E72" s="459"/>
      <c r="F72" s="459"/>
      <c r="G72" s="459"/>
      <c r="H72" s="459"/>
      <c r="I72" s="459"/>
      <c r="J72" s="339"/>
      <c r="K72" s="339"/>
      <c r="L72" s="69"/>
      <c r="M72" s="69"/>
      <c r="N72" s="72"/>
      <c r="O72" s="69"/>
      <c r="P72" s="69"/>
      <c r="Q72" s="69"/>
      <c r="R72" s="69"/>
      <c r="S72" s="69"/>
      <c r="T72" s="69"/>
      <c r="U72" s="69"/>
      <c r="V72" s="69"/>
      <c r="W72" s="69"/>
      <c r="X72" s="69"/>
      <c r="Y72" s="69"/>
      <c r="Z72" s="69"/>
      <c r="AA72" s="69"/>
      <c r="AB72" s="69"/>
    </row>
    <row r="73" spans="1:28" ht="32.25" customHeight="1" x14ac:dyDescent="0.25">
      <c r="A73" s="69"/>
      <c r="B73" s="461"/>
      <c r="C73" s="461"/>
      <c r="D73" s="461"/>
      <c r="E73" s="461"/>
      <c r="F73" s="461"/>
      <c r="G73" s="461"/>
      <c r="H73" s="461"/>
      <c r="I73" s="461"/>
      <c r="J73" s="341"/>
      <c r="K73" s="341"/>
      <c r="L73" s="69"/>
      <c r="M73" s="69"/>
      <c r="N73" s="69"/>
      <c r="O73" s="69"/>
      <c r="P73" s="69"/>
      <c r="Q73" s="69"/>
      <c r="R73" s="69"/>
      <c r="S73" s="69"/>
      <c r="T73" s="69"/>
      <c r="U73" s="69"/>
      <c r="V73" s="69"/>
      <c r="W73" s="69"/>
      <c r="X73" s="69"/>
      <c r="Y73" s="69"/>
      <c r="Z73" s="69"/>
      <c r="AA73" s="69"/>
      <c r="AB73" s="69"/>
    </row>
    <row r="74" spans="1:28" ht="51.75" customHeight="1" x14ac:dyDescent="0.25">
      <c r="A74" s="69"/>
      <c r="B74" s="459"/>
      <c r="C74" s="459"/>
      <c r="D74" s="459"/>
      <c r="E74" s="459"/>
      <c r="F74" s="459"/>
      <c r="G74" s="459"/>
      <c r="H74" s="459"/>
      <c r="I74" s="459"/>
      <c r="J74" s="339"/>
      <c r="K74" s="339"/>
      <c r="L74" s="69"/>
      <c r="M74" s="69"/>
      <c r="N74" s="69"/>
      <c r="O74" s="69"/>
      <c r="P74" s="69"/>
      <c r="Q74" s="69"/>
      <c r="R74" s="69"/>
      <c r="S74" s="69"/>
      <c r="T74" s="69"/>
      <c r="U74" s="69"/>
      <c r="V74" s="69"/>
      <c r="W74" s="69"/>
      <c r="X74" s="69"/>
      <c r="Y74" s="69"/>
      <c r="Z74" s="69"/>
      <c r="AA74" s="69"/>
      <c r="AB74" s="69"/>
    </row>
    <row r="75" spans="1:28" ht="21.75" customHeight="1" x14ac:dyDescent="0.25">
      <c r="A75" s="69"/>
      <c r="B75" s="462"/>
      <c r="C75" s="462"/>
      <c r="D75" s="462"/>
      <c r="E75" s="462"/>
      <c r="F75" s="462"/>
      <c r="G75" s="462"/>
      <c r="H75" s="462"/>
      <c r="I75" s="462"/>
      <c r="J75" s="342"/>
      <c r="K75" s="342"/>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0"/>
      <c r="C77" s="460"/>
      <c r="D77" s="460"/>
      <c r="E77" s="460"/>
      <c r="F77" s="460"/>
      <c r="G77" s="460"/>
      <c r="H77" s="460"/>
      <c r="I77" s="460"/>
      <c r="J77" s="340"/>
      <c r="K77" s="340"/>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92"/>
  <sheetViews>
    <sheetView tabSelected="1" topLeftCell="A20" zoomScale="80" zoomScaleNormal="80" workbookViewId="0">
      <pane xSplit="2" ySplit="4" topLeftCell="C24" activePane="bottomRight" state="frozen"/>
      <selection activeCell="A20" sqref="A20"/>
      <selection pane="topRight" activeCell="C20" sqref="C20"/>
      <selection pane="bottomLeft" activeCell="A24" sqref="A24"/>
      <selection pane="bottomRight" activeCell="M27" sqref="M27"/>
    </sheetView>
  </sheetViews>
  <sheetFormatPr defaultColWidth="9.140625"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5703125" style="69" customWidth="1"/>
    <col min="9" max="9" width="7.28515625" style="69" customWidth="1"/>
    <col min="10" max="11" width="9.7109375" style="69" customWidth="1"/>
    <col min="12" max="12" width="6.7109375" style="68" customWidth="1"/>
    <col min="13" max="13" width="6.85546875" style="68" customWidth="1"/>
    <col min="14" max="14" width="8.5703125" style="68" customWidth="1"/>
    <col min="15" max="27" width="6.1406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L1" s="69"/>
      <c r="M1" s="69"/>
      <c r="AC1" s="43" t="s">
        <v>67</v>
      </c>
    </row>
    <row r="2" spans="1:29" ht="18.75" x14ac:dyDescent="0.3">
      <c r="A2" s="69"/>
      <c r="B2" s="69"/>
      <c r="C2" s="69"/>
      <c r="D2" s="69"/>
      <c r="E2" s="69"/>
      <c r="F2" s="69"/>
      <c r="L2" s="69"/>
      <c r="M2" s="69"/>
      <c r="AC2" s="15" t="s">
        <v>8</v>
      </c>
    </row>
    <row r="3" spans="1:29" ht="18.75" x14ac:dyDescent="0.3">
      <c r="A3" s="69"/>
      <c r="B3" s="69"/>
      <c r="C3" s="69"/>
      <c r="D3" s="69"/>
      <c r="E3" s="69"/>
      <c r="F3" s="69"/>
      <c r="L3" s="69"/>
      <c r="M3" s="69"/>
      <c r="AC3" s="15" t="s">
        <v>66</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69"/>
      <c r="B5" s="69"/>
      <c r="C5" s="69"/>
      <c r="D5" s="69"/>
      <c r="E5" s="69"/>
      <c r="F5" s="69"/>
      <c r="L5" s="69"/>
      <c r="M5" s="69"/>
      <c r="AC5" s="15"/>
    </row>
    <row r="6" spans="1:29" ht="18.75" x14ac:dyDescent="0.25">
      <c r="A6" s="448" t="s">
        <v>7</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29" ht="18.75" x14ac:dyDescent="0.25">
      <c r="A7" s="346"/>
      <c r="B7" s="346"/>
      <c r="C7" s="346"/>
      <c r="D7" s="346"/>
      <c r="E7" s="346"/>
      <c r="F7" s="346"/>
      <c r="G7" s="346"/>
      <c r="H7" s="346"/>
      <c r="I7" s="346"/>
      <c r="J7" s="347"/>
      <c r="K7" s="347"/>
      <c r="L7" s="347"/>
      <c r="M7" s="347"/>
      <c r="N7" s="347"/>
      <c r="O7" s="347"/>
      <c r="P7" s="347"/>
      <c r="Q7" s="347"/>
      <c r="R7" s="347"/>
      <c r="S7" s="347"/>
      <c r="T7" s="347"/>
      <c r="U7" s="347"/>
      <c r="V7" s="347"/>
      <c r="W7" s="347"/>
      <c r="X7" s="347"/>
      <c r="Y7" s="347"/>
      <c r="Z7" s="347"/>
      <c r="AA7" s="347"/>
      <c r="AB7" s="347"/>
      <c r="AC7" s="347"/>
    </row>
    <row r="8" spans="1:29" x14ac:dyDescent="0.25">
      <c r="A8" s="449" t="str">
        <f>'1. паспорт местоположение'!A9:C9</f>
        <v xml:space="preserve">                         АО "Янтарьэнерго"                         </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447" t="s">
        <v>6</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row>
    <row r="10" spans="1:29" ht="18.75" x14ac:dyDescent="0.25">
      <c r="A10" s="346"/>
      <c r="B10" s="346"/>
      <c r="C10" s="346"/>
      <c r="D10" s="346"/>
      <c r="E10" s="346"/>
      <c r="F10" s="346"/>
      <c r="G10" s="346"/>
      <c r="H10" s="346"/>
      <c r="I10" s="346"/>
      <c r="J10" s="347"/>
      <c r="K10" s="347"/>
      <c r="L10" s="347"/>
      <c r="M10" s="347"/>
      <c r="N10" s="347"/>
      <c r="O10" s="347"/>
      <c r="P10" s="347"/>
      <c r="Q10" s="347"/>
      <c r="R10" s="347"/>
      <c r="S10" s="347"/>
      <c r="T10" s="347"/>
      <c r="U10" s="347"/>
      <c r="V10" s="347"/>
      <c r="W10" s="347"/>
      <c r="X10" s="347"/>
      <c r="Y10" s="347"/>
      <c r="Z10" s="347"/>
      <c r="AA10" s="347"/>
      <c r="AB10" s="347"/>
      <c r="AC10" s="347"/>
    </row>
    <row r="11" spans="1:29" x14ac:dyDescent="0.25">
      <c r="A11" s="449" t="str">
        <f>'1. паспорт местоположение'!A12:C12</f>
        <v>F_prj_111001_48637</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447" t="s">
        <v>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row>
    <row r="13" spans="1:29" ht="16.5" customHeight="1" x14ac:dyDescent="0.3">
      <c r="A13" s="348"/>
      <c r="B13" s="348"/>
      <c r="C13" s="348"/>
      <c r="D13" s="348"/>
      <c r="E13" s="348"/>
      <c r="F13" s="348"/>
      <c r="G13" s="348"/>
      <c r="H13" s="348"/>
      <c r="I13" s="348"/>
      <c r="J13" s="84"/>
      <c r="K13" s="84"/>
      <c r="L13" s="84"/>
      <c r="M13" s="84"/>
      <c r="N13" s="84"/>
      <c r="O13" s="84"/>
      <c r="P13" s="84"/>
      <c r="Q13" s="84"/>
      <c r="R13" s="84"/>
      <c r="S13" s="84"/>
      <c r="T13" s="84"/>
      <c r="U13" s="84"/>
      <c r="V13" s="84"/>
      <c r="W13" s="84"/>
      <c r="X13" s="84"/>
      <c r="Y13" s="84"/>
      <c r="Z13" s="84"/>
      <c r="AA13" s="84"/>
      <c r="AB13" s="84"/>
      <c r="AC13" s="84"/>
    </row>
    <row r="14" spans="1:29" x14ac:dyDescent="0.25">
      <c r="A14" s="450"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447" t="s">
        <v>4</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52" t="s">
        <v>454</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row>
    <row r="20" spans="1:32" ht="33" customHeight="1" x14ac:dyDescent="0.25">
      <c r="A20" s="453" t="s">
        <v>183</v>
      </c>
      <c r="B20" s="453" t="s">
        <v>182</v>
      </c>
      <c r="C20" s="436" t="s">
        <v>181</v>
      </c>
      <c r="D20" s="436"/>
      <c r="E20" s="455" t="s">
        <v>180</v>
      </c>
      <c r="F20" s="455"/>
      <c r="G20" s="453" t="s">
        <v>489</v>
      </c>
      <c r="H20" s="456" t="s">
        <v>490</v>
      </c>
      <c r="I20" s="457"/>
      <c r="J20" s="457"/>
      <c r="K20" s="457"/>
      <c r="L20" s="456" t="s">
        <v>491</v>
      </c>
      <c r="M20" s="457"/>
      <c r="N20" s="457"/>
      <c r="O20" s="457"/>
      <c r="P20" s="456" t="s">
        <v>492</v>
      </c>
      <c r="Q20" s="457"/>
      <c r="R20" s="457"/>
      <c r="S20" s="457"/>
      <c r="T20" s="456" t="s">
        <v>493</v>
      </c>
      <c r="U20" s="457"/>
      <c r="V20" s="457"/>
      <c r="W20" s="457"/>
      <c r="X20" s="456" t="s">
        <v>494</v>
      </c>
      <c r="Y20" s="457"/>
      <c r="Z20" s="457"/>
      <c r="AA20" s="457"/>
      <c r="AB20" s="458" t="s">
        <v>179</v>
      </c>
      <c r="AC20" s="458"/>
      <c r="AD20" s="83"/>
      <c r="AE20" s="83"/>
      <c r="AF20" s="83"/>
    </row>
    <row r="21" spans="1:32" ht="99.75" customHeight="1" x14ac:dyDescent="0.25">
      <c r="A21" s="454"/>
      <c r="B21" s="454"/>
      <c r="C21" s="436"/>
      <c r="D21" s="436"/>
      <c r="E21" s="455"/>
      <c r="F21" s="455"/>
      <c r="G21" s="454"/>
      <c r="H21" s="436" t="s">
        <v>2</v>
      </c>
      <c r="I21" s="436"/>
      <c r="J21" s="436" t="s">
        <v>558</v>
      </c>
      <c r="K21" s="436"/>
      <c r="L21" s="436" t="s">
        <v>2</v>
      </c>
      <c r="M21" s="436"/>
      <c r="N21" s="436" t="s">
        <v>558</v>
      </c>
      <c r="O21" s="436"/>
      <c r="P21" s="436" t="s">
        <v>2</v>
      </c>
      <c r="Q21" s="436"/>
      <c r="R21" s="436" t="s">
        <v>177</v>
      </c>
      <c r="S21" s="436"/>
      <c r="T21" s="436" t="s">
        <v>2</v>
      </c>
      <c r="U21" s="436"/>
      <c r="V21" s="436" t="s">
        <v>177</v>
      </c>
      <c r="W21" s="436"/>
      <c r="X21" s="436" t="s">
        <v>2</v>
      </c>
      <c r="Y21" s="436"/>
      <c r="Z21" s="436" t="s">
        <v>177</v>
      </c>
      <c r="AA21" s="436"/>
      <c r="AB21" s="458"/>
      <c r="AC21" s="458"/>
    </row>
    <row r="22" spans="1:32" ht="89.25" customHeight="1" x14ac:dyDescent="0.25">
      <c r="A22" s="443"/>
      <c r="B22" s="443"/>
      <c r="C22" s="357" t="s">
        <v>2</v>
      </c>
      <c r="D22" s="357" t="s">
        <v>177</v>
      </c>
      <c r="E22" s="82" t="s">
        <v>495</v>
      </c>
      <c r="F22" s="82" t="s">
        <v>583</v>
      </c>
      <c r="G22" s="443"/>
      <c r="H22" s="349" t="s">
        <v>435</v>
      </c>
      <c r="I22" s="349" t="s">
        <v>436</v>
      </c>
      <c r="J22" s="349" t="s">
        <v>435</v>
      </c>
      <c r="K22" s="349" t="s">
        <v>436</v>
      </c>
      <c r="L22" s="349" t="s">
        <v>435</v>
      </c>
      <c r="M22" s="349" t="s">
        <v>436</v>
      </c>
      <c r="N22" s="349" t="s">
        <v>435</v>
      </c>
      <c r="O22" s="349" t="s">
        <v>436</v>
      </c>
      <c r="P22" s="349" t="s">
        <v>435</v>
      </c>
      <c r="Q22" s="349" t="s">
        <v>436</v>
      </c>
      <c r="R22" s="349" t="s">
        <v>435</v>
      </c>
      <c r="S22" s="349" t="s">
        <v>436</v>
      </c>
      <c r="T22" s="349" t="s">
        <v>435</v>
      </c>
      <c r="U22" s="349" t="s">
        <v>436</v>
      </c>
      <c r="V22" s="349" t="s">
        <v>435</v>
      </c>
      <c r="W22" s="349" t="s">
        <v>436</v>
      </c>
      <c r="X22" s="349" t="s">
        <v>435</v>
      </c>
      <c r="Y22" s="349" t="s">
        <v>436</v>
      </c>
      <c r="Z22" s="349" t="s">
        <v>435</v>
      </c>
      <c r="AA22" s="349" t="s">
        <v>436</v>
      </c>
      <c r="AB22" s="357" t="s">
        <v>178</v>
      </c>
      <c r="AC22" s="357" t="s">
        <v>177</v>
      </c>
    </row>
    <row r="23" spans="1:32" ht="19.5" customHeight="1" x14ac:dyDescent="0.25">
      <c r="A23" s="356">
        <v>1</v>
      </c>
      <c r="B23" s="356">
        <f>A23+1</f>
        <v>2</v>
      </c>
      <c r="C23" s="356">
        <f t="shared" ref="C23:AC23" si="0">B23+1</f>
        <v>3</v>
      </c>
      <c r="D23" s="356">
        <f t="shared" si="0"/>
        <v>4</v>
      </c>
      <c r="E23" s="356">
        <f t="shared" si="0"/>
        <v>5</v>
      </c>
      <c r="F23" s="356">
        <f t="shared" si="0"/>
        <v>6</v>
      </c>
      <c r="G23" s="356">
        <f t="shared" si="0"/>
        <v>7</v>
      </c>
      <c r="H23" s="356">
        <f t="shared" si="0"/>
        <v>8</v>
      </c>
      <c r="I23" s="356">
        <f t="shared" si="0"/>
        <v>9</v>
      </c>
      <c r="J23" s="356">
        <f t="shared" si="0"/>
        <v>10</v>
      </c>
      <c r="K23" s="356">
        <f t="shared" si="0"/>
        <v>11</v>
      </c>
      <c r="L23" s="356">
        <f t="shared" si="0"/>
        <v>12</v>
      </c>
      <c r="M23" s="356">
        <f t="shared" si="0"/>
        <v>13</v>
      </c>
      <c r="N23" s="356">
        <f t="shared" si="0"/>
        <v>14</v>
      </c>
      <c r="O23" s="356">
        <f t="shared" si="0"/>
        <v>15</v>
      </c>
      <c r="P23" s="356">
        <f t="shared" si="0"/>
        <v>16</v>
      </c>
      <c r="Q23" s="356">
        <f t="shared" si="0"/>
        <v>17</v>
      </c>
      <c r="R23" s="356">
        <f t="shared" si="0"/>
        <v>18</v>
      </c>
      <c r="S23" s="356">
        <f t="shared" si="0"/>
        <v>19</v>
      </c>
      <c r="T23" s="356">
        <f t="shared" si="0"/>
        <v>20</v>
      </c>
      <c r="U23" s="356">
        <f t="shared" si="0"/>
        <v>21</v>
      </c>
      <c r="V23" s="356">
        <f t="shared" si="0"/>
        <v>22</v>
      </c>
      <c r="W23" s="356">
        <f t="shared" si="0"/>
        <v>23</v>
      </c>
      <c r="X23" s="356">
        <f t="shared" si="0"/>
        <v>24</v>
      </c>
      <c r="Y23" s="356">
        <f t="shared" si="0"/>
        <v>25</v>
      </c>
      <c r="Z23" s="356">
        <f t="shared" si="0"/>
        <v>26</v>
      </c>
      <c r="AA23" s="356">
        <f t="shared" si="0"/>
        <v>27</v>
      </c>
      <c r="AB23" s="356">
        <f>AA23+1</f>
        <v>28</v>
      </c>
      <c r="AC23" s="356">
        <f t="shared" si="0"/>
        <v>29</v>
      </c>
    </row>
    <row r="24" spans="1:32" ht="47.25" customHeight="1" x14ac:dyDescent="0.25">
      <c r="A24" s="80">
        <v>1</v>
      </c>
      <c r="B24" s="79" t="s">
        <v>176</v>
      </c>
      <c r="C24" s="302">
        <v>10.440522449928217</v>
      </c>
      <c r="D24" s="302">
        <f>SUM(D25:D29)</f>
        <v>0</v>
      </c>
      <c r="E24" s="302">
        <f t="shared" ref="E24:AA24" si="1">SUM(E25:E29)</f>
        <v>10.440522449928221</v>
      </c>
      <c r="F24" s="302">
        <f t="shared" si="1"/>
        <v>7.9405224499282205</v>
      </c>
      <c r="G24" s="302">
        <f t="shared" si="1"/>
        <v>0</v>
      </c>
      <c r="H24" s="302">
        <f t="shared" si="1"/>
        <v>9.2605224499282173</v>
      </c>
      <c r="I24" s="302">
        <f t="shared" si="1"/>
        <v>0</v>
      </c>
      <c r="J24" s="302">
        <f t="shared" si="1"/>
        <v>2.5</v>
      </c>
      <c r="K24" s="302">
        <f t="shared" si="1"/>
        <v>0</v>
      </c>
      <c r="L24" s="302">
        <f t="shared" si="1"/>
        <v>0</v>
      </c>
      <c r="M24" s="302">
        <f t="shared" si="1"/>
        <v>0</v>
      </c>
      <c r="N24" s="302">
        <f t="shared" si="1"/>
        <v>1.4450885955999995</v>
      </c>
      <c r="O24" s="302">
        <f t="shared" si="1"/>
        <v>1.4450885955999995</v>
      </c>
      <c r="P24" s="302">
        <f t="shared" si="1"/>
        <v>0</v>
      </c>
      <c r="Q24" s="302">
        <f t="shared" si="1"/>
        <v>0</v>
      </c>
      <c r="R24" s="302">
        <f t="shared" si="1"/>
        <v>0</v>
      </c>
      <c r="S24" s="302">
        <f t="shared" si="1"/>
        <v>0</v>
      </c>
      <c r="T24" s="302">
        <f t="shared" si="1"/>
        <v>0</v>
      </c>
      <c r="U24" s="302">
        <f t="shared" si="1"/>
        <v>0</v>
      </c>
      <c r="V24" s="302">
        <f t="shared" si="1"/>
        <v>0</v>
      </c>
      <c r="W24" s="302">
        <f t="shared" si="1"/>
        <v>0</v>
      </c>
      <c r="X24" s="302">
        <f t="shared" si="1"/>
        <v>0</v>
      </c>
      <c r="Y24" s="302">
        <f t="shared" si="1"/>
        <v>0</v>
      </c>
      <c r="Z24" s="302">
        <f t="shared" si="1"/>
        <v>0</v>
      </c>
      <c r="AA24" s="302">
        <f t="shared" si="1"/>
        <v>0</v>
      </c>
      <c r="AB24" s="302">
        <f>H24+L24+P24+T24+X24</f>
        <v>9.2605224499282173</v>
      </c>
      <c r="AC24" s="302">
        <v>0</v>
      </c>
    </row>
    <row r="25" spans="1:32" ht="24" customHeight="1" x14ac:dyDescent="0.25">
      <c r="A25" s="78" t="s">
        <v>175</v>
      </c>
      <c r="B25" s="53" t="s">
        <v>174</v>
      </c>
      <c r="C25" s="302">
        <v>0</v>
      </c>
      <c r="D25" s="302">
        <v>0</v>
      </c>
      <c r="E25" s="303">
        <f>C25</f>
        <v>0</v>
      </c>
      <c r="F25" s="303">
        <f t="shared" ref="F25:F26" si="2">E25-G25-J25</f>
        <v>0</v>
      </c>
      <c r="G25" s="303">
        <v>0</v>
      </c>
      <c r="H25" s="303">
        <v>0</v>
      </c>
      <c r="I25" s="303">
        <v>0</v>
      </c>
      <c r="J25" s="303">
        <v>0</v>
      </c>
      <c r="K25" s="303">
        <v>0</v>
      </c>
      <c r="L25" s="303">
        <v>0</v>
      </c>
      <c r="M25" s="303">
        <v>0</v>
      </c>
      <c r="N25" s="303">
        <f t="shared" ref="N25:N26" si="3">O25</f>
        <v>0</v>
      </c>
      <c r="O25" s="303">
        <v>0</v>
      </c>
      <c r="P25" s="303">
        <v>0</v>
      </c>
      <c r="Q25" s="303">
        <v>0</v>
      </c>
      <c r="R25" s="303">
        <v>0</v>
      </c>
      <c r="S25" s="303">
        <v>0</v>
      </c>
      <c r="T25" s="303">
        <v>0</v>
      </c>
      <c r="U25" s="303">
        <v>0</v>
      </c>
      <c r="V25" s="303">
        <v>0</v>
      </c>
      <c r="W25" s="303">
        <v>0</v>
      </c>
      <c r="X25" s="303">
        <v>0</v>
      </c>
      <c r="Y25" s="303">
        <v>0</v>
      </c>
      <c r="Z25" s="303">
        <v>0</v>
      </c>
      <c r="AA25" s="303">
        <v>0</v>
      </c>
      <c r="AB25" s="302">
        <f t="shared" ref="AB25:AB64" si="4">H25+L25+P25+T25+X25</f>
        <v>0</v>
      </c>
      <c r="AC25" s="302">
        <v>0</v>
      </c>
    </row>
    <row r="26" spans="1:32" x14ac:dyDescent="0.25">
      <c r="A26" s="78" t="s">
        <v>173</v>
      </c>
      <c r="B26" s="53" t="s">
        <v>172</v>
      </c>
      <c r="C26" s="302">
        <v>0</v>
      </c>
      <c r="D26" s="302">
        <v>0</v>
      </c>
      <c r="E26" s="303">
        <f t="shared" ref="E26:E29" si="5">C26</f>
        <v>0</v>
      </c>
      <c r="F26" s="303">
        <f t="shared" si="2"/>
        <v>0</v>
      </c>
      <c r="G26" s="303">
        <v>0</v>
      </c>
      <c r="H26" s="303">
        <v>0</v>
      </c>
      <c r="I26" s="303">
        <v>0</v>
      </c>
      <c r="J26" s="303">
        <v>0</v>
      </c>
      <c r="K26" s="303">
        <v>0</v>
      </c>
      <c r="L26" s="303">
        <v>0</v>
      </c>
      <c r="M26" s="303">
        <v>0</v>
      </c>
      <c r="N26" s="303">
        <f t="shared" si="3"/>
        <v>0</v>
      </c>
      <c r="O26" s="303">
        <v>0</v>
      </c>
      <c r="P26" s="303">
        <v>0</v>
      </c>
      <c r="Q26" s="303">
        <v>0</v>
      </c>
      <c r="R26" s="303">
        <v>0</v>
      </c>
      <c r="S26" s="303">
        <v>0</v>
      </c>
      <c r="T26" s="303">
        <v>0</v>
      </c>
      <c r="U26" s="303">
        <v>0</v>
      </c>
      <c r="V26" s="303">
        <v>0</v>
      </c>
      <c r="W26" s="303">
        <v>0</v>
      </c>
      <c r="X26" s="303">
        <v>0</v>
      </c>
      <c r="Y26" s="303">
        <v>0</v>
      </c>
      <c r="Z26" s="303">
        <v>0</v>
      </c>
      <c r="AA26" s="303">
        <v>0</v>
      </c>
      <c r="AB26" s="302">
        <f t="shared" si="4"/>
        <v>0</v>
      </c>
      <c r="AC26" s="302">
        <v>0</v>
      </c>
    </row>
    <row r="27" spans="1:32" ht="31.5" x14ac:dyDescent="0.25">
      <c r="A27" s="78" t="s">
        <v>171</v>
      </c>
      <c r="B27" s="53" t="s">
        <v>417</v>
      </c>
      <c r="C27" s="302">
        <f>8.8479003812951+1.59262206863312</f>
        <v>10.440522449928221</v>
      </c>
      <c r="D27" s="302">
        <v>0</v>
      </c>
      <c r="E27" s="303">
        <f t="shared" si="5"/>
        <v>10.440522449928221</v>
      </c>
      <c r="F27" s="303">
        <f>E27-G27-J27</f>
        <v>7.9405224499282205</v>
      </c>
      <c r="G27" s="303">
        <v>0</v>
      </c>
      <c r="H27" s="303">
        <v>7.8479003812950996</v>
      </c>
      <c r="I27" s="303">
        <v>0</v>
      </c>
      <c r="J27" s="303">
        <v>2.5</v>
      </c>
      <c r="K27" s="303">
        <v>0</v>
      </c>
      <c r="L27" s="303">
        <v>0</v>
      </c>
      <c r="M27" s="303">
        <v>0</v>
      </c>
      <c r="N27" s="303">
        <f>O27</f>
        <v>1.4450885955999995</v>
      </c>
      <c r="O27" s="303">
        <v>1.4450885955999995</v>
      </c>
      <c r="P27" s="303">
        <v>0</v>
      </c>
      <c r="Q27" s="303">
        <v>0</v>
      </c>
      <c r="R27" s="303">
        <v>0</v>
      </c>
      <c r="S27" s="303">
        <v>0</v>
      </c>
      <c r="T27" s="303">
        <v>0</v>
      </c>
      <c r="U27" s="303">
        <v>0</v>
      </c>
      <c r="V27" s="303">
        <v>0</v>
      </c>
      <c r="W27" s="303">
        <v>0</v>
      </c>
      <c r="X27" s="303">
        <v>0</v>
      </c>
      <c r="Y27" s="303">
        <v>0</v>
      </c>
      <c r="Z27" s="303">
        <v>0</v>
      </c>
      <c r="AA27" s="303">
        <v>0</v>
      </c>
      <c r="AB27" s="302">
        <f t="shared" si="4"/>
        <v>7.8479003812950996</v>
      </c>
      <c r="AC27" s="302">
        <v>0</v>
      </c>
    </row>
    <row r="28" spans="1:32" x14ac:dyDescent="0.25">
      <c r="A28" s="78" t="s">
        <v>170</v>
      </c>
      <c r="B28" s="53" t="s">
        <v>496</v>
      </c>
      <c r="C28" s="302">
        <v>0</v>
      </c>
      <c r="D28" s="302">
        <v>0</v>
      </c>
      <c r="E28" s="303">
        <f t="shared" si="5"/>
        <v>0</v>
      </c>
      <c r="F28" s="303">
        <f t="shared" ref="F28:F29" si="6">E28-G28-J28</f>
        <v>0</v>
      </c>
      <c r="G28" s="303">
        <v>0</v>
      </c>
      <c r="H28" s="303">
        <v>0</v>
      </c>
      <c r="I28" s="303">
        <v>0</v>
      </c>
      <c r="J28" s="303">
        <v>0</v>
      </c>
      <c r="K28" s="303">
        <v>0</v>
      </c>
      <c r="L28" s="303">
        <v>0</v>
      </c>
      <c r="M28" s="303">
        <v>0</v>
      </c>
      <c r="N28" s="303">
        <f t="shared" ref="N28:N29" si="7">O28</f>
        <v>0</v>
      </c>
      <c r="O28" s="303">
        <v>0</v>
      </c>
      <c r="P28" s="303">
        <v>0</v>
      </c>
      <c r="Q28" s="303">
        <v>0</v>
      </c>
      <c r="R28" s="303">
        <v>0</v>
      </c>
      <c r="S28" s="303">
        <v>0</v>
      </c>
      <c r="T28" s="303">
        <v>0</v>
      </c>
      <c r="U28" s="303">
        <v>0</v>
      </c>
      <c r="V28" s="303">
        <v>0</v>
      </c>
      <c r="W28" s="303">
        <v>0</v>
      </c>
      <c r="X28" s="303">
        <v>0</v>
      </c>
      <c r="Y28" s="303">
        <v>0</v>
      </c>
      <c r="Z28" s="303">
        <v>0</v>
      </c>
      <c r="AA28" s="303">
        <v>0</v>
      </c>
      <c r="AB28" s="302">
        <f t="shared" si="4"/>
        <v>0</v>
      </c>
      <c r="AC28" s="302">
        <v>0</v>
      </c>
    </row>
    <row r="29" spans="1:32" x14ac:dyDescent="0.25">
      <c r="A29" s="78" t="s">
        <v>169</v>
      </c>
      <c r="B29" s="81" t="s">
        <v>168</v>
      </c>
      <c r="C29" s="302">
        <v>0</v>
      </c>
      <c r="D29" s="302">
        <v>0</v>
      </c>
      <c r="E29" s="303">
        <f t="shared" si="5"/>
        <v>0</v>
      </c>
      <c r="F29" s="303">
        <f t="shared" si="6"/>
        <v>0</v>
      </c>
      <c r="G29" s="303">
        <v>0</v>
      </c>
      <c r="H29" s="303">
        <v>1.4126220686331177</v>
      </c>
      <c r="I29" s="303">
        <v>0</v>
      </c>
      <c r="J29" s="303">
        <v>0</v>
      </c>
      <c r="K29" s="303">
        <v>0</v>
      </c>
      <c r="L29" s="303">
        <v>0</v>
      </c>
      <c r="M29" s="303">
        <v>0</v>
      </c>
      <c r="N29" s="303">
        <f t="shared" si="7"/>
        <v>0</v>
      </c>
      <c r="O29" s="303">
        <v>0</v>
      </c>
      <c r="P29" s="303">
        <v>0</v>
      </c>
      <c r="Q29" s="303">
        <v>0</v>
      </c>
      <c r="R29" s="303">
        <v>0</v>
      </c>
      <c r="S29" s="303">
        <v>0</v>
      </c>
      <c r="T29" s="303">
        <v>0</v>
      </c>
      <c r="U29" s="303">
        <v>0</v>
      </c>
      <c r="V29" s="303">
        <v>0</v>
      </c>
      <c r="W29" s="303">
        <v>0</v>
      </c>
      <c r="X29" s="303">
        <v>0</v>
      </c>
      <c r="Y29" s="303">
        <v>0</v>
      </c>
      <c r="Z29" s="303">
        <v>0</v>
      </c>
      <c r="AA29" s="303">
        <v>0</v>
      </c>
      <c r="AB29" s="302">
        <f t="shared" si="4"/>
        <v>1.4126220686331177</v>
      </c>
      <c r="AC29" s="302">
        <v>0</v>
      </c>
    </row>
    <row r="30" spans="1:32" ht="47.25" x14ac:dyDescent="0.25">
      <c r="A30" s="80" t="s">
        <v>61</v>
      </c>
      <c r="B30" s="79" t="s">
        <v>167</v>
      </c>
      <c r="C30" s="302">
        <v>8.8479003812950996</v>
      </c>
      <c r="D30" s="302">
        <f>SUM(D31:D34)</f>
        <v>0</v>
      </c>
      <c r="E30" s="302">
        <f t="shared" ref="E30:F30" si="8">SUM(E31:E34)</f>
        <v>8.8479003812950996</v>
      </c>
      <c r="F30" s="302">
        <f t="shared" si="8"/>
        <v>5.5046049612950991</v>
      </c>
      <c r="G30" s="302">
        <v>0</v>
      </c>
      <c r="H30" s="302">
        <v>7.8479003812950996</v>
      </c>
      <c r="I30" s="302">
        <v>0</v>
      </c>
      <c r="J30" s="302">
        <v>3.34329542</v>
      </c>
      <c r="K30" s="302">
        <v>0</v>
      </c>
      <c r="L30" s="302">
        <v>0</v>
      </c>
      <c r="M30" s="302">
        <v>0</v>
      </c>
      <c r="N30" s="302">
        <v>0</v>
      </c>
      <c r="O30" s="302">
        <v>0</v>
      </c>
      <c r="P30" s="302">
        <v>0</v>
      </c>
      <c r="Q30" s="302">
        <v>0</v>
      </c>
      <c r="R30" s="302">
        <v>0</v>
      </c>
      <c r="S30" s="302">
        <v>0</v>
      </c>
      <c r="T30" s="302">
        <v>0</v>
      </c>
      <c r="U30" s="302">
        <v>0</v>
      </c>
      <c r="V30" s="302">
        <v>0</v>
      </c>
      <c r="W30" s="302">
        <v>0</v>
      </c>
      <c r="X30" s="302">
        <v>0</v>
      </c>
      <c r="Y30" s="302">
        <v>0</v>
      </c>
      <c r="Z30" s="302">
        <v>0</v>
      </c>
      <c r="AA30" s="302">
        <v>0</v>
      </c>
      <c r="AB30" s="302">
        <f t="shared" si="4"/>
        <v>7.8479003812950996</v>
      </c>
      <c r="AC30" s="302">
        <v>0</v>
      </c>
    </row>
    <row r="31" spans="1:32" x14ac:dyDescent="0.25">
      <c r="A31" s="80" t="s">
        <v>166</v>
      </c>
      <c r="B31" s="53" t="s">
        <v>165</v>
      </c>
      <c r="C31" s="302">
        <v>8.8479003812950996</v>
      </c>
      <c r="D31" s="302">
        <v>0</v>
      </c>
      <c r="E31" s="303">
        <f>C31</f>
        <v>8.8479003812950996</v>
      </c>
      <c r="F31" s="303">
        <f t="shared" ref="F31:F34" si="9">E31-G31-J31</f>
        <v>5.5046049612950991</v>
      </c>
      <c r="G31" s="303">
        <v>0</v>
      </c>
      <c r="H31" s="303">
        <v>7.8479003812950996</v>
      </c>
      <c r="I31" s="303">
        <v>0</v>
      </c>
      <c r="J31" s="303">
        <v>3.34329542</v>
      </c>
      <c r="K31" s="303">
        <v>0</v>
      </c>
      <c r="L31" s="303">
        <v>0</v>
      </c>
      <c r="M31" s="303">
        <v>0</v>
      </c>
      <c r="N31" s="303">
        <v>0</v>
      </c>
      <c r="O31" s="303">
        <v>0</v>
      </c>
      <c r="P31" s="303">
        <v>0</v>
      </c>
      <c r="Q31" s="303">
        <v>0</v>
      </c>
      <c r="R31" s="303">
        <v>0</v>
      </c>
      <c r="S31" s="303">
        <v>0</v>
      </c>
      <c r="T31" s="303">
        <v>0</v>
      </c>
      <c r="U31" s="303">
        <v>0</v>
      </c>
      <c r="V31" s="303">
        <v>0</v>
      </c>
      <c r="W31" s="303">
        <v>0</v>
      </c>
      <c r="X31" s="303">
        <v>0</v>
      </c>
      <c r="Y31" s="303">
        <v>0</v>
      </c>
      <c r="Z31" s="303">
        <v>0</v>
      </c>
      <c r="AA31" s="303">
        <v>0</v>
      </c>
      <c r="AB31" s="302">
        <f t="shared" si="4"/>
        <v>7.8479003812950996</v>
      </c>
      <c r="AC31" s="302">
        <v>0</v>
      </c>
    </row>
    <row r="32" spans="1:32" ht="31.5" x14ac:dyDescent="0.25">
      <c r="A32" s="80" t="s">
        <v>164</v>
      </c>
      <c r="B32" s="53" t="s">
        <v>163</v>
      </c>
      <c r="C32" s="302">
        <v>0</v>
      </c>
      <c r="D32" s="302">
        <v>0</v>
      </c>
      <c r="E32" s="303">
        <v>0</v>
      </c>
      <c r="F32" s="303">
        <f t="shared" si="9"/>
        <v>0</v>
      </c>
      <c r="G32" s="303">
        <v>0</v>
      </c>
      <c r="H32" s="303">
        <v>0</v>
      </c>
      <c r="I32" s="303">
        <v>0</v>
      </c>
      <c r="J32" s="303">
        <v>0</v>
      </c>
      <c r="K32" s="303">
        <v>0</v>
      </c>
      <c r="L32" s="303">
        <v>0</v>
      </c>
      <c r="M32" s="303">
        <v>0</v>
      </c>
      <c r="N32" s="303">
        <v>0</v>
      </c>
      <c r="O32" s="303">
        <v>0</v>
      </c>
      <c r="P32" s="303">
        <v>0</v>
      </c>
      <c r="Q32" s="303">
        <v>0</v>
      </c>
      <c r="R32" s="303">
        <v>0</v>
      </c>
      <c r="S32" s="303">
        <v>0</v>
      </c>
      <c r="T32" s="303">
        <v>0</v>
      </c>
      <c r="U32" s="303">
        <v>0</v>
      </c>
      <c r="V32" s="303">
        <v>0</v>
      </c>
      <c r="W32" s="303">
        <v>0</v>
      </c>
      <c r="X32" s="303">
        <v>0</v>
      </c>
      <c r="Y32" s="303">
        <v>0</v>
      </c>
      <c r="Z32" s="303">
        <v>0</v>
      </c>
      <c r="AA32" s="303">
        <v>0</v>
      </c>
      <c r="AB32" s="302">
        <f t="shared" si="4"/>
        <v>0</v>
      </c>
      <c r="AC32" s="302">
        <v>0</v>
      </c>
    </row>
    <row r="33" spans="1:29" x14ac:dyDescent="0.25">
      <c r="A33" s="80" t="s">
        <v>162</v>
      </c>
      <c r="B33" s="53" t="s">
        <v>161</v>
      </c>
      <c r="C33" s="302">
        <v>0</v>
      </c>
      <c r="D33" s="302">
        <v>0</v>
      </c>
      <c r="E33" s="303">
        <v>0</v>
      </c>
      <c r="F33" s="303">
        <f t="shared" si="9"/>
        <v>0</v>
      </c>
      <c r="G33" s="303">
        <v>0</v>
      </c>
      <c r="H33" s="303">
        <v>0</v>
      </c>
      <c r="I33" s="303">
        <v>0</v>
      </c>
      <c r="J33" s="303">
        <v>0</v>
      </c>
      <c r="K33" s="303">
        <v>0</v>
      </c>
      <c r="L33" s="303">
        <v>0</v>
      </c>
      <c r="M33" s="303">
        <v>0</v>
      </c>
      <c r="N33" s="303">
        <v>0</v>
      </c>
      <c r="O33" s="303">
        <v>0</v>
      </c>
      <c r="P33" s="303">
        <v>0</v>
      </c>
      <c r="Q33" s="303">
        <v>0</v>
      </c>
      <c r="R33" s="303">
        <v>0</v>
      </c>
      <c r="S33" s="303">
        <v>0</v>
      </c>
      <c r="T33" s="303">
        <v>0</v>
      </c>
      <c r="U33" s="303">
        <v>0</v>
      </c>
      <c r="V33" s="303">
        <v>0</v>
      </c>
      <c r="W33" s="303">
        <v>0</v>
      </c>
      <c r="X33" s="303">
        <v>0</v>
      </c>
      <c r="Y33" s="303">
        <v>0</v>
      </c>
      <c r="Z33" s="303">
        <v>0</v>
      </c>
      <c r="AA33" s="303">
        <v>0</v>
      </c>
      <c r="AB33" s="302">
        <f t="shared" si="4"/>
        <v>0</v>
      </c>
      <c r="AC33" s="302">
        <v>0</v>
      </c>
    </row>
    <row r="34" spans="1:29" x14ac:dyDescent="0.25">
      <c r="A34" s="80" t="s">
        <v>160</v>
      </c>
      <c r="B34" s="53" t="s">
        <v>159</v>
      </c>
      <c r="C34" s="302">
        <v>0</v>
      </c>
      <c r="D34" s="302">
        <v>0</v>
      </c>
      <c r="E34" s="303">
        <v>0</v>
      </c>
      <c r="F34" s="303">
        <f t="shared" si="9"/>
        <v>0</v>
      </c>
      <c r="G34" s="303">
        <v>0</v>
      </c>
      <c r="H34" s="303">
        <v>0</v>
      </c>
      <c r="I34" s="303">
        <v>0</v>
      </c>
      <c r="J34" s="303">
        <v>0</v>
      </c>
      <c r="K34" s="303">
        <v>0</v>
      </c>
      <c r="L34" s="303">
        <v>0</v>
      </c>
      <c r="M34" s="303">
        <v>0</v>
      </c>
      <c r="N34" s="303">
        <v>0</v>
      </c>
      <c r="O34" s="303">
        <v>0</v>
      </c>
      <c r="P34" s="303">
        <v>0</v>
      </c>
      <c r="Q34" s="303">
        <v>0</v>
      </c>
      <c r="R34" s="303">
        <v>0</v>
      </c>
      <c r="S34" s="303">
        <v>0</v>
      </c>
      <c r="T34" s="303">
        <v>0</v>
      </c>
      <c r="U34" s="303">
        <v>0</v>
      </c>
      <c r="V34" s="303">
        <v>0</v>
      </c>
      <c r="W34" s="303">
        <v>0</v>
      </c>
      <c r="X34" s="303">
        <v>0</v>
      </c>
      <c r="Y34" s="303">
        <v>0</v>
      </c>
      <c r="Z34" s="303">
        <v>0</v>
      </c>
      <c r="AA34" s="303">
        <v>0</v>
      </c>
      <c r="AB34" s="302">
        <f t="shared" si="4"/>
        <v>0</v>
      </c>
      <c r="AC34" s="302">
        <v>0</v>
      </c>
    </row>
    <row r="35" spans="1:29" ht="31.5" x14ac:dyDescent="0.25">
      <c r="A35" s="80" t="s">
        <v>60</v>
      </c>
      <c r="B35" s="79" t="s">
        <v>158</v>
      </c>
      <c r="C35" s="302">
        <v>0</v>
      </c>
      <c r="D35" s="302">
        <v>0</v>
      </c>
      <c r="E35" s="302">
        <v>0</v>
      </c>
      <c r="F35" s="302">
        <v>0</v>
      </c>
      <c r="G35" s="302">
        <v>0</v>
      </c>
      <c r="H35" s="302">
        <v>0</v>
      </c>
      <c r="I35" s="302">
        <v>0</v>
      </c>
      <c r="J35" s="302">
        <v>0</v>
      </c>
      <c r="K35" s="302">
        <v>0</v>
      </c>
      <c r="L35" s="302">
        <v>0</v>
      </c>
      <c r="M35" s="302">
        <v>0</v>
      </c>
      <c r="N35" s="302">
        <v>0</v>
      </c>
      <c r="O35" s="302">
        <v>0</v>
      </c>
      <c r="P35" s="302">
        <v>0</v>
      </c>
      <c r="Q35" s="302">
        <v>0</v>
      </c>
      <c r="R35" s="302">
        <v>0</v>
      </c>
      <c r="S35" s="302">
        <v>0</v>
      </c>
      <c r="T35" s="302">
        <v>0</v>
      </c>
      <c r="U35" s="302">
        <v>0</v>
      </c>
      <c r="V35" s="302">
        <v>0</v>
      </c>
      <c r="W35" s="302">
        <v>0</v>
      </c>
      <c r="X35" s="302">
        <v>0</v>
      </c>
      <c r="Y35" s="302">
        <v>0</v>
      </c>
      <c r="Z35" s="302">
        <v>0</v>
      </c>
      <c r="AA35" s="302">
        <v>0</v>
      </c>
      <c r="AB35" s="302">
        <f t="shared" si="4"/>
        <v>0</v>
      </c>
      <c r="AC35" s="302">
        <v>0</v>
      </c>
    </row>
    <row r="36" spans="1:29" ht="31.5" x14ac:dyDescent="0.25">
      <c r="A36" s="78" t="s">
        <v>157</v>
      </c>
      <c r="B36" s="350" t="s">
        <v>156</v>
      </c>
      <c r="C36" s="304">
        <v>0</v>
      </c>
      <c r="D36" s="302">
        <v>0</v>
      </c>
      <c r="E36" s="303">
        <v>0</v>
      </c>
      <c r="F36" s="303">
        <v>0</v>
      </c>
      <c r="G36" s="303">
        <v>0</v>
      </c>
      <c r="H36" s="303">
        <v>0</v>
      </c>
      <c r="I36" s="303">
        <v>0</v>
      </c>
      <c r="J36" s="303">
        <v>0</v>
      </c>
      <c r="K36" s="303">
        <v>0</v>
      </c>
      <c r="L36" s="303">
        <v>0</v>
      </c>
      <c r="M36" s="303">
        <v>0</v>
      </c>
      <c r="N36" s="303">
        <v>0</v>
      </c>
      <c r="O36" s="303">
        <v>0</v>
      </c>
      <c r="P36" s="303">
        <v>0</v>
      </c>
      <c r="Q36" s="303">
        <v>0</v>
      </c>
      <c r="R36" s="303">
        <v>0</v>
      </c>
      <c r="S36" s="303">
        <v>0</v>
      </c>
      <c r="T36" s="303">
        <v>0</v>
      </c>
      <c r="U36" s="303">
        <v>0</v>
      </c>
      <c r="V36" s="303">
        <v>0</v>
      </c>
      <c r="W36" s="303">
        <v>0</v>
      </c>
      <c r="X36" s="303">
        <v>0</v>
      </c>
      <c r="Y36" s="303">
        <v>0</v>
      </c>
      <c r="Z36" s="303">
        <v>0</v>
      </c>
      <c r="AA36" s="303">
        <v>0</v>
      </c>
      <c r="AB36" s="302">
        <f t="shared" si="4"/>
        <v>0</v>
      </c>
      <c r="AC36" s="302">
        <v>0</v>
      </c>
    </row>
    <row r="37" spans="1:29" x14ac:dyDescent="0.25">
      <c r="A37" s="78" t="s">
        <v>155</v>
      </c>
      <c r="B37" s="350" t="s">
        <v>145</v>
      </c>
      <c r="C37" s="304">
        <v>0</v>
      </c>
      <c r="D37" s="302">
        <v>0</v>
      </c>
      <c r="E37" s="303">
        <v>0</v>
      </c>
      <c r="F37" s="303">
        <v>0</v>
      </c>
      <c r="G37" s="303">
        <v>0</v>
      </c>
      <c r="H37" s="303">
        <v>0</v>
      </c>
      <c r="I37" s="303">
        <v>0</v>
      </c>
      <c r="J37" s="303">
        <v>0</v>
      </c>
      <c r="K37" s="303">
        <v>0</v>
      </c>
      <c r="L37" s="303">
        <v>0</v>
      </c>
      <c r="M37" s="303">
        <v>0</v>
      </c>
      <c r="N37" s="303">
        <v>0</v>
      </c>
      <c r="O37" s="303">
        <v>0</v>
      </c>
      <c r="P37" s="303">
        <v>0</v>
      </c>
      <c r="Q37" s="303">
        <v>0</v>
      </c>
      <c r="R37" s="303">
        <v>0</v>
      </c>
      <c r="S37" s="303">
        <v>0</v>
      </c>
      <c r="T37" s="303">
        <v>0</v>
      </c>
      <c r="U37" s="303">
        <v>0</v>
      </c>
      <c r="V37" s="303">
        <v>0</v>
      </c>
      <c r="W37" s="303">
        <v>0</v>
      </c>
      <c r="X37" s="303">
        <v>0</v>
      </c>
      <c r="Y37" s="303">
        <v>0</v>
      </c>
      <c r="Z37" s="303">
        <v>0</v>
      </c>
      <c r="AA37" s="303">
        <v>0</v>
      </c>
      <c r="AB37" s="302">
        <f t="shared" si="4"/>
        <v>0</v>
      </c>
      <c r="AC37" s="302">
        <v>0</v>
      </c>
    </row>
    <row r="38" spans="1:29" x14ac:dyDescent="0.25">
      <c r="A38" s="78" t="s">
        <v>154</v>
      </c>
      <c r="B38" s="350" t="s">
        <v>143</v>
      </c>
      <c r="C38" s="304">
        <v>0</v>
      </c>
      <c r="D38" s="302">
        <v>0</v>
      </c>
      <c r="E38" s="303">
        <v>0</v>
      </c>
      <c r="F38" s="303">
        <v>0</v>
      </c>
      <c r="G38" s="303">
        <v>0</v>
      </c>
      <c r="H38" s="303">
        <v>0</v>
      </c>
      <c r="I38" s="303">
        <v>0</v>
      </c>
      <c r="J38" s="303">
        <v>0</v>
      </c>
      <c r="K38" s="303">
        <v>0</v>
      </c>
      <c r="L38" s="303">
        <v>0</v>
      </c>
      <c r="M38" s="303">
        <v>0</v>
      </c>
      <c r="N38" s="303">
        <v>0</v>
      </c>
      <c r="O38" s="303">
        <v>0</v>
      </c>
      <c r="P38" s="303">
        <v>0</v>
      </c>
      <c r="Q38" s="303">
        <v>0</v>
      </c>
      <c r="R38" s="303">
        <v>0</v>
      </c>
      <c r="S38" s="303">
        <v>0</v>
      </c>
      <c r="T38" s="303">
        <v>0</v>
      </c>
      <c r="U38" s="303">
        <v>0</v>
      </c>
      <c r="V38" s="303">
        <v>0</v>
      </c>
      <c r="W38" s="303">
        <v>0</v>
      </c>
      <c r="X38" s="303">
        <v>0</v>
      </c>
      <c r="Y38" s="303">
        <v>0</v>
      </c>
      <c r="Z38" s="303">
        <v>0</v>
      </c>
      <c r="AA38" s="303">
        <v>0</v>
      </c>
      <c r="AB38" s="302">
        <f t="shared" si="4"/>
        <v>0</v>
      </c>
      <c r="AC38" s="302">
        <v>0</v>
      </c>
    </row>
    <row r="39" spans="1:29" ht="31.5" x14ac:dyDescent="0.25">
      <c r="A39" s="78" t="s">
        <v>153</v>
      </c>
      <c r="B39" s="53" t="s">
        <v>141</v>
      </c>
      <c r="C39" s="302">
        <v>0</v>
      </c>
      <c r="D39" s="302">
        <v>0</v>
      </c>
      <c r="E39" s="303">
        <v>0</v>
      </c>
      <c r="F39" s="303">
        <v>0</v>
      </c>
      <c r="G39" s="303">
        <v>0</v>
      </c>
      <c r="H39" s="303">
        <v>0</v>
      </c>
      <c r="I39" s="303">
        <v>0</v>
      </c>
      <c r="J39" s="303">
        <v>0</v>
      </c>
      <c r="K39" s="303">
        <v>0</v>
      </c>
      <c r="L39" s="303">
        <v>0</v>
      </c>
      <c r="M39" s="303">
        <v>0</v>
      </c>
      <c r="N39" s="303">
        <v>0</v>
      </c>
      <c r="O39" s="303">
        <v>0</v>
      </c>
      <c r="P39" s="303">
        <v>0</v>
      </c>
      <c r="Q39" s="303">
        <v>0</v>
      </c>
      <c r="R39" s="303">
        <v>0</v>
      </c>
      <c r="S39" s="303">
        <v>0</v>
      </c>
      <c r="T39" s="303">
        <v>0</v>
      </c>
      <c r="U39" s="303">
        <v>0</v>
      </c>
      <c r="V39" s="303">
        <v>0</v>
      </c>
      <c r="W39" s="303">
        <v>0</v>
      </c>
      <c r="X39" s="303">
        <v>0</v>
      </c>
      <c r="Y39" s="303">
        <v>0</v>
      </c>
      <c r="Z39" s="303">
        <v>0</v>
      </c>
      <c r="AA39" s="303">
        <v>0</v>
      </c>
      <c r="AB39" s="302">
        <f t="shared" si="4"/>
        <v>0</v>
      </c>
      <c r="AC39" s="302">
        <v>0</v>
      </c>
    </row>
    <row r="40" spans="1:29" ht="31.5" x14ac:dyDescent="0.25">
      <c r="A40" s="78" t="s">
        <v>152</v>
      </c>
      <c r="B40" s="53" t="s">
        <v>139</v>
      </c>
      <c r="C40" s="302">
        <v>0</v>
      </c>
      <c r="D40" s="302">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2">
        <f t="shared" si="4"/>
        <v>0</v>
      </c>
      <c r="AC40" s="302">
        <v>0</v>
      </c>
    </row>
    <row r="41" spans="1:29" x14ac:dyDescent="0.25">
      <c r="A41" s="78" t="s">
        <v>151</v>
      </c>
      <c r="B41" s="53" t="s">
        <v>137</v>
      </c>
      <c r="C41" s="302">
        <v>0</v>
      </c>
      <c r="D41" s="302">
        <v>0</v>
      </c>
      <c r="E41" s="303">
        <v>0</v>
      </c>
      <c r="F41" s="303">
        <v>0</v>
      </c>
      <c r="G41" s="303">
        <v>0</v>
      </c>
      <c r="H41" s="303">
        <v>0</v>
      </c>
      <c r="I41" s="303">
        <v>0</v>
      </c>
      <c r="J41" s="303">
        <v>0</v>
      </c>
      <c r="K41" s="303">
        <v>0</v>
      </c>
      <c r="L41" s="303">
        <v>0</v>
      </c>
      <c r="M41" s="303">
        <v>0</v>
      </c>
      <c r="N41" s="303">
        <v>0</v>
      </c>
      <c r="O41" s="303">
        <v>0</v>
      </c>
      <c r="P41" s="303">
        <v>0</v>
      </c>
      <c r="Q41" s="303">
        <v>0</v>
      </c>
      <c r="R41" s="303">
        <v>0</v>
      </c>
      <c r="S41" s="303">
        <v>0</v>
      </c>
      <c r="T41" s="303">
        <v>0</v>
      </c>
      <c r="U41" s="303">
        <v>0</v>
      </c>
      <c r="V41" s="303">
        <v>0</v>
      </c>
      <c r="W41" s="303">
        <v>0</v>
      </c>
      <c r="X41" s="303">
        <v>0</v>
      </c>
      <c r="Y41" s="303">
        <v>0</v>
      </c>
      <c r="Z41" s="303">
        <v>0</v>
      </c>
      <c r="AA41" s="303">
        <v>0</v>
      </c>
      <c r="AB41" s="302">
        <f t="shared" si="4"/>
        <v>0</v>
      </c>
      <c r="AC41" s="302">
        <v>0</v>
      </c>
    </row>
    <row r="42" spans="1:29" ht="18.75" x14ac:dyDescent="0.25">
      <c r="A42" s="78" t="s">
        <v>150</v>
      </c>
      <c r="B42" s="350" t="s">
        <v>581</v>
      </c>
      <c r="C42" s="304">
        <v>0</v>
      </c>
      <c r="D42" s="302">
        <v>0</v>
      </c>
      <c r="E42" s="303">
        <v>0</v>
      </c>
      <c r="F42" s="303">
        <v>0</v>
      </c>
      <c r="G42" s="303">
        <v>0</v>
      </c>
      <c r="H42" s="303">
        <v>0</v>
      </c>
      <c r="I42" s="303">
        <v>0</v>
      </c>
      <c r="J42" s="303">
        <v>0</v>
      </c>
      <c r="K42" s="303">
        <v>0</v>
      </c>
      <c r="L42" s="303">
        <v>0</v>
      </c>
      <c r="M42" s="303">
        <v>0</v>
      </c>
      <c r="N42" s="303">
        <v>0</v>
      </c>
      <c r="O42" s="303">
        <v>0</v>
      </c>
      <c r="P42" s="303">
        <v>0</v>
      </c>
      <c r="Q42" s="303">
        <v>0</v>
      </c>
      <c r="R42" s="303">
        <v>0</v>
      </c>
      <c r="S42" s="303">
        <v>0</v>
      </c>
      <c r="T42" s="303">
        <v>0</v>
      </c>
      <c r="U42" s="303">
        <v>0</v>
      </c>
      <c r="V42" s="303">
        <v>0</v>
      </c>
      <c r="W42" s="303">
        <v>0</v>
      </c>
      <c r="X42" s="303">
        <v>0</v>
      </c>
      <c r="Y42" s="303">
        <v>0</v>
      </c>
      <c r="Z42" s="303">
        <v>0</v>
      </c>
      <c r="AA42" s="303">
        <v>0</v>
      </c>
      <c r="AB42" s="302">
        <f t="shared" si="4"/>
        <v>0</v>
      </c>
      <c r="AC42" s="302">
        <v>0</v>
      </c>
    </row>
    <row r="43" spans="1:29" x14ac:dyDescent="0.25">
      <c r="A43" s="80" t="s">
        <v>59</v>
      </c>
      <c r="B43" s="79" t="s">
        <v>149</v>
      </c>
      <c r="C43" s="302">
        <v>0</v>
      </c>
      <c r="D43" s="302">
        <v>0</v>
      </c>
      <c r="E43" s="302">
        <v>0</v>
      </c>
      <c r="F43" s="302">
        <v>0</v>
      </c>
      <c r="G43" s="302">
        <v>0</v>
      </c>
      <c r="H43" s="302">
        <v>0</v>
      </c>
      <c r="I43" s="302">
        <v>0</v>
      </c>
      <c r="J43" s="302">
        <v>0</v>
      </c>
      <c r="K43" s="302">
        <v>0</v>
      </c>
      <c r="L43" s="302">
        <v>0</v>
      </c>
      <c r="M43" s="302">
        <v>0</v>
      </c>
      <c r="N43" s="302">
        <v>0</v>
      </c>
      <c r="O43" s="302">
        <v>0</v>
      </c>
      <c r="P43" s="302">
        <v>0</v>
      </c>
      <c r="Q43" s="302">
        <v>0</v>
      </c>
      <c r="R43" s="302">
        <v>0</v>
      </c>
      <c r="S43" s="302">
        <v>0</v>
      </c>
      <c r="T43" s="302">
        <v>0</v>
      </c>
      <c r="U43" s="302">
        <v>0</v>
      </c>
      <c r="V43" s="302">
        <v>0</v>
      </c>
      <c r="W43" s="302">
        <v>0</v>
      </c>
      <c r="X43" s="302">
        <v>0</v>
      </c>
      <c r="Y43" s="302">
        <v>0</v>
      </c>
      <c r="Z43" s="302">
        <v>0</v>
      </c>
      <c r="AA43" s="302">
        <v>0</v>
      </c>
      <c r="AB43" s="302">
        <f t="shared" si="4"/>
        <v>0</v>
      </c>
      <c r="AC43" s="302">
        <v>0</v>
      </c>
    </row>
    <row r="44" spans="1:29" x14ac:dyDescent="0.25">
      <c r="A44" s="78" t="s">
        <v>148</v>
      </c>
      <c r="B44" s="53" t="s">
        <v>147</v>
      </c>
      <c r="C44" s="302">
        <v>0</v>
      </c>
      <c r="D44" s="302">
        <v>0</v>
      </c>
      <c r="E44" s="303">
        <v>0</v>
      </c>
      <c r="F44" s="303">
        <v>0</v>
      </c>
      <c r="G44" s="303">
        <v>0</v>
      </c>
      <c r="H44" s="303">
        <v>0</v>
      </c>
      <c r="I44" s="303">
        <v>0</v>
      </c>
      <c r="J44" s="303">
        <v>0</v>
      </c>
      <c r="K44" s="303">
        <v>0</v>
      </c>
      <c r="L44" s="303">
        <v>0</v>
      </c>
      <c r="M44" s="303">
        <v>0</v>
      </c>
      <c r="N44" s="303">
        <v>0</v>
      </c>
      <c r="O44" s="303">
        <v>0</v>
      </c>
      <c r="P44" s="303">
        <v>0</v>
      </c>
      <c r="Q44" s="303">
        <v>0</v>
      </c>
      <c r="R44" s="303">
        <v>0</v>
      </c>
      <c r="S44" s="303">
        <v>0</v>
      </c>
      <c r="T44" s="303">
        <v>0</v>
      </c>
      <c r="U44" s="303">
        <v>0</v>
      </c>
      <c r="V44" s="303">
        <v>0</v>
      </c>
      <c r="W44" s="303">
        <v>0</v>
      </c>
      <c r="X44" s="303">
        <v>0</v>
      </c>
      <c r="Y44" s="303">
        <v>0</v>
      </c>
      <c r="Z44" s="303">
        <v>0</v>
      </c>
      <c r="AA44" s="303">
        <v>0</v>
      </c>
      <c r="AB44" s="302">
        <f t="shared" si="4"/>
        <v>0</v>
      </c>
      <c r="AC44" s="302">
        <v>0</v>
      </c>
    </row>
    <row r="45" spans="1:29" x14ac:dyDescent="0.25">
      <c r="A45" s="78" t="s">
        <v>146</v>
      </c>
      <c r="B45" s="53" t="s">
        <v>145</v>
      </c>
      <c r="C45" s="302">
        <v>0</v>
      </c>
      <c r="D45" s="302">
        <v>0</v>
      </c>
      <c r="E45" s="303">
        <v>0</v>
      </c>
      <c r="F45" s="303">
        <v>0</v>
      </c>
      <c r="G45" s="303">
        <v>0</v>
      </c>
      <c r="H45" s="303">
        <v>0</v>
      </c>
      <c r="I45" s="303">
        <v>0</v>
      </c>
      <c r="J45" s="303">
        <v>0</v>
      </c>
      <c r="K45" s="303">
        <v>0</v>
      </c>
      <c r="L45" s="303">
        <v>0</v>
      </c>
      <c r="M45" s="303">
        <v>0</v>
      </c>
      <c r="N45" s="303">
        <v>0</v>
      </c>
      <c r="O45" s="303">
        <v>0</v>
      </c>
      <c r="P45" s="303">
        <v>0</v>
      </c>
      <c r="Q45" s="303">
        <v>0</v>
      </c>
      <c r="R45" s="303">
        <v>0</v>
      </c>
      <c r="S45" s="303">
        <v>0</v>
      </c>
      <c r="T45" s="303">
        <v>0</v>
      </c>
      <c r="U45" s="303">
        <v>0</v>
      </c>
      <c r="V45" s="303">
        <v>0</v>
      </c>
      <c r="W45" s="303">
        <v>0</v>
      </c>
      <c r="X45" s="303">
        <v>0</v>
      </c>
      <c r="Y45" s="303">
        <v>0</v>
      </c>
      <c r="Z45" s="303">
        <v>0</v>
      </c>
      <c r="AA45" s="303">
        <v>0</v>
      </c>
      <c r="AB45" s="302">
        <f t="shared" si="4"/>
        <v>0</v>
      </c>
      <c r="AC45" s="302">
        <v>0</v>
      </c>
    </row>
    <row r="46" spans="1:29" x14ac:dyDescent="0.25">
      <c r="A46" s="78" t="s">
        <v>144</v>
      </c>
      <c r="B46" s="53" t="s">
        <v>143</v>
      </c>
      <c r="C46" s="302">
        <v>0</v>
      </c>
      <c r="D46" s="302">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2">
        <f t="shared" si="4"/>
        <v>0</v>
      </c>
      <c r="AC46" s="302">
        <v>0</v>
      </c>
    </row>
    <row r="47" spans="1:29" ht="31.5" x14ac:dyDescent="0.25">
      <c r="A47" s="78" t="s">
        <v>142</v>
      </c>
      <c r="B47" s="53" t="s">
        <v>141</v>
      </c>
      <c r="C47" s="302">
        <v>0</v>
      </c>
      <c r="D47" s="302">
        <v>0</v>
      </c>
      <c r="E47" s="303">
        <v>0</v>
      </c>
      <c r="F47" s="303">
        <v>0</v>
      </c>
      <c r="G47" s="303">
        <v>0</v>
      </c>
      <c r="H47" s="303">
        <v>0</v>
      </c>
      <c r="I47" s="303">
        <v>0</v>
      </c>
      <c r="J47" s="303">
        <v>0</v>
      </c>
      <c r="K47" s="303">
        <v>0</v>
      </c>
      <c r="L47" s="303">
        <v>0</v>
      </c>
      <c r="M47" s="303">
        <v>0</v>
      </c>
      <c r="N47" s="303">
        <v>0</v>
      </c>
      <c r="O47" s="303">
        <v>0</v>
      </c>
      <c r="P47" s="303">
        <v>0</v>
      </c>
      <c r="Q47" s="303">
        <v>0</v>
      </c>
      <c r="R47" s="303">
        <v>0</v>
      </c>
      <c r="S47" s="303">
        <v>0</v>
      </c>
      <c r="T47" s="303">
        <v>0</v>
      </c>
      <c r="U47" s="303">
        <v>0</v>
      </c>
      <c r="V47" s="303">
        <v>0</v>
      </c>
      <c r="W47" s="303">
        <v>0</v>
      </c>
      <c r="X47" s="303">
        <v>0</v>
      </c>
      <c r="Y47" s="303">
        <v>0</v>
      </c>
      <c r="Z47" s="303">
        <v>0</v>
      </c>
      <c r="AA47" s="303">
        <v>0</v>
      </c>
      <c r="AB47" s="302">
        <f t="shared" si="4"/>
        <v>0</v>
      </c>
      <c r="AC47" s="302">
        <v>0</v>
      </c>
    </row>
    <row r="48" spans="1:29" ht="31.5" x14ac:dyDescent="0.25">
      <c r="A48" s="78" t="s">
        <v>140</v>
      </c>
      <c r="B48" s="53" t="s">
        <v>139</v>
      </c>
      <c r="C48" s="302">
        <v>0</v>
      </c>
      <c r="D48" s="302">
        <v>0</v>
      </c>
      <c r="E48" s="303">
        <v>0</v>
      </c>
      <c r="F48" s="303">
        <v>0</v>
      </c>
      <c r="G48" s="303">
        <v>0</v>
      </c>
      <c r="H48" s="303">
        <v>0</v>
      </c>
      <c r="I48" s="303">
        <v>0</v>
      </c>
      <c r="J48" s="303">
        <v>0</v>
      </c>
      <c r="K48" s="303">
        <v>0</v>
      </c>
      <c r="L48" s="303">
        <v>0</v>
      </c>
      <c r="M48" s="303">
        <v>0</v>
      </c>
      <c r="N48" s="303">
        <v>0</v>
      </c>
      <c r="O48" s="303">
        <v>0</v>
      </c>
      <c r="P48" s="303">
        <v>0</v>
      </c>
      <c r="Q48" s="303">
        <v>0</v>
      </c>
      <c r="R48" s="303">
        <v>0</v>
      </c>
      <c r="S48" s="303">
        <v>0</v>
      </c>
      <c r="T48" s="303">
        <v>0</v>
      </c>
      <c r="U48" s="303">
        <v>0</v>
      </c>
      <c r="V48" s="303">
        <v>0</v>
      </c>
      <c r="W48" s="303">
        <v>0</v>
      </c>
      <c r="X48" s="303">
        <v>0</v>
      </c>
      <c r="Y48" s="303">
        <v>0</v>
      </c>
      <c r="Z48" s="303">
        <v>0</v>
      </c>
      <c r="AA48" s="303">
        <v>0</v>
      </c>
      <c r="AB48" s="302">
        <f t="shared" si="4"/>
        <v>0</v>
      </c>
      <c r="AC48" s="302">
        <v>0</v>
      </c>
    </row>
    <row r="49" spans="1:29" x14ac:dyDescent="0.25">
      <c r="A49" s="78" t="s">
        <v>138</v>
      </c>
      <c r="B49" s="53" t="s">
        <v>137</v>
      </c>
      <c r="C49" s="302">
        <v>0</v>
      </c>
      <c r="D49" s="302">
        <v>0</v>
      </c>
      <c r="E49" s="303">
        <v>0</v>
      </c>
      <c r="F49" s="303">
        <v>0</v>
      </c>
      <c r="G49" s="303">
        <v>0</v>
      </c>
      <c r="H49" s="303">
        <v>0</v>
      </c>
      <c r="I49" s="303">
        <v>0</v>
      </c>
      <c r="J49" s="303">
        <v>0</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2">
        <f t="shared" si="4"/>
        <v>0</v>
      </c>
      <c r="AC49" s="302">
        <v>0</v>
      </c>
    </row>
    <row r="50" spans="1:29" ht="18.75" x14ac:dyDescent="0.25">
      <c r="A50" s="78" t="s">
        <v>136</v>
      </c>
      <c r="B50" s="350" t="s">
        <v>581</v>
      </c>
      <c r="C50" s="304">
        <v>0</v>
      </c>
      <c r="D50" s="302">
        <v>0</v>
      </c>
      <c r="E50" s="303">
        <v>0</v>
      </c>
      <c r="F50" s="303">
        <v>0</v>
      </c>
      <c r="G50" s="303">
        <v>0</v>
      </c>
      <c r="H50" s="303">
        <v>0</v>
      </c>
      <c r="I50" s="303">
        <v>0</v>
      </c>
      <c r="J50" s="303">
        <v>0</v>
      </c>
      <c r="K50" s="303">
        <v>0</v>
      </c>
      <c r="L50" s="303">
        <v>0</v>
      </c>
      <c r="M50" s="303">
        <v>0</v>
      </c>
      <c r="N50" s="303">
        <v>0</v>
      </c>
      <c r="O50" s="303">
        <v>0</v>
      </c>
      <c r="P50" s="303">
        <v>0</v>
      </c>
      <c r="Q50" s="303">
        <v>0</v>
      </c>
      <c r="R50" s="303">
        <v>0</v>
      </c>
      <c r="S50" s="303">
        <v>0</v>
      </c>
      <c r="T50" s="303">
        <v>0</v>
      </c>
      <c r="U50" s="303">
        <v>0</v>
      </c>
      <c r="V50" s="303">
        <v>0</v>
      </c>
      <c r="W50" s="303">
        <v>0</v>
      </c>
      <c r="X50" s="303">
        <v>0</v>
      </c>
      <c r="Y50" s="303">
        <v>0</v>
      </c>
      <c r="Z50" s="303">
        <v>0</v>
      </c>
      <c r="AA50" s="303">
        <v>0</v>
      </c>
      <c r="AB50" s="302">
        <f t="shared" si="4"/>
        <v>0</v>
      </c>
      <c r="AC50" s="302">
        <v>0</v>
      </c>
    </row>
    <row r="51" spans="1:29" ht="35.25" customHeight="1" x14ac:dyDescent="0.25">
      <c r="A51" s="80" t="s">
        <v>57</v>
      </c>
      <c r="B51" s="79" t="s">
        <v>135</v>
      </c>
      <c r="C51" s="302">
        <v>0</v>
      </c>
      <c r="D51" s="302">
        <v>0</v>
      </c>
      <c r="E51" s="302">
        <v>0</v>
      </c>
      <c r="F51" s="302">
        <v>0</v>
      </c>
      <c r="G51" s="302">
        <v>0</v>
      </c>
      <c r="H51" s="302">
        <v>0</v>
      </c>
      <c r="I51" s="302">
        <v>0</v>
      </c>
      <c r="J51" s="302">
        <v>0</v>
      </c>
      <c r="K51" s="302">
        <v>0</v>
      </c>
      <c r="L51" s="302">
        <v>0</v>
      </c>
      <c r="M51" s="302">
        <v>0</v>
      </c>
      <c r="N51" s="302">
        <v>0</v>
      </c>
      <c r="O51" s="302">
        <v>0</v>
      </c>
      <c r="P51" s="302">
        <v>0</v>
      </c>
      <c r="Q51" s="302">
        <v>0</v>
      </c>
      <c r="R51" s="302">
        <v>0</v>
      </c>
      <c r="S51" s="302">
        <v>0</v>
      </c>
      <c r="T51" s="302">
        <v>0</v>
      </c>
      <c r="U51" s="302">
        <v>0</v>
      </c>
      <c r="V51" s="302">
        <v>0</v>
      </c>
      <c r="W51" s="302">
        <v>0</v>
      </c>
      <c r="X51" s="302">
        <v>0</v>
      </c>
      <c r="Y51" s="302">
        <v>0</v>
      </c>
      <c r="Z51" s="302">
        <v>0</v>
      </c>
      <c r="AA51" s="302">
        <v>0</v>
      </c>
      <c r="AB51" s="302">
        <f t="shared" si="4"/>
        <v>0</v>
      </c>
      <c r="AC51" s="302">
        <v>0</v>
      </c>
    </row>
    <row r="52" spans="1:29" x14ac:dyDescent="0.25">
      <c r="A52" s="78" t="s">
        <v>134</v>
      </c>
      <c r="B52" s="53" t="s">
        <v>133</v>
      </c>
      <c r="C52" s="302">
        <v>0</v>
      </c>
      <c r="D52" s="302">
        <v>0</v>
      </c>
      <c r="E52" s="303">
        <v>0</v>
      </c>
      <c r="F52" s="303">
        <v>0</v>
      </c>
      <c r="G52" s="303">
        <v>0</v>
      </c>
      <c r="H52" s="303">
        <v>0</v>
      </c>
      <c r="I52" s="303">
        <v>0</v>
      </c>
      <c r="J52" s="303">
        <v>0</v>
      </c>
      <c r="K52" s="303">
        <v>0</v>
      </c>
      <c r="L52" s="303">
        <v>0</v>
      </c>
      <c r="M52" s="303">
        <v>0</v>
      </c>
      <c r="N52" s="303">
        <v>0</v>
      </c>
      <c r="O52" s="303">
        <v>0</v>
      </c>
      <c r="P52" s="303">
        <v>0</v>
      </c>
      <c r="Q52" s="303">
        <v>0</v>
      </c>
      <c r="R52" s="303">
        <v>0</v>
      </c>
      <c r="S52" s="303">
        <v>0</v>
      </c>
      <c r="T52" s="303">
        <v>0</v>
      </c>
      <c r="U52" s="303">
        <v>0</v>
      </c>
      <c r="V52" s="303">
        <v>0</v>
      </c>
      <c r="W52" s="303">
        <v>0</v>
      </c>
      <c r="X52" s="303">
        <v>0</v>
      </c>
      <c r="Y52" s="303">
        <v>0</v>
      </c>
      <c r="Z52" s="303">
        <v>0</v>
      </c>
      <c r="AA52" s="303">
        <v>0</v>
      </c>
      <c r="AB52" s="302">
        <f t="shared" si="4"/>
        <v>0</v>
      </c>
      <c r="AC52" s="302">
        <v>0</v>
      </c>
    </row>
    <row r="53" spans="1:29" x14ac:dyDescent="0.25">
      <c r="A53" s="78" t="s">
        <v>132</v>
      </c>
      <c r="B53" s="53" t="s">
        <v>126</v>
      </c>
      <c r="C53" s="302">
        <v>0</v>
      </c>
      <c r="D53" s="302">
        <v>0</v>
      </c>
      <c r="E53" s="303">
        <v>0</v>
      </c>
      <c r="F53" s="303">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2">
        <f t="shared" si="4"/>
        <v>0</v>
      </c>
      <c r="AC53" s="302">
        <v>0</v>
      </c>
    </row>
    <row r="54" spans="1:29" x14ac:dyDescent="0.25">
      <c r="A54" s="78" t="s">
        <v>131</v>
      </c>
      <c r="B54" s="350" t="s">
        <v>125</v>
      </c>
      <c r="C54" s="304">
        <v>0</v>
      </c>
      <c r="D54" s="302">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2">
        <f t="shared" si="4"/>
        <v>0</v>
      </c>
      <c r="AC54" s="302">
        <v>0</v>
      </c>
    </row>
    <row r="55" spans="1:29" x14ac:dyDescent="0.25">
      <c r="A55" s="78" t="s">
        <v>130</v>
      </c>
      <c r="B55" s="350" t="s">
        <v>124</v>
      </c>
      <c r="C55" s="304">
        <v>0</v>
      </c>
      <c r="D55" s="302">
        <v>0</v>
      </c>
      <c r="E55" s="303">
        <v>0</v>
      </c>
      <c r="F55" s="303">
        <v>0</v>
      </c>
      <c r="G55" s="303">
        <v>0</v>
      </c>
      <c r="H55" s="303">
        <v>0</v>
      </c>
      <c r="I55" s="303">
        <v>0</v>
      </c>
      <c r="J55" s="303">
        <v>0</v>
      </c>
      <c r="K55" s="303">
        <v>0</v>
      </c>
      <c r="L55" s="303">
        <v>0</v>
      </c>
      <c r="M55" s="303">
        <v>0</v>
      </c>
      <c r="N55" s="303">
        <v>0</v>
      </c>
      <c r="O55" s="303">
        <v>0</v>
      </c>
      <c r="P55" s="303">
        <v>0</v>
      </c>
      <c r="Q55" s="303">
        <v>0</v>
      </c>
      <c r="R55" s="303">
        <v>0</v>
      </c>
      <c r="S55" s="303">
        <v>0</v>
      </c>
      <c r="T55" s="303">
        <v>0</v>
      </c>
      <c r="U55" s="303">
        <v>0</v>
      </c>
      <c r="V55" s="303">
        <v>0</v>
      </c>
      <c r="W55" s="303">
        <v>0</v>
      </c>
      <c r="X55" s="303">
        <v>0</v>
      </c>
      <c r="Y55" s="303">
        <v>0</v>
      </c>
      <c r="Z55" s="303">
        <v>0</v>
      </c>
      <c r="AA55" s="303">
        <v>0</v>
      </c>
      <c r="AB55" s="302">
        <f t="shared" si="4"/>
        <v>0</v>
      </c>
      <c r="AC55" s="302">
        <v>0</v>
      </c>
    </row>
    <row r="56" spans="1:29" x14ac:dyDescent="0.25">
      <c r="A56" s="78" t="s">
        <v>129</v>
      </c>
      <c r="B56" s="350" t="s">
        <v>123</v>
      </c>
      <c r="C56" s="304">
        <v>0</v>
      </c>
      <c r="D56" s="302">
        <v>0</v>
      </c>
      <c r="E56" s="303">
        <v>0</v>
      </c>
      <c r="F56" s="303">
        <v>0</v>
      </c>
      <c r="G56" s="303">
        <v>0</v>
      </c>
      <c r="H56" s="303">
        <v>0</v>
      </c>
      <c r="I56" s="303">
        <v>0</v>
      </c>
      <c r="J56" s="303">
        <v>0</v>
      </c>
      <c r="K56" s="303">
        <v>0</v>
      </c>
      <c r="L56" s="303">
        <v>0</v>
      </c>
      <c r="M56" s="303">
        <v>0</v>
      </c>
      <c r="N56" s="303">
        <v>0</v>
      </c>
      <c r="O56" s="303">
        <v>0</v>
      </c>
      <c r="P56" s="303">
        <v>0</v>
      </c>
      <c r="Q56" s="303">
        <v>0</v>
      </c>
      <c r="R56" s="303">
        <v>0</v>
      </c>
      <c r="S56" s="303">
        <v>0</v>
      </c>
      <c r="T56" s="303">
        <v>0</v>
      </c>
      <c r="U56" s="303">
        <v>0</v>
      </c>
      <c r="V56" s="303">
        <v>0</v>
      </c>
      <c r="W56" s="303">
        <v>0</v>
      </c>
      <c r="X56" s="303">
        <v>0</v>
      </c>
      <c r="Y56" s="303">
        <v>0</v>
      </c>
      <c r="Z56" s="303">
        <v>0</v>
      </c>
      <c r="AA56" s="303">
        <v>0</v>
      </c>
      <c r="AB56" s="302">
        <f t="shared" si="4"/>
        <v>0</v>
      </c>
      <c r="AC56" s="302">
        <v>0</v>
      </c>
    </row>
    <row r="57" spans="1:29" ht="18.75" x14ac:dyDescent="0.25">
      <c r="A57" s="78" t="s">
        <v>128</v>
      </c>
      <c r="B57" s="350" t="s">
        <v>582</v>
      </c>
      <c r="C57" s="304">
        <v>0</v>
      </c>
      <c r="D57" s="302">
        <v>0</v>
      </c>
      <c r="E57" s="303">
        <v>0</v>
      </c>
      <c r="F57" s="303">
        <v>0</v>
      </c>
      <c r="G57" s="303">
        <v>0</v>
      </c>
      <c r="H57" s="303">
        <v>0</v>
      </c>
      <c r="I57" s="303">
        <v>0</v>
      </c>
      <c r="J57" s="303">
        <v>0</v>
      </c>
      <c r="K57" s="303">
        <v>0</v>
      </c>
      <c r="L57" s="303">
        <v>0</v>
      </c>
      <c r="M57" s="303">
        <v>0</v>
      </c>
      <c r="N57" s="303">
        <v>0</v>
      </c>
      <c r="O57" s="303">
        <v>0</v>
      </c>
      <c r="P57" s="303">
        <v>0</v>
      </c>
      <c r="Q57" s="303">
        <v>0</v>
      </c>
      <c r="R57" s="303">
        <v>0</v>
      </c>
      <c r="S57" s="303">
        <v>0</v>
      </c>
      <c r="T57" s="303">
        <v>0</v>
      </c>
      <c r="U57" s="303">
        <v>0</v>
      </c>
      <c r="V57" s="303">
        <v>0</v>
      </c>
      <c r="W57" s="303">
        <v>0</v>
      </c>
      <c r="X57" s="303">
        <v>0</v>
      </c>
      <c r="Y57" s="303">
        <v>0</v>
      </c>
      <c r="Z57" s="303">
        <v>0</v>
      </c>
      <c r="AA57" s="303">
        <v>0</v>
      </c>
      <c r="AB57" s="302">
        <f t="shared" si="4"/>
        <v>0</v>
      </c>
      <c r="AC57" s="302">
        <v>0</v>
      </c>
    </row>
    <row r="58" spans="1:29" ht="36.75" customHeight="1" x14ac:dyDescent="0.25">
      <c r="A58" s="80" t="s">
        <v>56</v>
      </c>
      <c r="B58" s="351" t="s">
        <v>208</v>
      </c>
      <c r="C58" s="304">
        <v>0</v>
      </c>
      <c r="D58" s="302">
        <v>0</v>
      </c>
      <c r="E58" s="302">
        <v>0</v>
      </c>
      <c r="F58" s="302">
        <v>0</v>
      </c>
      <c r="G58" s="302">
        <v>0</v>
      </c>
      <c r="H58" s="302">
        <v>0</v>
      </c>
      <c r="I58" s="302">
        <v>0</v>
      </c>
      <c r="J58" s="302">
        <v>0</v>
      </c>
      <c r="K58" s="302">
        <v>0</v>
      </c>
      <c r="L58" s="302">
        <v>0</v>
      </c>
      <c r="M58" s="302">
        <v>0</v>
      </c>
      <c r="N58" s="302">
        <v>0</v>
      </c>
      <c r="O58" s="302">
        <v>0</v>
      </c>
      <c r="P58" s="302">
        <v>0</v>
      </c>
      <c r="Q58" s="302">
        <v>0</v>
      </c>
      <c r="R58" s="302">
        <v>0</v>
      </c>
      <c r="S58" s="302">
        <v>0</v>
      </c>
      <c r="T58" s="302">
        <v>0</v>
      </c>
      <c r="U58" s="302">
        <v>0</v>
      </c>
      <c r="V58" s="302">
        <v>0</v>
      </c>
      <c r="W58" s="302">
        <v>0</v>
      </c>
      <c r="X58" s="302">
        <v>0</v>
      </c>
      <c r="Y58" s="302">
        <v>0</v>
      </c>
      <c r="Z58" s="302">
        <v>0</v>
      </c>
      <c r="AA58" s="302">
        <v>0</v>
      </c>
      <c r="AB58" s="302">
        <f t="shared" si="4"/>
        <v>0</v>
      </c>
      <c r="AC58" s="302">
        <v>0</v>
      </c>
    </row>
    <row r="59" spans="1:29" x14ac:dyDescent="0.25">
      <c r="A59" s="80" t="s">
        <v>54</v>
      </c>
      <c r="B59" s="79" t="s">
        <v>127</v>
      </c>
      <c r="C59" s="302">
        <v>0</v>
      </c>
      <c r="D59" s="302">
        <v>0</v>
      </c>
      <c r="E59" s="302">
        <v>0</v>
      </c>
      <c r="F59" s="302">
        <v>0</v>
      </c>
      <c r="G59" s="302">
        <v>0</v>
      </c>
      <c r="H59" s="302">
        <v>0</v>
      </c>
      <c r="I59" s="302">
        <v>0</v>
      </c>
      <c r="J59" s="302">
        <v>0</v>
      </c>
      <c r="K59" s="302">
        <v>0</v>
      </c>
      <c r="L59" s="302">
        <v>0</v>
      </c>
      <c r="M59" s="302">
        <v>0</v>
      </c>
      <c r="N59" s="302">
        <v>0</v>
      </c>
      <c r="O59" s="302">
        <v>0</v>
      </c>
      <c r="P59" s="302">
        <v>0</v>
      </c>
      <c r="Q59" s="302">
        <v>0</v>
      </c>
      <c r="R59" s="302">
        <v>0</v>
      </c>
      <c r="S59" s="302">
        <v>0</v>
      </c>
      <c r="T59" s="302">
        <v>0</v>
      </c>
      <c r="U59" s="302">
        <v>0</v>
      </c>
      <c r="V59" s="302">
        <v>0</v>
      </c>
      <c r="W59" s="302">
        <v>0</v>
      </c>
      <c r="X59" s="302">
        <v>0</v>
      </c>
      <c r="Y59" s="302">
        <v>0</v>
      </c>
      <c r="Z59" s="302">
        <v>0</v>
      </c>
      <c r="AA59" s="302">
        <v>0</v>
      </c>
      <c r="AB59" s="302">
        <f t="shared" si="4"/>
        <v>0</v>
      </c>
      <c r="AC59" s="302">
        <v>0</v>
      </c>
    </row>
    <row r="60" spans="1:29" x14ac:dyDescent="0.25">
      <c r="A60" s="78" t="s">
        <v>202</v>
      </c>
      <c r="B60" s="352" t="s">
        <v>147</v>
      </c>
      <c r="C60" s="305">
        <v>0</v>
      </c>
      <c r="D60" s="302">
        <v>0</v>
      </c>
      <c r="E60" s="303">
        <v>0</v>
      </c>
      <c r="F60" s="303">
        <v>0</v>
      </c>
      <c r="G60" s="303">
        <v>0</v>
      </c>
      <c r="H60" s="303">
        <v>0</v>
      </c>
      <c r="I60" s="303">
        <v>0</v>
      </c>
      <c r="J60" s="303">
        <v>0</v>
      </c>
      <c r="K60" s="303">
        <v>0</v>
      </c>
      <c r="L60" s="303">
        <v>0</v>
      </c>
      <c r="M60" s="303">
        <v>0</v>
      </c>
      <c r="N60" s="303">
        <v>0</v>
      </c>
      <c r="O60" s="303">
        <v>0</v>
      </c>
      <c r="P60" s="303">
        <v>0</v>
      </c>
      <c r="Q60" s="303">
        <v>0</v>
      </c>
      <c r="R60" s="303">
        <v>0</v>
      </c>
      <c r="S60" s="303">
        <v>0</v>
      </c>
      <c r="T60" s="303">
        <v>0</v>
      </c>
      <c r="U60" s="303">
        <v>0</v>
      </c>
      <c r="V60" s="303">
        <v>0</v>
      </c>
      <c r="W60" s="303">
        <v>0</v>
      </c>
      <c r="X60" s="303">
        <v>0</v>
      </c>
      <c r="Y60" s="303">
        <v>0</v>
      </c>
      <c r="Z60" s="303">
        <v>0</v>
      </c>
      <c r="AA60" s="303">
        <v>0</v>
      </c>
      <c r="AB60" s="302">
        <f t="shared" si="4"/>
        <v>0</v>
      </c>
      <c r="AC60" s="302">
        <v>0</v>
      </c>
    </row>
    <row r="61" spans="1:29" x14ac:dyDescent="0.25">
      <c r="A61" s="78" t="s">
        <v>203</v>
      </c>
      <c r="B61" s="352" t="s">
        <v>145</v>
      </c>
      <c r="C61" s="305">
        <v>0</v>
      </c>
      <c r="D61" s="302">
        <v>0</v>
      </c>
      <c r="E61" s="303">
        <v>0</v>
      </c>
      <c r="F61" s="303">
        <v>0</v>
      </c>
      <c r="G61" s="303">
        <v>0</v>
      </c>
      <c r="H61" s="303">
        <v>0</v>
      </c>
      <c r="I61" s="303">
        <v>0</v>
      </c>
      <c r="J61" s="303">
        <v>0</v>
      </c>
      <c r="K61" s="303">
        <v>0</v>
      </c>
      <c r="L61" s="303">
        <v>0</v>
      </c>
      <c r="M61" s="303">
        <v>0</v>
      </c>
      <c r="N61" s="303">
        <v>0</v>
      </c>
      <c r="O61" s="303">
        <v>0</v>
      </c>
      <c r="P61" s="303">
        <v>0</v>
      </c>
      <c r="Q61" s="303">
        <v>0</v>
      </c>
      <c r="R61" s="303">
        <v>0</v>
      </c>
      <c r="S61" s="303">
        <v>0</v>
      </c>
      <c r="T61" s="303">
        <v>0</v>
      </c>
      <c r="U61" s="303">
        <v>0</v>
      </c>
      <c r="V61" s="303">
        <v>0</v>
      </c>
      <c r="W61" s="303">
        <v>0</v>
      </c>
      <c r="X61" s="303">
        <v>0</v>
      </c>
      <c r="Y61" s="303">
        <v>0</v>
      </c>
      <c r="Z61" s="303">
        <v>0</v>
      </c>
      <c r="AA61" s="303">
        <v>0</v>
      </c>
      <c r="AB61" s="302">
        <f t="shared" si="4"/>
        <v>0</v>
      </c>
      <c r="AC61" s="302">
        <v>0</v>
      </c>
    </row>
    <row r="62" spans="1:29" x14ac:dyDescent="0.25">
      <c r="A62" s="78" t="s">
        <v>204</v>
      </c>
      <c r="B62" s="352" t="s">
        <v>143</v>
      </c>
      <c r="C62" s="305">
        <v>0</v>
      </c>
      <c r="D62" s="302">
        <v>0</v>
      </c>
      <c r="E62" s="303">
        <v>0</v>
      </c>
      <c r="F62" s="303">
        <v>0</v>
      </c>
      <c r="G62" s="303">
        <v>0</v>
      </c>
      <c r="H62" s="303">
        <v>0</v>
      </c>
      <c r="I62" s="303">
        <v>0</v>
      </c>
      <c r="J62" s="303">
        <v>0</v>
      </c>
      <c r="K62" s="303">
        <v>0</v>
      </c>
      <c r="L62" s="303">
        <v>0</v>
      </c>
      <c r="M62" s="303">
        <v>0</v>
      </c>
      <c r="N62" s="303">
        <v>0</v>
      </c>
      <c r="O62" s="303">
        <v>0</v>
      </c>
      <c r="P62" s="303">
        <v>0</v>
      </c>
      <c r="Q62" s="303">
        <v>0</v>
      </c>
      <c r="R62" s="303">
        <v>0</v>
      </c>
      <c r="S62" s="303">
        <v>0</v>
      </c>
      <c r="T62" s="303">
        <v>0</v>
      </c>
      <c r="U62" s="303">
        <v>0</v>
      </c>
      <c r="V62" s="303">
        <v>0</v>
      </c>
      <c r="W62" s="303">
        <v>0</v>
      </c>
      <c r="X62" s="303">
        <v>0</v>
      </c>
      <c r="Y62" s="303">
        <v>0</v>
      </c>
      <c r="Z62" s="303">
        <v>0</v>
      </c>
      <c r="AA62" s="303">
        <v>0</v>
      </c>
      <c r="AB62" s="302">
        <f t="shared" si="4"/>
        <v>0</v>
      </c>
      <c r="AC62" s="302">
        <v>0</v>
      </c>
    </row>
    <row r="63" spans="1:29" x14ac:dyDescent="0.25">
      <c r="A63" s="78" t="s">
        <v>205</v>
      </c>
      <c r="B63" s="352" t="s">
        <v>207</v>
      </c>
      <c r="C63" s="305">
        <v>0</v>
      </c>
      <c r="D63" s="302">
        <v>0</v>
      </c>
      <c r="E63" s="303">
        <v>0</v>
      </c>
      <c r="F63" s="303">
        <v>0</v>
      </c>
      <c r="G63" s="303">
        <v>0</v>
      </c>
      <c r="H63" s="303">
        <v>0</v>
      </c>
      <c r="I63" s="303">
        <v>0</v>
      </c>
      <c r="J63" s="303">
        <v>0</v>
      </c>
      <c r="K63" s="303">
        <v>0</v>
      </c>
      <c r="L63" s="303">
        <v>0</v>
      </c>
      <c r="M63" s="303">
        <v>0</v>
      </c>
      <c r="N63" s="303">
        <v>0</v>
      </c>
      <c r="O63" s="303">
        <v>0</v>
      </c>
      <c r="P63" s="303">
        <v>0</v>
      </c>
      <c r="Q63" s="303">
        <v>0</v>
      </c>
      <c r="R63" s="303">
        <v>0</v>
      </c>
      <c r="S63" s="303">
        <v>0</v>
      </c>
      <c r="T63" s="303">
        <v>0</v>
      </c>
      <c r="U63" s="303">
        <v>0</v>
      </c>
      <c r="V63" s="303">
        <v>0</v>
      </c>
      <c r="W63" s="303">
        <v>0</v>
      </c>
      <c r="X63" s="303">
        <v>0</v>
      </c>
      <c r="Y63" s="303">
        <v>0</v>
      </c>
      <c r="Z63" s="303">
        <v>0</v>
      </c>
      <c r="AA63" s="303">
        <v>0</v>
      </c>
      <c r="AB63" s="302">
        <f t="shared" si="4"/>
        <v>0</v>
      </c>
      <c r="AC63" s="302">
        <v>0</v>
      </c>
    </row>
    <row r="64" spans="1:29" ht="18.75" x14ac:dyDescent="0.25">
      <c r="A64" s="78" t="s">
        <v>206</v>
      </c>
      <c r="B64" s="350" t="s">
        <v>582</v>
      </c>
      <c r="C64" s="304">
        <v>0</v>
      </c>
      <c r="D64" s="302">
        <v>0</v>
      </c>
      <c r="E64" s="303">
        <v>0</v>
      </c>
      <c r="F64" s="303">
        <v>0</v>
      </c>
      <c r="G64" s="303">
        <v>0</v>
      </c>
      <c r="H64" s="303">
        <v>0</v>
      </c>
      <c r="I64" s="303">
        <v>0</v>
      </c>
      <c r="J64" s="303">
        <v>0</v>
      </c>
      <c r="K64" s="303">
        <v>0</v>
      </c>
      <c r="L64" s="303">
        <v>0</v>
      </c>
      <c r="M64" s="303">
        <v>0</v>
      </c>
      <c r="N64" s="303">
        <v>0</v>
      </c>
      <c r="O64" s="303">
        <v>0</v>
      </c>
      <c r="P64" s="303">
        <v>0</v>
      </c>
      <c r="Q64" s="303">
        <v>0</v>
      </c>
      <c r="R64" s="303">
        <v>0</v>
      </c>
      <c r="S64" s="303">
        <v>0</v>
      </c>
      <c r="T64" s="303">
        <v>0</v>
      </c>
      <c r="U64" s="303">
        <v>0</v>
      </c>
      <c r="V64" s="303">
        <v>0</v>
      </c>
      <c r="W64" s="303">
        <v>0</v>
      </c>
      <c r="X64" s="303">
        <v>0</v>
      </c>
      <c r="Y64" s="303">
        <v>0</v>
      </c>
      <c r="Z64" s="303">
        <v>0</v>
      </c>
      <c r="AA64" s="303">
        <v>0</v>
      </c>
      <c r="AB64" s="302">
        <f t="shared" si="4"/>
        <v>0</v>
      </c>
      <c r="AC64" s="302">
        <v>0</v>
      </c>
    </row>
    <row r="65" spans="1:28" x14ac:dyDescent="0.25">
      <c r="A65" s="75"/>
      <c r="B65" s="76"/>
      <c r="C65" s="76"/>
      <c r="D65" s="76"/>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59"/>
      <c r="C66" s="459"/>
      <c r="D66" s="459"/>
      <c r="E66" s="459"/>
      <c r="F66" s="459"/>
      <c r="G66" s="459"/>
      <c r="H66" s="459"/>
      <c r="I66" s="459"/>
      <c r="J66" s="358"/>
      <c r="K66" s="358"/>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61"/>
      <c r="C68" s="461"/>
      <c r="D68" s="461"/>
      <c r="E68" s="461"/>
      <c r="F68" s="461"/>
      <c r="G68" s="461"/>
      <c r="H68" s="461"/>
      <c r="I68" s="461"/>
      <c r="J68" s="360"/>
      <c r="K68" s="360"/>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59"/>
      <c r="C70" s="459"/>
      <c r="D70" s="459"/>
      <c r="E70" s="459"/>
      <c r="F70" s="459"/>
      <c r="G70" s="459"/>
      <c r="H70" s="459"/>
      <c r="I70" s="459"/>
      <c r="J70" s="358"/>
      <c r="K70" s="358"/>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59"/>
      <c r="C72" s="459"/>
      <c r="D72" s="459"/>
      <c r="E72" s="459"/>
      <c r="F72" s="459"/>
      <c r="G72" s="459"/>
      <c r="H72" s="459"/>
      <c r="I72" s="459"/>
      <c r="J72" s="358"/>
      <c r="K72" s="358"/>
      <c r="L72" s="69"/>
      <c r="M72" s="69"/>
      <c r="N72" s="72"/>
      <c r="O72" s="69"/>
      <c r="P72" s="69"/>
      <c r="Q72" s="69"/>
      <c r="R72" s="69"/>
      <c r="S72" s="69"/>
      <c r="T72" s="69"/>
      <c r="U72" s="69"/>
      <c r="V72" s="69"/>
      <c r="W72" s="69"/>
      <c r="X72" s="69"/>
      <c r="Y72" s="69"/>
      <c r="Z72" s="69"/>
      <c r="AA72" s="69"/>
      <c r="AB72" s="69"/>
    </row>
    <row r="73" spans="1:28" ht="32.25" customHeight="1" x14ac:dyDescent="0.25">
      <c r="A73" s="69"/>
      <c r="B73" s="461"/>
      <c r="C73" s="461"/>
      <c r="D73" s="461"/>
      <c r="E73" s="461"/>
      <c r="F73" s="461"/>
      <c r="G73" s="461"/>
      <c r="H73" s="461"/>
      <c r="I73" s="461"/>
      <c r="J73" s="360"/>
      <c r="K73" s="360"/>
      <c r="L73" s="69"/>
      <c r="M73" s="69"/>
      <c r="N73" s="69"/>
      <c r="O73" s="69"/>
      <c r="P73" s="69"/>
      <c r="Q73" s="69"/>
      <c r="R73" s="69"/>
      <c r="S73" s="69"/>
      <c r="T73" s="69"/>
      <c r="U73" s="69"/>
      <c r="V73" s="69"/>
      <c r="W73" s="69"/>
      <c r="X73" s="69"/>
      <c r="Y73" s="69"/>
      <c r="Z73" s="69"/>
      <c r="AA73" s="69"/>
      <c r="AB73" s="69"/>
    </row>
    <row r="74" spans="1:28" ht="51.75" customHeight="1" x14ac:dyDescent="0.25">
      <c r="A74" s="69"/>
      <c r="B74" s="459"/>
      <c r="C74" s="459"/>
      <c r="D74" s="459"/>
      <c r="E74" s="459"/>
      <c r="F74" s="459"/>
      <c r="G74" s="459"/>
      <c r="H74" s="459"/>
      <c r="I74" s="459"/>
      <c r="J74" s="358"/>
      <c r="K74" s="358"/>
      <c r="L74" s="69"/>
      <c r="M74" s="69"/>
      <c r="N74" s="69"/>
      <c r="O74" s="69"/>
      <c r="P74" s="69"/>
      <c r="Q74" s="69"/>
      <c r="R74" s="69"/>
      <c r="S74" s="69"/>
      <c r="T74" s="69"/>
      <c r="U74" s="69"/>
      <c r="V74" s="69"/>
      <c r="W74" s="69"/>
      <c r="X74" s="69"/>
      <c r="Y74" s="69"/>
      <c r="Z74" s="69"/>
      <c r="AA74" s="69"/>
      <c r="AB74" s="69"/>
    </row>
    <row r="75" spans="1:28" ht="21.75" customHeight="1" x14ac:dyDescent="0.25">
      <c r="A75" s="69"/>
      <c r="B75" s="462"/>
      <c r="C75" s="462"/>
      <c r="D75" s="462"/>
      <c r="E75" s="462"/>
      <c r="F75" s="462"/>
      <c r="G75" s="462"/>
      <c r="H75" s="462"/>
      <c r="I75" s="462"/>
      <c r="J75" s="361"/>
      <c r="K75" s="361"/>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60"/>
      <c r="C77" s="460"/>
      <c r="D77" s="460"/>
      <c r="E77" s="460"/>
      <c r="F77" s="460"/>
      <c r="G77" s="460"/>
      <c r="H77" s="460"/>
      <c r="I77" s="460"/>
      <c r="J77" s="359"/>
      <c r="K77" s="35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zoomScaleSheetLayoutView="100"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3.42578125" style="19" customWidth="1"/>
    <col min="25" max="25" width="15.5703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8</v>
      </c>
    </row>
    <row r="3" spans="1:48" ht="18.75" x14ac:dyDescent="0.3">
      <c r="AV3" s="15" t="s">
        <v>66</v>
      </c>
    </row>
    <row r="4" spans="1:48" ht="18.75" x14ac:dyDescent="0.3">
      <c r="AV4" s="15"/>
    </row>
    <row r="5" spans="1:48" ht="18.75" customHeight="1"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7</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6" t="s">
        <v>6</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1" t="str">
        <f>'1. паспорт местоположение'!A12:C12</f>
        <v>F_prj_111001_48637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6" t="s">
        <v>5</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6" t="s">
        <v>4</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row>
    <row r="18" spans="1:48" ht="14.25" customHeight="1"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row>
    <row r="19" spans="1:4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row>
    <row r="20" spans="1:48" s="25"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5" customFormat="1" x14ac:dyDescent="0.25">
      <c r="A21" s="477" t="s">
        <v>467</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5" customFormat="1" ht="58.5" customHeight="1" x14ac:dyDescent="0.25">
      <c r="A22" s="468" t="s">
        <v>50</v>
      </c>
      <c r="B22" s="479" t="s">
        <v>22</v>
      </c>
      <c r="C22" s="468" t="s">
        <v>49</v>
      </c>
      <c r="D22" s="468" t="s">
        <v>48</v>
      </c>
      <c r="E22" s="482" t="s">
        <v>478</v>
      </c>
      <c r="F22" s="483"/>
      <c r="G22" s="483"/>
      <c r="H22" s="483"/>
      <c r="I22" s="483"/>
      <c r="J22" s="483"/>
      <c r="K22" s="483"/>
      <c r="L22" s="484"/>
      <c r="M22" s="468" t="s">
        <v>47</v>
      </c>
      <c r="N22" s="468" t="s">
        <v>46</v>
      </c>
      <c r="O22" s="468" t="s">
        <v>45</v>
      </c>
      <c r="P22" s="463" t="s">
        <v>237</v>
      </c>
      <c r="Q22" s="463" t="s">
        <v>44</v>
      </c>
      <c r="R22" s="463" t="s">
        <v>43</v>
      </c>
      <c r="S22" s="463" t="s">
        <v>42</v>
      </c>
      <c r="T22" s="463"/>
      <c r="U22" s="485" t="s">
        <v>41</v>
      </c>
      <c r="V22" s="485" t="s">
        <v>40</v>
      </c>
      <c r="W22" s="463" t="s">
        <v>39</v>
      </c>
      <c r="X22" s="463" t="s">
        <v>38</v>
      </c>
      <c r="Y22" s="463" t="s">
        <v>37</v>
      </c>
      <c r="Z22" s="470" t="s">
        <v>36</v>
      </c>
      <c r="AA22" s="463" t="s">
        <v>35</v>
      </c>
      <c r="AB22" s="463" t="s">
        <v>34</v>
      </c>
      <c r="AC22" s="463" t="s">
        <v>33</v>
      </c>
      <c r="AD22" s="463" t="s">
        <v>32</v>
      </c>
      <c r="AE22" s="463" t="s">
        <v>31</v>
      </c>
      <c r="AF22" s="463" t="s">
        <v>30</v>
      </c>
      <c r="AG22" s="463"/>
      <c r="AH22" s="463"/>
      <c r="AI22" s="463"/>
      <c r="AJ22" s="463"/>
      <c r="AK22" s="463"/>
      <c r="AL22" s="463" t="s">
        <v>29</v>
      </c>
      <c r="AM22" s="463"/>
      <c r="AN22" s="463"/>
      <c r="AO22" s="463"/>
      <c r="AP22" s="463" t="s">
        <v>28</v>
      </c>
      <c r="AQ22" s="463"/>
      <c r="AR22" s="463" t="s">
        <v>27</v>
      </c>
      <c r="AS22" s="463" t="s">
        <v>26</v>
      </c>
      <c r="AT22" s="463" t="s">
        <v>25</v>
      </c>
      <c r="AU22" s="463" t="s">
        <v>24</v>
      </c>
      <c r="AV22" s="471" t="s">
        <v>23</v>
      </c>
    </row>
    <row r="23" spans="1:48" s="25" customFormat="1" ht="64.5" customHeight="1" x14ac:dyDescent="0.25">
      <c r="A23" s="478"/>
      <c r="B23" s="480"/>
      <c r="C23" s="478"/>
      <c r="D23" s="478"/>
      <c r="E23" s="473" t="s">
        <v>21</v>
      </c>
      <c r="F23" s="464" t="s">
        <v>126</v>
      </c>
      <c r="G23" s="464" t="s">
        <v>125</v>
      </c>
      <c r="H23" s="464" t="s">
        <v>124</v>
      </c>
      <c r="I23" s="466" t="s">
        <v>414</v>
      </c>
      <c r="J23" s="466" t="s">
        <v>415</v>
      </c>
      <c r="K23" s="466" t="s">
        <v>416</v>
      </c>
      <c r="L23" s="464" t="s">
        <v>75</v>
      </c>
      <c r="M23" s="478"/>
      <c r="N23" s="478"/>
      <c r="O23" s="478"/>
      <c r="P23" s="463"/>
      <c r="Q23" s="463"/>
      <c r="R23" s="463"/>
      <c r="S23" s="475" t="s">
        <v>2</v>
      </c>
      <c r="T23" s="475" t="s">
        <v>9</v>
      </c>
      <c r="U23" s="485"/>
      <c r="V23" s="485"/>
      <c r="W23" s="463"/>
      <c r="X23" s="463"/>
      <c r="Y23" s="463"/>
      <c r="Z23" s="463"/>
      <c r="AA23" s="463"/>
      <c r="AB23" s="463"/>
      <c r="AC23" s="463"/>
      <c r="AD23" s="463"/>
      <c r="AE23" s="463"/>
      <c r="AF23" s="463" t="s">
        <v>20</v>
      </c>
      <c r="AG23" s="463"/>
      <c r="AH23" s="463" t="s">
        <v>19</v>
      </c>
      <c r="AI23" s="463"/>
      <c r="AJ23" s="468" t="s">
        <v>18</v>
      </c>
      <c r="AK23" s="468" t="s">
        <v>17</v>
      </c>
      <c r="AL23" s="468" t="s">
        <v>16</v>
      </c>
      <c r="AM23" s="468" t="s">
        <v>15</v>
      </c>
      <c r="AN23" s="468" t="s">
        <v>14</v>
      </c>
      <c r="AO23" s="468" t="s">
        <v>13</v>
      </c>
      <c r="AP23" s="468" t="s">
        <v>12</v>
      </c>
      <c r="AQ23" s="486" t="s">
        <v>9</v>
      </c>
      <c r="AR23" s="463"/>
      <c r="AS23" s="463"/>
      <c r="AT23" s="463"/>
      <c r="AU23" s="463"/>
      <c r="AV23" s="472"/>
    </row>
    <row r="24" spans="1:48" s="25"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33" t="s">
        <v>11</v>
      </c>
      <c r="AG24" s="133" t="s">
        <v>10</v>
      </c>
      <c r="AH24" s="134" t="s">
        <v>2</v>
      </c>
      <c r="AI24" s="134" t="s">
        <v>9</v>
      </c>
      <c r="AJ24" s="469"/>
      <c r="AK24" s="469"/>
      <c r="AL24" s="469"/>
      <c r="AM24" s="469"/>
      <c r="AN24" s="469"/>
      <c r="AO24" s="469"/>
      <c r="AP24" s="469"/>
      <c r="AQ24" s="487"/>
      <c r="AR24" s="463"/>
      <c r="AS24" s="463"/>
      <c r="AT24" s="463"/>
      <c r="AU24" s="463"/>
      <c r="AV24" s="472"/>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7.5" x14ac:dyDescent="0.2">
      <c r="A26" s="23">
        <v>1</v>
      </c>
      <c r="B26" s="21" t="s">
        <v>487</v>
      </c>
      <c r="C26" s="21"/>
      <c r="D26" s="23">
        <v>2017</v>
      </c>
      <c r="E26" s="23"/>
      <c r="F26" s="23"/>
      <c r="G26" s="23"/>
      <c r="H26" s="23"/>
      <c r="I26" s="23"/>
      <c r="J26" s="23"/>
      <c r="K26" s="23"/>
      <c r="L26" s="23"/>
      <c r="M26" s="21" t="s">
        <v>562</v>
      </c>
      <c r="N26" s="328" t="s">
        <v>561</v>
      </c>
      <c r="O26" s="329" t="s">
        <v>563</v>
      </c>
      <c r="P26" s="330">
        <v>13459.6</v>
      </c>
      <c r="Q26" s="328" t="s">
        <v>564</v>
      </c>
      <c r="R26" s="330">
        <v>13459.6</v>
      </c>
      <c r="S26" s="328" t="s">
        <v>565</v>
      </c>
      <c r="T26" s="328" t="s">
        <v>565</v>
      </c>
      <c r="U26" s="328" t="s">
        <v>56</v>
      </c>
      <c r="V26" s="328" t="s">
        <v>56</v>
      </c>
      <c r="W26" s="328" t="s">
        <v>566</v>
      </c>
      <c r="X26" s="330">
        <v>13151.035</v>
      </c>
      <c r="Y26" s="328"/>
      <c r="Z26" s="328" t="s">
        <v>63</v>
      </c>
      <c r="AA26" s="330">
        <v>12534.191999999999</v>
      </c>
      <c r="AB26" s="331">
        <v>12534.199000000001</v>
      </c>
      <c r="AC26" s="328" t="s">
        <v>566</v>
      </c>
      <c r="AD26" s="331">
        <v>14790.35482</v>
      </c>
      <c r="AE26" s="331">
        <v>14790.35482</v>
      </c>
      <c r="AF26" s="328" t="s">
        <v>567</v>
      </c>
      <c r="AG26" s="328" t="s">
        <v>568</v>
      </c>
      <c r="AH26" s="332">
        <v>42311</v>
      </c>
      <c r="AI26" s="332">
        <v>42311</v>
      </c>
      <c r="AJ26" s="332">
        <v>42332</v>
      </c>
      <c r="AK26" s="332" t="s">
        <v>569</v>
      </c>
      <c r="AL26" s="21"/>
      <c r="AM26" s="21"/>
      <c r="AN26" s="22"/>
      <c r="AO26" s="21"/>
      <c r="AP26" s="328" t="s">
        <v>570</v>
      </c>
      <c r="AQ26" s="328" t="s">
        <v>570</v>
      </c>
      <c r="AR26" s="328" t="s">
        <v>570</v>
      </c>
      <c r="AS26" s="328" t="s">
        <v>570</v>
      </c>
      <c r="AT26" s="22"/>
      <c r="AU26" s="21"/>
      <c r="AV26" s="21"/>
    </row>
    <row r="27" spans="1:48" ht="33.75" x14ac:dyDescent="0.25">
      <c r="A27" s="333"/>
      <c r="B27" s="333"/>
      <c r="C27" s="333"/>
      <c r="D27" s="333"/>
      <c r="E27" s="333"/>
      <c r="F27" s="333"/>
      <c r="G27" s="333"/>
      <c r="H27" s="333"/>
      <c r="I27" s="333"/>
      <c r="J27" s="333"/>
      <c r="K27" s="333"/>
      <c r="L27" s="333"/>
      <c r="M27" s="333"/>
      <c r="N27" s="333"/>
      <c r="O27" s="333"/>
      <c r="P27" s="333"/>
      <c r="Q27" s="333"/>
      <c r="R27" s="333"/>
      <c r="S27" s="333"/>
      <c r="T27" s="333"/>
      <c r="U27" s="333"/>
      <c r="V27" s="333"/>
      <c r="W27" s="328" t="s">
        <v>571</v>
      </c>
      <c r="X27" s="330">
        <v>13152.099</v>
      </c>
      <c r="Y27" s="328"/>
      <c r="Z27" s="328"/>
      <c r="AA27" s="330">
        <v>12994.273999999999</v>
      </c>
      <c r="AB27" s="333"/>
      <c r="AC27" s="333"/>
      <c r="AD27" s="333"/>
      <c r="AE27" s="333"/>
      <c r="AF27" s="333"/>
      <c r="AG27" s="333"/>
      <c r="AH27" s="333"/>
      <c r="AI27" s="333"/>
      <c r="AJ27" s="333"/>
      <c r="AK27" s="333"/>
      <c r="AL27" s="333"/>
      <c r="AM27" s="333"/>
      <c r="AN27" s="333"/>
      <c r="AO27" s="333"/>
      <c r="AP27" s="333"/>
      <c r="AQ27" s="333"/>
      <c r="AR27" s="333"/>
      <c r="AS27" s="333"/>
      <c r="AT27" s="333"/>
      <c r="AU27" s="333"/>
      <c r="AV27" s="333"/>
    </row>
    <row r="28" spans="1:48" ht="33.75" x14ac:dyDescent="0.25">
      <c r="A28" s="333"/>
      <c r="B28" s="333"/>
      <c r="C28" s="333"/>
      <c r="D28" s="333"/>
      <c r="E28" s="333"/>
      <c r="F28" s="333"/>
      <c r="G28" s="333"/>
      <c r="H28" s="333"/>
      <c r="I28" s="333"/>
      <c r="J28" s="333"/>
      <c r="K28" s="333"/>
      <c r="L28" s="333"/>
      <c r="M28" s="333"/>
      <c r="N28" s="333"/>
      <c r="O28" s="333"/>
      <c r="P28" s="333"/>
      <c r="Q28" s="333"/>
      <c r="R28" s="333"/>
      <c r="S28" s="333"/>
      <c r="T28" s="333"/>
      <c r="U28" s="333"/>
      <c r="V28" s="333"/>
      <c r="W28" s="328" t="s">
        <v>572</v>
      </c>
      <c r="X28" s="330">
        <v>7926.4279999999999</v>
      </c>
      <c r="Y28" s="328" t="s">
        <v>572</v>
      </c>
      <c r="Z28" s="328"/>
      <c r="AA28" s="330"/>
      <c r="AB28" s="333"/>
      <c r="AC28" s="333"/>
      <c r="AD28" s="333"/>
      <c r="AE28" s="333"/>
      <c r="AF28" s="333"/>
      <c r="AG28" s="333"/>
      <c r="AH28" s="333"/>
      <c r="AI28" s="333"/>
      <c r="AJ28" s="333"/>
      <c r="AK28" s="333"/>
      <c r="AL28" s="333"/>
      <c r="AM28" s="333"/>
      <c r="AN28" s="333"/>
      <c r="AO28" s="333"/>
      <c r="AP28" s="333"/>
      <c r="AQ28" s="333"/>
      <c r="AR28" s="333"/>
      <c r="AS28" s="333"/>
      <c r="AT28" s="333"/>
      <c r="AU28" s="333"/>
      <c r="AV28" s="333"/>
    </row>
    <row r="29" spans="1:48" ht="56.25" x14ac:dyDescent="0.25">
      <c r="A29" s="333"/>
      <c r="B29" s="333"/>
      <c r="C29" s="333"/>
      <c r="D29" s="333"/>
      <c r="E29" s="333"/>
      <c r="F29" s="333"/>
      <c r="G29" s="333"/>
      <c r="H29" s="333"/>
      <c r="I29" s="333"/>
      <c r="J29" s="333"/>
      <c r="K29" s="333"/>
      <c r="L29" s="333"/>
      <c r="M29" s="333"/>
      <c r="N29" s="333"/>
      <c r="O29" s="333"/>
      <c r="P29" s="333"/>
      <c r="Q29" s="333"/>
      <c r="R29" s="333"/>
      <c r="S29" s="333"/>
      <c r="T29" s="333"/>
      <c r="U29" s="333"/>
      <c r="V29" s="333"/>
      <c r="W29" s="328" t="s">
        <v>573</v>
      </c>
      <c r="X29" s="330">
        <v>13152.188</v>
      </c>
      <c r="Y29" s="328"/>
      <c r="Z29" s="328"/>
      <c r="AA29" s="330">
        <v>13045.752</v>
      </c>
      <c r="AB29" s="333"/>
      <c r="AC29" s="333"/>
      <c r="AD29" s="333"/>
      <c r="AE29" s="333"/>
      <c r="AF29" s="333"/>
      <c r="AG29" s="333"/>
      <c r="AH29" s="333"/>
      <c r="AI29" s="333"/>
      <c r="AJ29" s="333"/>
      <c r="AK29" s="333"/>
      <c r="AL29" s="333"/>
      <c r="AM29" s="333"/>
      <c r="AN29" s="333"/>
      <c r="AO29" s="333"/>
      <c r="AP29" s="333"/>
      <c r="AQ29" s="333"/>
      <c r="AR29" s="333"/>
      <c r="AS29" s="333"/>
      <c r="AT29" s="333"/>
      <c r="AU29" s="333"/>
      <c r="AV29" s="333"/>
    </row>
    <row r="30" spans="1:48" ht="33.75" x14ac:dyDescent="0.25">
      <c r="A30" s="333"/>
      <c r="B30" s="333"/>
      <c r="C30" s="333"/>
      <c r="D30" s="333"/>
      <c r="E30" s="333"/>
      <c r="F30" s="333"/>
      <c r="G30" s="333"/>
      <c r="H30" s="333"/>
      <c r="I30" s="333"/>
      <c r="J30" s="333"/>
      <c r="K30" s="333"/>
      <c r="L30" s="333"/>
      <c r="M30" s="333"/>
      <c r="N30" s="333"/>
      <c r="O30" s="333"/>
      <c r="P30" s="333"/>
      <c r="Q30" s="333"/>
      <c r="R30" s="333"/>
      <c r="S30" s="333"/>
      <c r="T30" s="333"/>
      <c r="U30" s="333"/>
      <c r="V30" s="333"/>
      <c r="W30" s="328" t="s">
        <v>574</v>
      </c>
      <c r="X30" s="330">
        <v>12691.984</v>
      </c>
      <c r="Y30" s="328" t="s">
        <v>574</v>
      </c>
      <c r="Z30" s="328"/>
      <c r="AA30" s="330"/>
      <c r="AB30" s="333"/>
      <c r="AC30" s="333"/>
      <c r="AD30" s="333"/>
      <c r="AE30" s="333"/>
      <c r="AF30" s="333"/>
      <c r="AG30" s="333"/>
      <c r="AH30" s="333"/>
      <c r="AI30" s="333"/>
      <c r="AJ30" s="333"/>
      <c r="AK30" s="333"/>
      <c r="AL30" s="333"/>
      <c r="AM30" s="333"/>
      <c r="AN30" s="333"/>
      <c r="AO30" s="333"/>
      <c r="AP30" s="333"/>
      <c r="AQ30" s="333"/>
      <c r="AR30" s="333"/>
      <c r="AS30" s="333"/>
      <c r="AT30" s="333"/>
      <c r="AU30" s="333"/>
      <c r="AV30" s="333"/>
    </row>
    <row r="31" spans="1:48" ht="22.5" x14ac:dyDescent="0.25">
      <c r="A31" s="333"/>
      <c r="B31" s="333"/>
      <c r="C31" s="333"/>
      <c r="D31" s="333"/>
      <c r="E31" s="333"/>
      <c r="F31" s="333"/>
      <c r="G31" s="333"/>
      <c r="H31" s="333"/>
      <c r="I31" s="333"/>
      <c r="J31" s="333"/>
      <c r="K31" s="333"/>
      <c r="L31" s="333"/>
      <c r="M31" s="333"/>
      <c r="N31" s="333"/>
      <c r="O31" s="333"/>
      <c r="P31" s="333"/>
      <c r="Q31" s="333"/>
      <c r="R31" s="333"/>
      <c r="S31" s="333"/>
      <c r="T31" s="333"/>
      <c r="U31" s="333"/>
      <c r="V31" s="333"/>
      <c r="W31" s="328" t="s">
        <v>575</v>
      </c>
      <c r="X31" s="330">
        <v>7849.2160000000003</v>
      </c>
      <c r="Y31" s="328" t="s">
        <v>575</v>
      </c>
      <c r="Z31" s="328"/>
      <c r="AA31" s="330"/>
      <c r="AB31" s="333"/>
      <c r="AC31" s="333"/>
      <c r="AD31" s="333"/>
      <c r="AE31" s="333"/>
      <c r="AF31" s="333"/>
      <c r="AG31" s="333"/>
      <c r="AH31" s="333"/>
      <c r="AI31" s="333"/>
      <c r="AJ31" s="333"/>
      <c r="AK31" s="333"/>
      <c r="AL31" s="333"/>
      <c r="AM31" s="333"/>
      <c r="AN31" s="333"/>
      <c r="AO31" s="333"/>
      <c r="AP31" s="333"/>
      <c r="AQ31" s="333"/>
      <c r="AR31" s="333"/>
      <c r="AS31" s="333"/>
      <c r="AT31" s="333"/>
      <c r="AU31" s="333"/>
      <c r="AV31" s="33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zoomScale="90" zoomScaleNormal="90" zoomScaleSheetLayoutView="90" workbookViewId="0">
      <selection activeCell="B27" sqref="B27"/>
    </sheetView>
  </sheetViews>
  <sheetFormatPr defaultRowHeight="15.75" x14ac:dyDescent="0.25"/>
  <cols>
    <col min="1" max="2" width="66.140625" style="120" customWidth="1"/>
    <col min="3" max="4" width="8.85546875" style="69" hidden="1" customWidth="1"/>
    <col min="5" max="256" width="8.85546875" style="69"/>
    <col min="257" max="258" width="66.140625" style="69" customWidth="1"/>
    <col min="259" max="512" width="8.85546875" style="69"/>
    <col min="513" max="514" width="66.140625" style="69" customWidth="1"/>
    <col min="515" max="768" width="8.85546875" style="69"/>
    <col min="769" max="770" width="66.140625" style="69" customWidth="1"/>
    <col min="771" max="1024" width="8.85546875" style="69"/>
    <col min="1025" max="1026" width="66.140625" style="69" customWidth="1"/>
    <col min="1027" max="1280" width="8.85546875" style="69"/>
    <col min="1281" max="1282" width="66.140625" style="69" customWidth="1"/>
    <col min="1283" max="1536" width="8.85546875" style="69"/>
    <col min="1537" max="1538" width="66.140625" style="69" customWidth="1"/>
    <col min="1539" max="1792" width="8.85546875" style="69"/>
    <col min="1793" max="1794" width="66.140625" style="69" customWidth="1"/>
    <col min="1795" max="2048" width="8.85546875" style="69"/>
    <col min="2049" max="2050" width="66.140625" style="69" customWidth="1"/>
    <col min="2051" max="2304" width="8.85546875" style="69"/>
    <col min="2305" max="2306" width="66.140625" style="69" customWidth="1"/>
    <col min="2307" max="2560" width="8.85546875" style="69"/>
    <col min="2561" max="2562" width="66.140625" style="69" customWidth="1"/>
    <col min="2563" max="2816" width="8.85546875" style="69"/>
    <col min="2817" max="2818" width="66.140625" style="69" customWidth="1"/>
    <col min="2819" max="3072" width="8.85546875" style="69"/>
    <col min="3073" max="3074" width="66.140625" style="69" customWidth="1"/>
    <col min="3075" max="3328" width="8.85546875" style="69"/>
    <col min="3329" max="3330" width="66.140625" style="69" customWidth="1"/>
    <col min="3331" max="3584" width="8.85546875" style="69"/>
    <col min="3585" max="3586" width="66.140625" style="69" customWidth="1"/>
    <col min="3587" max="3840" width="8.85546875" style="69"/>
    <col min="3841" max="3842" width="66.140625" style="69" customWidth="1"/>
    <col min="3843" max="4096" width="8.85546875" style="69"/>
    <col min="4097" max="4098" width="66.140625" style="69" customWidth="1"/>
    <col min="4099" max="4352" width="8.85546875" style="69"/>
    <col min="4353" max="4354" width="66.140625" style="69" customWidth="1"/>
    <col min="4355" max="4608" width="8.85546875" style="69"/>
    <col min="4609" max="4610" width="66.140625" style="69" customWidth="1"/>
    <col min="4611" max="4864" width="8.85546875" style="69"/>
    <col min="4865" max="4866" width="66.140625" style="69" customWidth="1"/>
    <col min="4867" max="5120" width="8.85546875" style="69"/>
    <col min="5121" max="5122" width="66.140625" style="69" customWidth="1"/>
    <col min="5123" max="5376" width="8.85546875" style="69"/>
    <col min="5377" max="5378" width="66.140625" style="69" customWidth="1"/>
    <col min="5379" max="5632" width="8.85546875" style="69"/>
    <col min="5633" max="5634" width="66.140625" style="69" customWidth="1"/>
    <col min="5635" max="5888" width="8.85546875" style="69"/>
    <col min="5889" max="5890" width="66.140625" style="69" customWidth="1"/>
    <col min="5891" max="6144" width="8.85546875" style="69"/>
    <col min="6145" max="6146" width="66.140625" style="69" customWidth="1"/>
    <col min="6147" max="6400" width="8.85546875" style="69"/>
    <col min="6401" max="6402" width="66.140625" style="69" customWidth="1"/>
    <col min="6403" max="6656" width="8.85546875" style="69"/>
    <col min="6657" max="6658" width="66.140625" style="69" customWidth="1"/>
    <col min="6659" max="6912" width="8.85546875" style="69"/>
    <col min="6913" max="6914" width="66.140625" style="69" customWidth="1"/>
    <col min="6915" max="7168" width="8.85546875" style="69"/>
    <col min="7169" max="7170" width="66.140625" style="69" customWidth="1"/>
    <col min="7171" max="7424" width="8.85546875" style="69"/>
    <col min="7425" max="7426" width="66.140625" style="69" customWidth="1"/>
    <col min="7427" max="7680" width="8.85546875" style="69"/>
    <col min="7681" max="7682" width="66.140625" style="69" customWidth="1"/>
    <col min="7683" max="7936" width="8.85546875" style="69"/>
    <col min="7937" max="7938" width="66.140625" style="69" customWidth="1"/>
    <col min="7939" max="8192" width="8.85546875" style="69"/>
    <col min="8193" max="8194" width="66.140625" style="69" customWidth="1"/>
    <col min="8195" max="8448" width="8.85546875" style="69"/>
    <col min="8449" max="8450" width="66.140625" style="69" customWidth="1"/>
    <col min="8451" max="8704" width="8.85546875" style="69"/>
    <col min="8705" max="8706" width="66.140625" style="69" customWidth="1"/>
    <col min="8707" max="8960" width="8.85546875" style="69"/>
    <col min="8961" max="8962" width="66.140625" style="69" customWidth="1"/>
    <col min="8963" max="9216" width="8.85546875" style="69"/>
    <col min="9217" max="9218" width="66.140625" style="69" customWidth="1"/>
    <col min="9219" max="9472" width="8.85546875" style="69"/>
    <col min="9473" max="9474" width="66.140625" style="69" customWidth="1"/>
    <col min="9475" max="9728" width="8.85546875" style="69"/>
    <col min="9729" max="9730" width="66.140625" style="69" customWidth="1"/>
    <col min="9731" max="9984" width="8.85546875" style="69"/>
    <col min="9985" max="9986" width="66.140625" style="69" customWidth="1"/>
    <col min="9987" max="10240" width="8.85546875" style="69"/>
    <col min="10241" max="10242" width="66.140625" style="69" customWidth="1"/>
    <col min="10243" max="10496" width="8.85546875" style="69"/>
    <col min="10497" max="10498" width="66.140625" style="69" customWidth="1"/>
    <col min="10499" max="10752" width="8.85546875" style="69"/>
    <col min="10753" max="10754" width="66.140625" style="69" customWidth="1"/>
    <col min="10755" max="11008" width="8.85546875" style="69"/>
    <col min="11009" max="11010" width="66.140625" style="69" customWidth="1"/>
    <col min="11011" max="11264" width="8.85546875" style="69"/>
    <col min="11265" max="11266" width="66.140625" style="69" customWidth="1"/>
    <col min="11267" max="11520" width="8.85546875" style="69"/>
    <col min="11521" max="11522" width="66.140625" style="69" customWidth="1"/>
    <col min="11523" max="11776" width="8.85546875" style="69"/>
    <col min="11777" max="11778" width="66.140625" style="69" customWidth="1"/>
    <col min="11779" max="12032" width="8.85546875" style="69"/>
    <col min="12033" max="12034" width="66.140625" style="69" customWidth="1"/>
    <col min="12035" max="12288" width="8.85546875" style="69"/>
    <col min="12289" max="12290" width="66.140625" style="69" customWidth="1"/>
    <col min="12291" max="12544" width="8.85546875" style="69"/>
    <col min="12545" max="12546" width="66.140625" style="69" customWidth="1"/>
    <col min="12547" max="12800" width="8.85546875" style="69"/>
    <col min="12801" max="12802" width="66.140625" style="69" customWidth="1"/>
    <col min="12803" max="13056" width="8.85546875" style="69"/>
    <col min="13057" max="13058" width="66.140625" style="69" customWidth="1"/>
    <col min="13059" max="13312" width="8.85546875" style="69"/>
    <col min="13313" max="13314" width="66.140625" style="69" customWidth="1"/>
    <col min="13315" max="13568" width="8.85546875" style="69"/>
    <col min="13569" max="13570" width="66.140625" style="69" customWidth="1"/>
    <col min="13571" max="13824" width="8.85546875" style="69"/>
    <col min="13825" max="13826" width="66.140625" style="69" customWidth="1"/>
    <col min="13827" max="14080" width="8.85546875" style="69"/>
    <col min="14081" max="14082" width="66.140625" style="69" customWidth="1"/>
    <col min="14083" max="14336" width="8.85546875" style="69"/>
    <col min="14337" max="14338" width="66.140625" style="69" customWidth="1"/>
    <col min="14339" max="14592" width="8.85546875" style="69"/>
    <col min="14593" max="14594" width="66.140625" style="69" customWidth="1"/>
    <col min="14595" max="14848" width="8.85546875" style="69"/>
    <col min="14849" max="14850" width="66.140625" style="69" customWidth="1"/>
    <col min="14851" max="15104" width="8.85546875" style="69"/>
    <col min="15105" max="15106" width="66.140625" style="69" customWidth="1"/>
    <col min="15107" max="15360" width="8.85546875" style="69"/>
    <col min="15361" max="15362" width="66.140625" style="69" customWidth="1"/>
    <col min="15363" max="15616" width="8.85546875" style="69"/>
    <col min="15617" max="15618" width="66.140625" style="69" customWidth="1"/>
    <col min="15619" max="15872" width="8.85546875" style="69"/>
    <col min="15873" max="15874" width="66.140625" style="69" customWidth="1"/>
    <col min="15875" max="16128" width="8.85546875" style="69"/>
    <col min="16129" max="16130" width="66.140625" style="69" customWidth="1"/>
    <col min="16131" max="16384" width="8.85546875" style="69"/>
  </cols>
  <sheetData>
    <row r="1" spans="1:8" ht="18.75" x14ac:dyDescent="0.25">
      <c r="B1" s="43" t="s">
        <v>67</v>
      </c>
    </row>
    <row r="2" spans="1:8" ht="18.75" x14ac:dyDescent="0.3">
      <c r="B2" s="15" t="s">
        <v>8</v>
      </c>
    </row>
    <row r="3" spans="1:8" ht="18.75" x14ac:dyDescent="0.3">
      <c r="B3" s="15" t="s">
        <v>485</v>
      </c>
    </row>
    <row r="4" spans="1:8" x14ac:dyDescent="0.25">
      <c r="B4" s="48"/>
    </row>
    <row r="5" spans="1:8" ht="18.75" x14ac:dyDescent="0.3">
      <c r="A5" s="488" t="str">
        <f>'1. паспорт местоположение'!A5:C5</f>
        <v>Год раскрытия информации: 2017 год</v>
      </c>
      <c r="B5" s="488"/>
      <c r="C5" s="85"/>
      <c r="D5" s="85"/>
      <c r="E5" s="85"/>
      <c r="F5" s="85"/>
      <c r="G5" s="85"/>
      <c r="H5" s="85"/>
    </row>
    <row r="6" spans="1:8" ht="18.75" x14ac:dyDescent="0.3">
      <c r="A6" s="343"/>
      <c r="B6" s="343"/>
      <c r="C6" s="343"/>
      <c r="D6" s="343"/>
      <c r="E6" s="343"/>
      <c r="F6" s="343"/>
      <c r="G6" s="343"/>
      <c r="H6" s="343"/>
    </row>
    <row r="7" spans="1:8" ht="18.75" x14ac:dyDescent="0.25">
      <c r="A7" s="448" t="s">
        <v>7</v>
      </c>
      <c r="B7" s="448"/>
      <c r="C7" s="346"/>
      <c r="D7" s="346"/>
      <c r="E7" s="346"/>
      <c r="F7" s="346"/>
      <c r="G7" s="346"/>
      <c r="H7" s="346"/>
    </row>
    <row r="8" spans="1:8" ht="18.75" x14ac:dyDescent="0.25">
      <c r="A8" s="346"/>
      <c r="B8" s="346"/>
      <c r="C8" s="346"/>
      <c r="D8" s="346"/>
      <c r="E8" s="346"/>
      <c r="F8" s="346"/>
      <c r="G8" s="346"/>
      <c r="H8" s="346"/>
    </row>
    <row r="9" spans="1:8" x14ac:dyDescent="0.25">
      <c r="A9" s="449" t="str">
        <f>'1. паспорт местоположение'!A9:C9</f>
        <v xml:space="preserve">                         АО "Янтарьэнерго"                         </v>
      </c>
      <c r="B9" s="449"/>
      <c r="C9" s="353"/>
      <c r="D9" s="353"/>
      <c r="E9" s="353"/>
      <c r="F9" s="353"/>
      <c r="G9" s="353"/>
      <c r="H9" s="353"/>
    </row>
    <row r="10" spans="1:8" x14ac:dyDescent="0.25">
      <c r="A10" s="447" t="s">
        <v>6</v>
      </c>
      <c r="B10" s="447"/>
      <c r="C10" s="354"/>
      <c r="D10" s="354"/>
      <c r="E10" s="354"/>
      <c r="F10" s="354"/>
      <c r="G10" s="354"/>
      <c r="H10" s="354"/>
    </row>
    <row r="11" spans="1:8" ht="18.75" x14ac:dyDescent="0.25">
      <c r="A11" s="346"/>
      <c r="B11" s="346"/>
      <c r="C11" s="346"/>
      <c r="D11" s="346"/>
      <c r="E11" s="346"/>
      <c r="F11" s="346"/>
      <c r="G11" s="346"/>
      <c r="H11" s="346"/>
    </row>
    <row r="12" spans="1:8" ht="30.75" customHeight="1" x14ac:dyDescent="0.25">
      <c r="A12" s="449" t="str">
        <f>'1. паспорт местоположение'!A12:C12</f>
        <v>F_prj_111001_48637</v>
      </c>
      <c r="B12" s="449"/>
      <c r="C12" s="353"/>
      <c r="D12" s="353"/>
      <c r="E12" s="353"/>
      <c r="F12" s="353"/>
      <c r="G12" s="353"/>
      <c r="H12" s="353"/>
    </row>
    <row r="13" spans="1:8" x14ac:dyDescent="0.25">
      <c r="A13" s="447" t="s">
        <v>5</v>
      </c>
      <c r="B13" s="447"/>
      <c r="C13" s="354"/>
      <c r="D13" s="354"/>
      <c r="E13" s="354"/>
      <c r="F13" s="354"/>
      <c r="G13" s="354"/>
      <c r="H13" s="354"/>
    </row>
    <row r="14" spans="1:8" ht="18.75" x14ac:dyDescent="0.25">
      <c r="A14" s="348"/>
      <c r="B14" s="348"/>
      <c r="C14" s="348"/>
      <c r="D14" s="348"/>
      <c r="E14" s="348"/>
      <c r="F14" s="348"/>
      <c r="G14" s="348"/>
      <c r="H14" s="348"/>
    </row>
    <row r="15" spans="1:8" ht="63.6" customHeight="1" x14ac:dyDescent="0.25">
      <c r="A15" s="450"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450"/>
      <c r="C15" s="353"/>
      <c r="D15" s="353"/>
      <c r="E15" s="353"/>
      <c r="F15" s="353"/>
      <c r="G15" s="353"/>
      <c r="H15" s="353"/>
    </row>
    <row r="16" spans="1:8" x14ac:dyDescent="0.25">
      <c r="A16" s="447" t="s">
        <v>4</v>
      </c>
      <c r="B16" s="447"/>
      <c r="C16" s="354"/>
      <c r="D16" s="354"/>
      <c r="E16" s="354"/>
      <c r="F16" s="354"/>
      <c r="G16" s="354"/>
      <c r="H16" s="354"/>
    </row>
    <row r="17" spans="1:2" x14ac:dyDescent="0.25">
      <c r="B17" s="121"/>
    </row>
    <row r="18" spans="1:2" ht="33.75" customHeight="1" x14ac:dyDescent="0.25">
      <c r="A18" s="489" t="s">
        <v>468</v>
      </c>
      <c r="B18" s="490"/>
    </row>
    <row r="19" spans="1:2" x14ac:dyDescent="0.25">
      <c r="B19" s="48"/>
    </row>
    <row r="20" spans="1:2" ht="16.5" thickBot="1" x14ac:dyDescent="0.3">
      <c r="B20" s="122"/>
    </row>
    <row r="21" spans="1:2" ht="43.15" customHeight="1" thickBot="1" x14ac:dyDescent="0.3">
      <c r="A21" s="123" t="s">
        <v>361</v>
      </c>
      <c r="B21" s="334" t="str">
        <f>A15</f>
        <v>3454_Реконструкция существующих устройств релейной защиты и автоматики ВЛ 330 кВ О-1 Центральная - Советск 330 (Л-415), ВЛ 330 кВ Северная-330 - Советск 330 (Л-414)</v>
      </c>
    </row>
    <row r="22" spans="1:2" ht="27" customHeight="1" thickBot="1" x14ac:dyDescent="0.3">
      <c r="A22" s="123" t="s">
        <v>362</v>
      </c>
      <c r="B22" s="124" t="str">
        <f>'1. паспорт местоположение'!C27</f>
        <v>г. Калининград, Советский городской округ</v>
      </c>
    </row>
    <row r="23" spans="1:2" ht="16.5" thickBot="1" x14ac:dyDescent="0.3">
      <c r="A23" s="123" t="s">
        <v>328</v>
      </c>
      <c r="B23" s="125" t="s">
        <v>543</v>
      </c>
    </row>
    <row r="24" spans="1:2" ht="16.5" thickBot="1" x14ac:dyDescent="0.3">
      <c r="A24" s="123" t="s">
        <v>363</v>
      </c>
      <c r="B24" s="125">
        <v>0</v>
      </c>
    </row>
    <row r="25" spans="1:2" ht="16.5" thickBot="1" x14ac:dyDescent="0.3">
      <c r="A25" s="306" t="s">
        <v>364</v>
      </c>
      <c r="B25" s="124"/>
    </row>
    <row r="26" spans="1:2" ht="16.5" thickBot="1" x14ac:dyDescent="0.3">
      <c r="A26" s="307" t="s">
        <v>365</v>
      </c>
      <c r="B26" s="309" t="s">
        <v>557</v>
      </c>
    </row>
    <row r="27" spans="1:2" ht="29.25" thickBot="1" x14ac:dyDescent="0.3">
      <c r="A27" s="126" t="s">
        <v>576</v>
      </c>
      <c r="B27" s="323" t="s">
        <v>560</v>
      </c>
    </row>
    <row r="28" spans="1:2" ht="16.5" thickBot="1" x14ac:dyDescent="0.3">
      <c r="A28" s="309" t="s">
        <v>366</v>
      </c>
      <c r="B28" s="335"/>
    </row>
    <row r="29" spans="1:2" ht="29.25" thickBot="1" x14ac:dyDescent="0.3">
      <c r="A29" s="314" t="s">
        <v>367</v>
      </c>
      <c r="B29" s="335"/>
    </row>
    <row r="30" spans="1:2" ht="29.25" thickBot="1" x14ac:dyDescent="0.3">
      <c r="A30" s="314" t="s">
        <v>368</v>
      </c>
      <c r="B30" s="323">
        <f>B32+B53+B154</f>
        <v>3.9450886000000001</v>
      </c>
    </row>
    <row r="31" spans="1:2" ht="16.5" thickBot="1" x14ac:dyDescent="0.3">
      <c r="A31" s="309" t="s">
        <v>369</v>
      </c>
      <c r="B31" s="323"/>
    </row>
    <row r="32" spans="1:2" ht="29.25" thickBot="1" x14ac:dyDescent="0.3">
      <c r="A32" s="314" t="s">
        <v>370</v>
      </c>
      <c r="B32" s="323">
        <f xml:space="preserve"> SUMIF(C33:C194, 10,B33:B194)</f>
        <v>0</v>
      </c>
    </row>
    <row r="33" spans="1:3" s="355" customFormat="1" ht="16.5" thickBot="1" x14ac:dyDescent="0.3">
      <c r="A33" s="322" t="s">
        <v>371</v>
      </c>
      <c r="B33" s="327"/>
      <c r="C33" s="355">
        <v>10</v>
      </c>
    </row>
    <row r="34" spans="1:3" ht="16.5" thickBot="1" x14ac:dyDescent="0.3">
      <c r="A34" s="309" t="s">
        <v>372</v>
      </c>
      <c r="B34" s="324" t="e">
        <f>B33/$B$27</f>
        <v>#VALUE!</v>
      </c>
    </row>
    <row r="35" spans="1:3" ht="16.5" thickBot="1" x14ac:dyDescent="0.3">
      <c r="A35" s="309" t="s">
        <v>373</v>
      </c>
      <c r="B35" s="323"/>
      <c r="C35" s="69">
        <v>1</v>
      </c>
    </row>
    <row r="36" spans="1:3" ht="16.5" thickBot="1" x14ac:dyDescent="0.3">
      <c r="A36" s="309" t="s">
        <v>374</v>
      </c>
      <c r="B36" s="323"/>
      <c r="C36" s="69">
        <v>2</v>
      </c>
    </row>
    <row r="37" spans="1:3" s="355" customFormat="1" ht="16.5" thickBot="1" x14ac:dyDescent="0.3">
      <c r="A37" s="322" t="s">
        <v>371</v>
      </c>
      <c r="B37" s="327"/>
      <c r="C37" s="355">
        <v>10</v>
      </c>
    </row>
    <row r="38" spans="1:3" ht="16.5" thickBot="1" x14ac:dyDescent="0.3">
      <c r="A38" s="309" t="s">
        <v>372</v>
      </c>
      <c r="B38" s="324" t="e">
        <f>B37/$B$27</f>
        <v>#VALUE!</v>
      </c>
    </row>
    <row r="39" spans="1:3" ht="16.5" thickBot="1" x14ac:dyDescent="0.3">
      <c r="A39" s="309" t="s">
        <v>373</v>
      </c>
      <c r="B39" s="323"/>
      <c r="C39" s="69">
        <v>1</v>
      </c>
    </row>
    <row r="40" spans="1:3" ht="16.5" thickBot="1" x14ac:dyDescent="0.3">
      <c r="A40" s="309" t="s">
        <v>374</v>
      </c>
      <c r="B40" s="323"/>
      <c r="C40" s="69">
        <v>2</v>
      </c>
    </row>
    <row r="41" spans="1:3" ht="16.5" thickBot="1" x14ac:dyDescent="0.3">
      <c r="A41" s="322" t="s">
        <v>371</v>
      </c>
      <c r="B41" s="327"/>
      <c r="C41" s="355">
        <v>10</v>
      </c>
    </row>
    <row r="42" spans="1:3" ht="16.5" thickBot="1" x14ac:dyDescent="0.3">
      <c r="A42" s="309" t="s">
        <v>372</v>
      </c>
      <c r="B42" s="324" t="e">
        <f>B41/$B$27</f>
        <v>#VALUE!</v>
      </c>
    </row>
    <row r="43" spans="1:3" ht="16.5" thickBot="1" x14ac:dyDescent="0.3">
      <c r="A43" s="309" t="s">
        <v>373</v>
      </c>
      <c r="B43" s="323"/>
      <c r="C43" s="69">
        <v>1</v>
      </c>
    </row>
    <row r="44" spans="1:3" ht="16.5" thickBot="1" x14ac:dyDescent="0.3">
      <c r="A44" s="309" t="s">
        <v>374</v>
      </c>
      <c r="B44" s="323"/>
      <c r="C44" s="69">
        <v>2</v>
      </c>
    </row>
    <row r="45" spans="1:3" ht="16.5" thickBot="1" x14ac:dyDescent="0.3">
      <c r="A45" s="322" t="s">
        <v>371</v>
      </c>
      <c r="B45" s="327"/>
      <c r="C45" s="355">
        <v>10</v>
      </c>
    </row>
    <row r="46" spans="1:3" ht="16.5" thickBot="1" x14ac:dyDescent="0.3">
      <c r="A46" s="309" t="s">
        <v>372</v>
      </c>
      <c r="B46" s="324" t="e">
        <f>B45/$B$27</f>
        <v>#VALUE!</v>
      </c>
    </row>
    <row r="47" spans="1:3" ht="16.5" thickBot="1" x14ac:dyDescent="0.3">
      <c r="A47" s="309" t="s">
        <v>373</v>
      </c>
      <c r="B47" s="323"/>
      <c r="C47" s="69">
        <v>1</v>
      </c>
    </row>
    <row r="48" spans="1:3" ht="16.5" thickBot="1" x14ac:dyDescent="0.3">
      <c r="A48" s="309" t="s">
        <v>374</v>
      </c>
      <c r="B48" s="323"/>
      <c r="C48" s="69">
        <v>2</v>
      </c>
    </row>
    <row r="49" spans="1:3" ht="16.5" thickBot="1" x14ac:dyDescent="0.3">
      <c r="A49" s="322" t="s">
        <v>371</v>
      </c>
      <c r="B49" s="327"/>
      <c r="C49" s="355">
        <v>10</v>
      </c>
    </row>
    <row r="50" spans="1:3" ht="16.5" thickBot="1" x14ac:dyDescent="0.3">
      <c r="A50" s="309" t="s">
        <v>372</v>
      </c>
      <c r="B50" s="324" t="e">
        <f>B49/$B$27</f>
        <v>#VALUE!</v>
      </c>
    </row>
    <row r="51" spans="1:3" ht="16.5" thickBot="1" x14ac:dyDescent="0.3">
      <c r="A51" s="309" t="s">
        <v>373</v>
      </c>
      <c r="B51" s="323"/>
      <c r="C51" s="69">
        <v>1</v>
      </c>
    </row>
    <row r="52" spans="1:3" ht="16.5" thickBot="1" x14ac:dyDescent="0.3">
      <c r="A52" s="309" t="s">
        <v>374</v>
      </c>
      <c r="B52" s="323"/>
      <c r="C52" s="69">
        <v>2</v>
      </c>
    </row>
    <row r="53" spans="1:3" ht="29.25" thickBot="1" x14ac:dyDescent="0.3">
      <c r="A53" s="314" t="s">
        <v>375</v>
      </c>
      <c r="B53" s="323">
        <f xml:space="preserve"> SUMIF(C54:C194, 20,B54:B194)</f>
        <v>0</v>
      </c>
    </row>
    <row r="54" spans="1:3" s="355" customFormat="1" ht="16.5" thickBot="1" x14ac:dyDescent="0.3">
      <c r="A54" s="322" t="s">
        <v>371</v>
      </c>
      <c r="B54" s="327"/>
      <c r="C54" s="355">
        <v>20</v>
      </c>
    </row>
    <row r="55" spans="1:3" ht="16.5" thickBot="1" x14ac:dyDescent="0.3">
      <c r="A55" s="309" t="s">
        <v>372</v>
      </c>
      <c r="B55" s="324" t="e">
        <f>B54/$B$27</f>
        <v>#VALUE!</v>
      </c>
    </row>
    <row r="56" spans="1:3" ht="16.5" thickBot="1" x14ac:dyDescent="0.3">
      <c r="A56" s="309" t="s">
        <v>373</v>
      </c>
      <c r="B56" s="323"/>
      <c r="C56" s="69">
        <v>1</v>
      </c>
    </row>
    <row r="57" spans="1:3" ht="16.5" thickBot="1" x14ac:dyDescent="0.3">
      <c r="A57" s="309" t="s">
        <v>374</v>
      </c>
      <c r="B57" s="323"/>
      <c r="C57" s="69">
        <v>2</v>
      </c>
    </row>
    <row r="58" spans="1:3" s="355" customFormat="1" ht="16.5" thickBot="1" x14ac:dyDescent="0.3">
      <c r="A58" s="322" t="s">
        <v>371</v>
      </c>
      <c r="B58" s="327"/>
      <c r="C58" s="355">
        <v>20</v>
      </c>
    </row>
    <row r="59" spans="1:3" ht="16.5" thickBot="1" x14ac:dyDescent="0.3">
      <c r="A59" s="309" t="s">
        <v>372</v>
      </c>
      <c r="B59" s="324" t="e">
        <f>B58/$B$27</f>
        <v>#VALUE!</v>
      </c>
    </row>
    <row r="60" spans="1:3" ht="16.5" thickBot="1" x14ac:dyDescent="0.3">
      <c r="A60" s="309" t="s">
        <v>373</v>
      </c>
      <c r="B60" s="323"/>
      <c r="C60" s="69">
        <v>1</v>
      </c>
    </row>
    <row r="61" spans="1:3" ht="16.5" thickBot="1" x14ac:dyDescent="0.3">
      <c r="A61" s="309" t="s">
        <v>374</v>
      </c>
      <c r="B61" s="323"/>
      <c r="C61" s="69">
        <v>2</v>
      </c>
    </row>
    <row r="62" spans="1:3" s="355" customFormat="1" ht="16.5" thickBot="1" x14ac:dyDescent="0.3">
      <c r="A62" s="322" t="s">
        <v>371</v>
      </c>
      <c r="B62" s="327"/>
      <c r="C62" s="355">
        <v>20</v>
      </c>
    </row>
    <row r="63" spans="1:3" ht="16.5" thickBot="1" x14ac:dyDescent="0.3">
      <c r="A63" s="309" t="s">
        <v>372</v>
      </c>
      <c r="B63" s="324" t="e">
        <f>B62/$B$27</f>
        <v>#VALUE!</v>
      </c>
    </row>
    <row r="64" spans="1:3" ht="16.5" thickBot="1" x14ac:dyDescent="0.3">
      <c r="A64" s="309" t="s">
        <v>373</v>
      </c>
      <c r="B64" s="323"/>
      <c r="C64" s="69">
        <v>1</v>
      </c>
    </row>
    <row r="65" spans="1:3" ht="16.5" thickBot="1" x14ac:dyDescent="0.3">
      <c r="A65" s="309" t="s">
        <v>374</v>
      </c>
      <c r="B65" s="323"/>
      <c r="C65" s="69">
        <v>2</v>
      </c>
    </row>
    <row r="66" spans="1:3" s="355" customFormat="1" ht="16.5" thickBot="1" x14ac:dyDescent="0.3">
      <c r="A66" s="322" t="s">
        <v>371</v>
      </c>
      <c r="B66" s="327"/>
      <c r="C66" s="355">
        <v>20</v>
      </c>
    </row>
    <row r="67" spans="1:3" ht="16.5" thickBot="1" x14ac:dyDescent="0.3">
      <c r="A67" s="309" t="s">
        <v>372</v>
      </c>
      <c r="B67" s="324" t="e">
        <f>B66/$B$27</f>
        <v>#VALUE!</v>
      </c>
    </row>
    <row r="68" spans="1:3" ht="16.5" thickBot="1" x14ac:dyDescent="0.3">
      <c r="A68" s="309" t="s">
        <v>373</v>
      </c>
      <c r="B68" s="323"/>
      <c r="C68" s="69">
        <v>1</v>
      </c>
    </row>
    <row r="69" spans="1:3" ht="16.5" thickBot="1" x14ac:dyDescent="0.3">
      <c r="A69" s="309" t="s">
        <v>374</v>
      </c>
      <c r="B69" s="323"/>
      <c r="C69" s="69">
        <v>2</v>
      </c>
    </row>
    <row r="70" spans="1:3" s="355" customFormat="1" ht="16.5" thickBot="1" x14ac:dyDescent="0.3">
      <c r="A70" s="322" t="s">
        <v>371</v>
      </c>
      <c r="B70" s="327"/>
      <c r="C70" s="355">
        <v>20</v>
      </c>
    </row>
    <row r="71" spans="1:3" ht="16.5" thickBot="1" x14ac:dyDescent="0.3">
      <c r="A71" s="309" t="s">
        <v>372</v>
      </c>
      <c r="B71" s="324" t="e">
        <f>B70/$B$27</f>
        <v>#VALUE!</v>
      </c>
    </row>
    <row r="72" spans="1:3" ht="16.5" thickBot="1" x14ac:dyDescent="0.3">
      <c r="A72" s="309" t="s">
        <v>373</v>
      </c>
      <c r="B72" s="323"/>
      <c r="C72" s="69">
        <v>1</v>
      </c>
    </row>
    <row r="73" spans="1:3" ht="16.5" thickBot="1" x14ac:dyDescent="0.3">
      <c r="A73" s="309" t="s">
        <v>374</v>
      </c>
      <c r="B73" s="323"/>
      <c r="C73" s="69">
        <v>2</v>
      </c>
    </row>
    <row r="74" spans="1:3" s="355" customFormat="1" ht="16.5" thickBot="1" x14ac:dyDescent="0.3">
      <c r="A74" s="322" t="s">
        <v>371</v>
      </c>
      <c r="B74" s="327"/>
      <c r="C74" s="355">
        <v>20</v>
      </c>
    </row>
    <row r="75" spans="1:3" ht="16.5" thickBot="1" x14ac:dyDescent="0.3">
      <c r="A75" s="309" t="s">
        <v>372</v>
      </c>
      <c r="B75" s="324" t="e">
        <f>B74/$B$27</f>
        <v>#VALUE!</v>
      </c>
    </row>
    <row r="76" spans="1:3" ht="16.5" thickBot="1" x14ac:dyDescent="0.3">
      <c r="A76" s="309" t="s">
        <v>373</v>
      </c>
      <c r="B76" s="323"/>
      <c r="C76" s="69">
        <v>1</v>
      </c>
    </row>
    <row r="77" spans="1:3" ht="16.5" thickBot="1" x14ac:dyDescent="0.3">
      <c r="A77" s="309" t="s">
        <v>374</v>
      </c>
      <c r="B77" s="323"/>
      <c r="C77" s="69">
        <v>2</v>
      </c>
    </row>
    <row r="78" spans="1:3" s="355" customFormat="1" ht="16.5" thickBot="1" x14ac:dyDescent="0.3">
      <c r="A78" s="322" t="s">
        <v>371</v>
      </c>
      <c r="B78" s="327"/>
      <c r="C78" s="355">
        <v>20</v>
      </c>
    </row>
    <row r="79" spans="1:3" ht="16.5" thickBot="1" x14ac:dyDescent="0.3">
      <c r="A79" s="309" t="s">
        <v>372</v>
      </c>
      <c r="B79" s="324" t="e">
        <f>B78/$B$27</f>
        <v>#VALUE!</v>
      </c>
    </row>
    <row r="80" spans="1:3" ht="16.5" thickBot="1" x14ac:dyDescent="0.3">
      <c r="A80" s="309" t="s">
        <v>373</v>
      </c>
      <c r="B80" s="323"/>
      <c r="C80" s="69">
        <v>1</v>
      </c>
    </row>
    <row r="81" spans="1:3" ht="16.5" thickBot="1" x14ac:dyDescent="0.3">
      <c r="A81" s="309" t="s">
        <v>374</v>
      </c>
      <c r="B81" s="323"/>
      <c r="C81" s="69">
        <v>2</v>
      </c>
    </row>
    <row r="82" spans="1:3" s="355" customFormat="1" ht="16.5" thickBot="1" x14ac:dyDescent="0.3">
      <c r="A82" s="322" t="s">
        <v>371</v>
      </c>
      <c r="B82" s="327"/>
      <c r="C82" s="355">
        <v>20</v>
      </c>
    </row>
    <row r="83" spans="1:3" ht="16.5" thickBot="1" x14ac:dyDescent="0.3">
      <c r="A83" s="309" t="s">
        <v>372</v>
      </c>
      <c r="B83" s="324" t="e">
        <f>B82/$B$27</f>
        <v>#VALUE!</v>
      </c>
    </row>
    <row r="84" spans="1:3" ht="16.5" thickBot="1" x14ac:dyDescent="0.3">
      <c r="A84" s="309" t="s">
        <v>373</v>
      </c>
      <c r="B84" s="323"/>
      <c r="C84" s="69">
        <v>1</v>
      </c>
    </row>
    <row r="85" spans="1:3" ht="16.5" thickBot="1" x14ac:dyDescent="0.3">
      <c r="A85" s="309" t="s">
        <v>374</v>
      </c>
      <c r="B85" s="323"/>
      <c r="C85" s="69">
        <v>2</v>
      </c>
    </row>
    <row r="86" spans="1:3" s="355" customFormat="1" ht="16.5" thickBot="1" x14ac:dyDescent="0.3">
      <c r="A86" s="322" t="s">
        <v>371</v>
      </c>
      <c r="B86" s="327"/>
      <c r="C86" s="355">
        <v>20</v>
      </c>
    </row>
    <row r="87" spans="1:3" ht="16.5" thickBot="1" x14ac:dyDescent="0.3">
      <c r="A87" s="309" t="s">
        <v>372</v>
      </c>
      <c r="B87" s="324" t="e">
        <f>B86/$B$27</f>
        <v>#VALUE!</v>
      </c>
    </row>
    <row r="88" spans="1:3" ht="16.5" thickBot="1" x14ac:dyDescent="0.3">
      <c r="A88" s="309" t="s">
        <v>373</v>
      </c>
      <c r="B88" s="323"/>
      <c r="C88" s="69">
        <v>1</v>
      </c>
    </row>
    <row r="89" spans="1:3" ht="16.5" thickBot="1" x14ac:dyDescent="0.3">
      <c r="A89" s="309" t="s">
        <v>374</v>
      </c>
      <c r="B89" s="323"/>
      <c r="C89" s="69">
        <v>2</v>
      </c>
    </row>
    <row r="90" spans="1:3" s="355" customFormat="1" ht="16.5" thickBot="1" x14ac:dyDescent="0.3">
      <c r="A90" s="322" t="s">
        <v>371</v>
      </c>
      <c r="B90" s="327"/>
      <c r="C90" s="355">
        <v>20</v>
      </c>
    </row>
    <row r="91" spans="1:3" ht="16.5" thickBot="1" x14ac:dyDescent="0.3">
      <c r="A91" s="309" t="s">
        <v>372</v>
      </c>
      <c r="B91" s="324" t="e">
        <f>B90/$B$27</f>
        <v>#VALUE!</v>
      </c>
    </row>
    <row r="92" spans="1:3" ht="16.5" thickBot="1" x14ac:dyDescent="0.3">
      <c r="A92" s="309" t="s">
        <v>373</v>
      </c>
      <c r="B92" s="323"/>
      <c r="C92" s="69">
        <v>1</v>
      </c>
    </row>
    <row r="93" spans="1:3" ht="16.5" thickBot="1" x14ac:dyDescent="0.3">
      <c r="A93" s="309" t="s">
        <v>374</v>
      </c>
      <c r="B93" s="323"/>
      <c r="C93" s="69">
        <v>2</v>
      </c>
    </row>
    <row r="94" spans="1:3" s="355" customFormat="1" ht="16.5" thickBot="1" x14ac:dyDescent="0.3">
      <c r="A94" s="322" t="s">
        <v>371</v>
      </c>
      <c r="B94" s="327"/>
      <c r="C94" s="355">
        <v>20</v>
      </c>
    </row>
    <row r="95" spans="1:3" ht="16.5" thickBot="1" x14ac:dyDescent="0.3">
      <c r="A95" s="309" t="s">
        <v>372</v>
      </c>
      <c r="B95" s="324" t="e">
        <f>B94/$B$27</f>
        <v>#VALUE!</v>
      </c>
    </row>
    <row r="96" spans="1:3" ht="16.5" thickBot="1" x14ac:dyDescent="0.3">
      <c r="A96" s="309" t="s">
        <v>373</v>
      </c>
      <c r="B96" s="323"/>
      <c r="C96" s="69">
        <v>1</v>
      </c>
    </row>
    <row r="97" spans="1:3" ht="16.5" thickBot="1" x14ac:dyDescent="0.3">
      <c r="A97" s="309" t="s">
        <v>374</v>
      </c>
      <c r="B97" s="323"/>
      <c r="C97" s="69">
        <v>2</v>
      </c>
    </row>
    <row r="98" spans="1:3" s="355" customFormat="1" ht="16.5" thickBot="1" x14ac:dyDescent="0.3">
      <c r="A98" s="322" t="s">
        <v>371</v>
      </c>
      <c r="B98" s="327"/>
      <c r="C98" s="355">
        <v>20</v>
      </c>
    </row>
    <row r="99" spans="1:3" ht="16.5" thickBot="1" x14ac:dyDescent="0.3">
      <c r="A99" s="309" t="s">
        <v>372</v>
      </c>
      <c r="B99" s="324" t="e">
        <f>B98/$B$27</f>
        <v>#VALUE!</v>
      </c>
    </row>
    <row r="100" spans="1:3" ht="16.5" thickBot="1" x14ac:dyDescent="0.3">
      <c r="A100" s="309" t="s">
        <v>373</v>
      </c>
      <c r="B100" s="323"/>
      <c r="C100" s="69">
        <v>1</v>
      </c>
    </row>
    <row r="101" spans="1:3" ht="16.5" thickBot="1" x14ac:dyDescent="0.3">
      <c r="A101" s="309" t="s">
        <v>374</v>
      </c>
      <c r="B101" s="323"/>
      <c r="C101" s="69">
        <v>2</v>
      </c>
    </row>
    <row r="102" spans="1:3" s="355" customFormat="1" ht="16.5" thickBot="1" x14ac:dyDescent="0.3">
      <c r="A102" s="322" t="s">
        <v>371</v>
      </c>
      <c r="B102" s="327"/>
      <c r="C102" s="355">
        <v>20</v>
      </c>
    </row>
    <row r="103" spans="1:3" ht="16.5" thickBot="1" x14ac:dyDescent="0.3">
      <c r="A103" s="309" t="s">
        <v>372</v>
      </c>
      <c r="B103" s="324" t="e">
        <f>B102/$B$27</f>
        <v>#VALUE!</v>
      </c>
    </row>
    <row r="104" spans="1:3" ht="16.5" thickBot="1" x14ac:dyDescent="0.3">
      <c r="A104" s="309" t="s">
        <v>373</v>
      </c>
      <c r="B104" s="323"/>
      <c r="C104" s="69">
        <v>1</v>
      </c>
    </row>
    <row r="105" spans="1:3" ht="16.5" thickBot="1" x14ac:dyDescent="0.3">
      <c r="A105" s="309" t="s">
        <v>374</v>
      </c>
      <c r="B105" s="323"/>
      <c r="C105" s="69">
        <v>2</v>
      </c>
    </row>
    <row r="106" spans="1:3" s="355" customFormat="1" ht="16.5" thickBot="1" x14ac:dyDescent="0.3">
      <c r="A106" s="322" t="s">
        <v>371</v>
      </c>
      <c r="B106" s="327"/>
      <c r="C106" s="355">
        <v>20</v>
      </c>
    </row>
    <row r="107" spans="1:3" ht="16.5" thickBot="1" x14ac:dyDescent="0.3">
      <c r="A107" s="309" t="s">
        <v>372</v>
      </c>
      <c r="B107" s="324" t="e">
        <f>B106/$B$27</f>
        <v>#VALUE!</v>
      </c>
    </row>
    <row r="108" spans="1:3" ht="16.5" thickBot="1" x14ac:dyDescent="0.3">
      <c r="A108" s="309" t="s">
        <v>373</v>
      </c>
      <c r="B108" s="323"/>
      <c r="C108" s="69">
        <v>1</v>
      </c>
    </row>
    <row r="109" spans="1:3" ht="16.5" thickBot="1" x14ac:dyDescent="0.3">
      <c r="A109" s="309" t="s">
        <v>374</v>
      </c>
      <c r="B109" s="323"/>
      <c r="C109" s="69">
        <v>2</v>
      </c>
    </row>
    <row r="110" spans="1:3" s="355" customFormat="1" ht="16.5" thickBot="1" x14ac:dyDescent="0.3">
      <c r="A110" s="322" t="s">
        <v>371</v>
      </c>
      <c r="B110" s="327"/>
      <c r="C110" s="355">
        <v>20</v>
      </c>
    </row>
    <row r="111" spans="1:3" ht="16.5" thickBot="1" x14ac:dyDescent="0.3">
      <c r="A111" s="309" t="s">
        <v>372</v>
      </c>
      <c r="B111" s="324" t="e">
        <f>B110/$B$27</f>
        <v>#VALUE!</v>
      </c>
    </row>
    <row r="112" spans="1:3" ht="16.5" thickBot="1" x14ac:dyDescent="0.3">
      <c r="A112" s="309" t="s">
        <v>373</v>
      </c>
      <c r="B112" s="323"/>
      <c r="C112" s="69">
        <v>1</v>
      </c>
    </row>
    <row r="113" spans="1:3" ht="16.5" thickBot="1" x14ac:dyDescent="0.3">
      <c r="A113" s="309" t="s">
        <v>374</v>
      </c>
      <c r="B113" s="323"/>
      <c r="C113" s="69">
        <v>2</v>
      </c>
    </row>
    <row r="114" spans="1:3" s="355" customFormat="1" ht="16.5" thickBot="1" x14ac:dyDescent="0.3">
      <c r="A114" s="322" t="s">
        <v>371</v>
      </c>
      <c r="B114" s="327"/>
      <c r="C114" s="355">
        <v>20</v>
      </c>
    </row>
    <row r="115" spans="1:3" ht="16.5" thickBot="1" x14ac:dyDescent="0.3">
      <c r="A115" s="309" t="s">
        <v>372</v>
      </c>
      <c r="B115" s="324" t="e">
        <f>B114/$B$27</f>
        <v>#VALUE!</v>
      </c>
    </row>
    <row r="116" spans="1:3" ht="16.5" thickBot="1" x14ac:dyDescent="0.3">
      <c r="A116" s="309" t="s">
        <v>373</v>
      </c>
      <c r="B116" s="323"/>
      <c r="C116" s="69">
        <v>1</v>
      </c>
    </row>
    <row r="117" spans="1:3" ht="16.5" thickBot="1" x14ac:dyDescent="0.3">
      <c r="A117" s="309" t="s">
        <v>374</v>
      </c>
      <c r="B117" s="323"/>
      <c r="C117" s="69">
        <v>2</v>
      </c>
    </row>
    <row r="118" spans="1:3" s="355" customFormat="1" ht="16.5" thickBot="1" x14ac:dyDescent="0.3">
      <c r="A118" s="322" t="s">
        <v>371</v>
      </c>
      <c r="B118" s="327"/>
      <c r="C118" s="355">
        <v>20</v>
      </c>
    </row>
    <row r="119" spans="1:3" ht="16.5" thickBot="1" x14ac:dyDescent="0.3">
      <c r="A119" s="309" t="s">
        <v>372</v>
      </c>
      <c r="B119" s="324" t="e">
        <f>B118/$B$27</f>
        <v>#VALUE!</v>
      </c>
    </row>
    <row r="120" spans="1:3" ht="16.5" thickBot="1" x14ac:dyDescent="0.3">
      <c r="A120" s="309" t="s">
        <v>373</v>
      </c>
      <c r="B120" s="323"/>
      <c r="C120" s="69">
        <v>1</v>
      </c>
    </row>
    <row r="121" spans="1:3" ht="16.5" thickBot="1" x14ac:dyDescent="0.3">
      <c r="A121" s="309" t="s">
        <v>374</v>
      </c>
      <c r="B121" s="323"/>
      <c r="C121" s="69">
        <v>2</v>
      </c>
    </row>
    <row r="122" spans="1:3" s="355" customFormat="1" ht="16.5" thickBot="1" x14ac:dyDescent="0.3">
      <c r="A122" s="322" t="s">
        <v>371</v>
      </c>
      <c r="B122" s="327"/>
      <c r="C122" s="355">
        <v>20</v>
      </c>
    </row>
    <row r="123" spans="1:3" ht="16.5" thickBot="1" x14ac:dyDescent="0.3">
      <c r="A123" s="309" t="s">
        <v>372</v>
      </c>
      <c r="B123" s="324" t="e">
        <f>B122/$B$27</f>
        <v>#VALUE!</v>
      </c>
    </row>
    <row r="124" spans="1:3" ht="16.5" thickBot="1" x14ac:dyDescent="0.3">
      <c r="A124" s="309" t="s">
        <v>373</v>
      </c>
      <c r="B124" s="323"/>
      <c r="C124" s="69">
        <v>1</v>
      </c>
    </row>
    <row r="125" spans="1:3" ht="16.5" thickBot="1" x14ac:dyDescent="0.3">
      <c r="A125" s="309" t="s">
        <v>374</v>
      </c>
      <c r="B125" s="323"/>
      <c r="C125" s="69">
        <v>2</v>
      </c>
    </row>
    <row r="126" spans="1:3" s="355" customFormat="1" ht="16.5" thickBot="1" x14ac:dyDescent="0.3">
      <c r="A126" s="322" t="s">
        <v>371</v>
      </c>
      <c r="B126" s="327"/>
      <c r="C126" s="355">
        <v>20</v>
      </c>
    </row>
    <row r="127" spans="1:3" ht="16.5" thickBot="1" x14ac:dyDescent="0.3">
      <c r="A127" s="309" t="s">
        <v>372</v>
      </c>
      <c r="B127" s="324" t="e">
        <f>B126/$B$27</f>
        <v>#VALUE!</v>
      </c>
    </row>
    <row r="128" spans="1:3" ht="16.5" thickBot="1" x14ac:dyDescent="0.3">
      <c r="A128" s="309" t="s">
        <v>373</v>
      </c>
      <c r="B128" s="323"/>
      <c r="C128" s="69">
        <v>1</v>
      </c>
    </row>
    <row r="129" spans="1:3" ht="16.5" thickBot="1" x14ac:dyDescent="0.3">
      <c r="A129" s="309" t="s">
        <v>374</v>
      </c>
      <c r="B129" s="323"/>
      <c r="C129" s="69">
        <v>2</v>
      </c>
    </row>
    <row r="130" spans="1:3" s="355" customFormat="1" ht="16.5" thickBot="1" x14ac:dyDescent="0.3">
      <c r="A130" s="322" t="s">
        <v>371</v>
      </c>
      <c r="B130" s="327"/>
      <c r="C130" s="355">
        <v>20</v>
      </c>
    </row>
    <row r="131" spans="1:3" ht="16.5" thickBot="1" x14ac:dyDescent="0.3">
      <c r="A131" s="309" t="s">
        <v>372</v>
      </c>
      <c r="B131" s="324" t="e">
        <f>B130/$B$27</f>
        <v>#VALUE!</v>
      </c>
    </row>
    <row r="132" spans="1:3" ht="16.5" thickBot="1" x14ac:dyDescent="0.3">
      <c r="A132" s="309" t="s">
        <v>373</v>
      </c>
      <c r="B132" s="323"/>
      <c r="C132" s="69">
        <v>1</v>
      </c>
    </row>
    <row r="133" spans="1:3" ht="16.5" thickBot="1" x14ac:dyDescent="0.3">
      <c r="A133" s="309" t="s">
        <v>374</v>
      </c>
      <c r="B133" s="323"/>
      <c r="C133" s="69">
        <v>2</v>
      </c>
    </row>
    <row r="134" spans="1:3" s="355" customFormat="1" ht="16.5" thickBot="1" x14ac:dyDescent="0.3">
      <c r="A134" s="322" t="s">
        <v>371</v>
      </c>
      <c r="B134" s="327"/>
      <c r="C134" s="355">
        <v>20</v>
      </c>
    </row>
    <row r="135" spans="1:3" ht="16.5" thickBot="1" x14ac:dyDescent="0.3">
      <c r="A135" s="309" t="s">
        <v>372</v>
      </c>
      <c r="B135" s="324" t="e">
        <f>B134/$B$27</f>
        <v>#VALUE!</v>
      </c>
    </row>
    <row r="136" spans="1:3" ht="16.5" thickBot="1" x14ac:dyDescent="0.3">
      <c r="A136" s="309" t="s">
        <v>373</v>
      </c>
      <c r="B136" s="323"/>
      <c r="C136" s="69">
        <v>1</v>
      </c>
    </row>
    <row r="137" spans="1:3" ht="16.5" thickBot="1" x14ac:dyDescent="0.3">
      <c r="A137" s="309" t="s">
        <v>374</v>
      </c>
      <c r="B137" s="323"/>
      <c r="C137" s="69">
        <v>2</v>
      </c>
    </row>
    <row r="138" spans="1:3" s="355" customFormat="1" ht="16.5" thickBot="1" x14ac:dyDescent="0.3">
      <c r="A138" s="322" t="s">
        <v>371</v>
      </c>
      <c r="B138" s="327"/>
      <c r="C138" s="355">
        <v>20</v>
      </c>
    </row>
    <row r="139" spans="1:3" ht="16.5" thickBot="1" x14ac:dyDescent="0.3">
      <c r="A139" s="309" t="s">
        <v>372</v>
      </c>
      <c r="B139" s="324" t="e">
        <f>B138/$B$27</f>
        <v>#VALUE!</v>
      </c>
    </row>
    <row r="140" spans="1:3" ht="16.5" thickBot="1" x14ac:dyDescent="0.3">
      <c r="A140" s="309" t="s">
        <v>373</v>
      </c>
      <c r="B140" s="323"/>
      <c r="C140" s="69">
        <v>1</v>
      </c>
    </row>
    <row r="141" spans="1:3" ht="16.5" thickBot="1" x14ac:dyDescent="0.3">
      <c r="A141" s="309" t="s">
        <v>374</v>
      </c>
      <c r="B141" s="323"/>
      <c r="C141" s="69">
        <v>2</v>
      </c>
    </row>
    <row r="142" spans="1:3" s="355" customFormat="1" ht="16.5" thickBot="1" x14ac:dyDescent="0.3">
      <c r="A142" s="322" t="s">
        <v>371</v>
      </c>
      <c r="B142" s="327"/>
      <c r="C142" s="355">
        <v>20</v>
      </c>
    </row>
    <row r="143" spans="1:3" ht="16.5" thickBot="1" x14ac:dyDescent="0.3">
      <c r="A143" s="309" t="s">
        <v>372</v>
      </c>
      <c r="B143" s="324" t="e">
        <f>B142/$B$27</f>
        <v>#VALUE!</v>
      </c>
    </row>
    <row r="144" spans="1:3" ht="16.5" thickBot="1" x14ac:dyDescent="0.3">
      <c r="A144" s="309" t="s">
        <v>373</v>
      </c>
      <c r="B144" s="323"/>
      <c r="C144" s="69">
        <v>1</v>
      </c>
    </row>
    <row r="145" spans="1:3" ht="16.5" thickBot="1" x14ac:dyDescent="0.3">
      <c r="A145" s="309" t="s">
        <v>374</v>
      </c>
      <c r="B145" s="323"/>
      <c r="C145" s="69">
        <v>2</v>
      </c>
    </row>
    <row r="146" spans="1:3" s="355" customFormat="1" ht="16.5" thickBot="1" x14ac:dyDescent="0.3">
      <c r="A146" s="322" t="s">
        <v>371</v>
      </c>
      <c r="B146" s="327"/>
      <c r="C146" s="355">
        <v>20</v>
      </c>
    </row>
    <row r="147" spans="1:3" ht="16.5" thickBot="1" x14ac:dyDescent="0.3">
      <c r="A147" s="309" t="s">
        <v>372</v>
      </c>
      <c r="B147" s="324" t="e">
        <f>B146/$B$27</f>
        <v>#VALUE!</v>
      </c>
    </row>
    <row r="148" spans="1:3" ht="16.5" thickBot="1" x14ac:dyDescent="0.3">
      <c r="A148" s="309" t="s">
        <v>373</v>
      </c>
      <c r="B148" s="323"/>
      <c r="C148" s="69">
        <v>1</v>
      </c>
    </row>
    <row r="149" spans="1:3" ht="16.5" thickBot="1" x14ac:dyDescent="0.3">
      <c r="A149" s="309" t="s">
        <v>374</v>
      </c>
      <c r="B149" s="323"/>
      <c r="C149" s="69">
        <v>2</v>
      </c>
    </row>
    <row r="150" spans="1:3" s="355" customFormat="1" ht="16.5" thickBot="1" x14ac:dyDescent="0.3">
      <c r="A150" s="322" t="s">
        <v>371</v>
      </c>
      <c r="B150" s="327"/>
      <c r="C150" s="355">
        <v>20</v>
      </c>
    </row>
    <row r="151" spans="1:3" ht="16.5" thickBot="1" x14ac:dyDescent="0.3">
      <c r="A151" s="309" t="s">
        <v>372</v>
      </c>
      <c r="B151" s="324" t="e">
        <f>B150/$B$27</f>
        <v>#VALUE!</v>
      </c>
    </row>
    <row r="152" spans="1:3" ht="16.5" thickBot="1" x14ac:dyDescent="0.3">
      <c r="A152" s="309" t="s">
        <v>373</v>
      </c>
      <c r="B152" s="323"/>
      <c r="C152" s="69">
        <v>1</v>
      </c>
    </row>
    <row r="153" spans="1:3" ht="16.5" thickBot="1" x14ac:dyDescent="0.3">
      <c r="A153" s="309" t="s">
        <v>374</v>
      </c>
      <c r="B153" s="323"/>
      <c r="C153" s="69">
        <v>2</v>
      </c>
    </row>
    <row r="154" spans="1:3" ht="29.25" thickBot="1" x14ac:dyDescent="0.3">
      <c r="A154" s="314" t="s">
        <v>376</v>
      </c>
      <c r="B154" s="323">
        <f xml:space="preserve"> SUMIF(C155:C194, 30,B155:B194)</f>
        <v>3.9450886000000001</v>
      </c>
    </row>
    <row r="155" spans="1:3" s="355" customFormat="1" ht="30.75" thickBot="1" x14ac:dyDescent="0.3">
      <c r="A155" s="322" t="s">
        <v>555</v>
      </c>
      <c r="B155" s="327">
        <v>3.9450886000000001</v>
      </c>
      <c r="C155" s="355">
        <v>30</v>
      </c>
    </row>
    <row r="156" spans="1:3" ht="16.5" thickBot="1" x14ac:dyDescent="0.3">
      <c r="A156" s="309" t="s">
        <v>372</v>
      </c>
      <c r="B156" s="324" t="e">
        <f>B155/$B$27</f>
        <v>#VALUE!</v>
      </c>
    </row>
    <row r="157" spans="1:3" ht="16.5" thickBot="1" x14ac:dyDescent="0.3">
      <c r="A157" s="309" t="s">
        <v>373</v>
      </c>
      <c r="B157" s="323">
        <v>2.5</v>
      </c>
      <c r="C157" s="69">
        <v>1</v>
      </c>
    </row>
    <row r="158" spans="1:3" ht="16.5" thickBot="1" x14ac:dyDescent="0.3">
      <c r="A158" s="309" t="s">
        <v>374</v>
      </c>
      <c r="B158" s="323">
        <v>3.9450886000000001</v>
      </c>
      <c r="C158" s="69">
        <v>2</v>
      </c>
    </row>
    <row r="159" spans="1:3" s="355" customFormat="1" ht="16.5" thickBot="1" x14ac:dyDescent="0.3">
      <c r="A159" s="322" t="s">
        <v>371</v>
      </c>
      <c r="B159" s="327"/>
      <c r="C159" s="355">
        <v>30</v>
      </c>
    </row>
    <row r="160" spans="1:3" ht="16.5" thickBot="1" x14ac:dyDescent="0.3">
      <c r="A160" s="309" t="s">
        <v>372</v>
      </c>
      <c r="B160" s="324" t="e">
        <f>B159/$B$27</f>
        <v>#VALUE!</v>
      </c>
    </row>
    <row r="161" spans="1:3" ht="16.5" thickBot="1" x14ac:dyDescent="0.3">
      <c r="A161" s="309" t="s">
        <v>373</v>
      </c>
      <c r="B161" s="323"/>
      <c r="C161" s="69">
        <v>1</v>
      </c>
    </row>
    <row r="162" spans="1:3" ht="16.5" thickBot="1" x14ac:dyDescent="0.3">
      <c r="A162" s="309" t="s">
        <v>374</v>
      </c>
      <c r="B162" s="323"/>
      <c r="C162" s="69">
        <v>2</v>
      </c>
    </row>
    <row r="163" spans="1:3" s="355" customFormat="1" ht="16.5" thickBot="1" x14ac:dyDescent="0.3">
      <c r="A163" s="322" t="s">
        <v>371</v>
      </c>
      <c r="B163" s="327"/>
      <c r="C163" s="355">
        <v>30</v>
      </c>
    </row>
    <row r="164" spans="1:3" ht="16.5" thickBot="1" x14ac:dyDescent="0.3">
      <c r="A164" s="309" t="s">
        <v>372</v>
      </c>
      <c r="B164" s="324" t="e">
        <f>B163/$B$27</f>
        <v>#VALUE!</v>
      </c>
    </row>
    <row r="165" spans="1:3" ht="16.5" thickBot="1" x14ac:dyDescent="0.3">
      <c r="A165" s="309" t="s">
        <v>373</v>
      </c>
      <c r="B165" s="323"/>
      <c r="C165" s="69">
        <v>1</v>
      </c>
    </row>
    <row r="166" spans="1:3" ht="16.5" thickBot="1" x14ac:dyDescent="0.3">
      <c r="A166" s="309" t="s">
        <v>374</v>
      </c>
      <c r="B166" s="323"/>
      <c r="C166" s="69">
        <v>2</v>
      </c>
    </row>
    <row r="167" spans="1:3" s="355" customFormat="1" ht="16.5" thickBot="1" x14ac:dyDescent="0.3">
      <c r="A167" s="322" t="s">
        <v>371</v>
      </c>
      <c r="B167" s="327"/>
      <c r="C167" s="355">
        <v>30</v>
      </c>
    </row>
    <row r="168" spans="1:3" ht="16.5" thickBot="1" x14ac:dyDescent="0.3">
      <c r="A168" s="309" t="s">
        <v>372</v>
      </c>
      <c r="B168" s="324" t="e">
        <f>B167/$B$27</f>
        <v>#VALUE!</v>
      </c>
    </row>
    <row r="169" spans="1:3" ht="16.5" thickBot="1" x14ac:dyDescent="0.3">
      <c r="A169" s="309" t="s">
        <v>373</v>
      </c>
      <c r="B169" s="323"/>
      <c r="C169" s="69">
        <v>1</v>
      </c>
    </row>
    <row r="170" spans="1:3" ht="16.5" thickBot="1" x14ac:dyDescent="0.3">
      <c r="A170" s="309" t="s">
        <v>374</v>
      </c>
      <c r="B170" s="323"/>
      <c r="C170" s="69">
        <v>2</v>
      </c>
    </row>
    <row r="171" spans="1:3" s="355" customFormat="1" ht="16.5" thickBot="1" x14ac:dyDescent="0.3">
      <c r="A171" s="322" t="s">
        <v>371</v>
      </c>
      <c r="B171" s="327"/>
      <c r="C171" s="355">
        <v>30</v>
      </c>
    </row>
    <row r="172" spans="1:3" ht="16.5" thickBot="1" x14ac:dyDescent="0.3">
      <c r="A172" s="309" t="s">
        <v>372</v>
      </c>
      <c r="B172" s="324" t="e">
        <f>B171/$B$27</f>
        <v>#VALUE!</v>
      </c>
    </row>
    <row r="173" spans="1:3" ht="16.5" thickBot="1" x14ac:dyDescent="0.3">
      <c r="A173" s="309" t="s">
        <v>373</v>
      </c>
      <c r="B173" s="323"/>
      <c r="C173" s="69">
        <v>1</v>
      </c>
    </row>
    <row r="174" spans="1:3" ht="16.5" thickBot="1" x14ac:dyDescent="0.3">
      <c r="A174" s="309" t="s">
        <v>374</v>
      </c>
      <c r="B174" s="323"/>
      <c r="C174" s="69">
        <v>2</v>
      </c>
    </row>
    <row r="175" spans="1:3" s="355" customFormat="1" ht="16.5" thickBot="1" x14ac:dyDescent="0.3">
      <c r="A175" s="322" t="s">
        <v>371</v>
      </c>
      <c r="B175" s="327"/>
      <c r="C175" s="355">
        <v>30</v>
      </c>
    </row>
    <row r="176" spans="1:3" ht="16.5" thickBot="1" x14ac:dyDescent="0.3">
      <c r="A176" s="309" t="s">
        <v>372</v>
      </c>
      <c r="B176" s="324" t="e">
        <f>B175/$B$27</f>
        <v>#VALUE!</v>
      </c>
    </row>
    <row r="177" spans="1:3" ht="16.5" thickBot="1" x14ac:dyDescent="0.3">
      <c r="A177" s="309" t="s">
        <v>373</v>
      </c>
      <c r="B177" s="323"/>
      <c r="C177" s="69">
        <v>1</v>
      </c>
    </row>
    <row r="178" spans="1:3" ht="16.5" thickBot="1" x14ac:dyDescent="0.3">
      <c r="A178" s="309" t="s">
        <v>374</v>
      </c>
      <c r="B178" s="323"/>
      <c r="C178" s="69">
        <v>2</v>
      </c>
    </row>
    <row r="179" spans="1:3" s="355" customFormat="1" ht="16.5" thickBot="1" x14ac:dyDescent="0.3">
      <c r="A179" s="322" t="s">
        <v>371</v>
      </c>
      <c r="B179" s="327"/>
      <c r="C179" s="355">
        <v>30</v>
      </c>
    </row>
    <row r="180" spans="1:3" ht="16.5" thickBot="1" x14ac:dyDescent="0.3">
      <c r="A180" s="309" t="s">
        <v>372</v>
      </c>
      <c r="B180" s="324" t="e">
        <f>B179/$B$27</f>
        <v>#VALUE!</v>
      </c>
    </row>
    <row r="181" spans="1:3" ht="16.5" thickBot="1" x14ac:dyDescent="0.3">
      <c r="A181" s="309" t="s">
        <v>373</v>
      </c>
      <c r="B181" s="323"/>
      <c r="C181" s="69">
        <v>1</v>
      </c>
    </row>
    <row r="182" spans="1:3" ht="16.5" thickBot="1" x14ac:dyDescent="0.3">
      <c r="A182" s="309" t="s">
        <v>374</v>
      </c>
      <c r="B182" s="323"/>
      <c r="C182" s="69">
        <v>2</v>
      </c>
    </row>
    <row r="183" spans="1:3" s="355" customFormat="1" ht="16.5" thickBot="1" x14ac:dyDescent="0.3">
      <c r="A183" s="322" t="s">
        <v>371</v>
      </c>
      <c r="B183" s="327"/>
      <c r="C183" s="355">
        <v>30</v>
      </c>
    </row>
    <row r="184" spans="1:3" ht="16.5" thickBot="1" x14ac:dyDescent="0.3">
      <c r="A184" s="309" t="s">
        <v>372</v>
      </c>
      <c r="B184" s="324" t="e">
        <f>B183/$B$27</f>
        <v>#VALUE!</v>
      </c>
    </row>
    <row r="185" spans="1:3" ht="16.5" thickBot="1" x14ac:dyDescent="0.3">
      <c r="A185" s="309" t="s">
        <v>373</v>
      </c>
      <c r="B185" s="323"/>
      <c r="C185" s="69">
        <v>1</v>
      </c>
    </row>
    <row r="186" spans="1:3" ht="16.5" thickBot="1" x14ac:dyDescent="0.3">
      <c r="A186" s="309" t="s">
        <v>374</v>
      </c>
      <c r="B186" s="323"/>
      <c r="C186" s="69">
        <v>2</v>
      </c>
    </row>
    <row r="187" spans="1:3" s="355" customFormat="1" ht="16.5" thickBot="1" x14ac:dyDescent="0.3">
      <c r="A187" s="322" t="s">
        <v>371</v>
      </c>
      <c r="B187" s="327"/>
      <c r="C187" s="355">
        <v>30</v>
      </c>
    </row>
    <row r="188" spans="1:3" ht="16.5" thickBot="1" x14ac:dyDescent="0.3">
      <c r="A188" s="309" t="s">
        <v>372</v>
      </c>
      <c r="B188" s="324" t="e">
        <f>B187/$B$27</f>
        <v>#VALUE!</v>
      </c>
    </row>
    <row r="189" spans="1:3" ht="16.5" thickBot="1" x14ac:dyDescent="0.3">
      <c r="A189" s="309" t="s">
        <v>373</v>
      </c>
      <c r="B189" s="323"/>
      <c r="C189" s="69">
        <v>1</v>
      </c>
    </row>
    <row r="190" spans="1:3" ht="16.5" thickBot="1" x14ac:dyDescent="0.3">
      <c r="A190" s="309" t="s">
        <v>374</v>
      </c>
      <c r="B190" s="323"/>
      <c r="C190" s="69">
        <v>2</v>
      </c>
    </row>
    <row r="191" spans="1:3" s="355" customFormat="1" ht="16.5" thickBot="1" x14ac:dyDescent="0.3">
      <c r="A191" s="322" t="s">
        <v>371</v>
      </c>
      <c r="B191" s="327"/>
      <c r="C191" s="355">
        <v>30</v>
      </c>
    </row>
    <row r="192" spans="1:3" ht="16.5" thickBot="1" x14ac:dyDescent="0.3">
      <c r="A192" s="309" t="s">
        <v>372</v>
      </c>
      <c r="B192" s="324" t="e">
        <f>B191/$B$27</f>
        <v>#VALUE!</v>
      </c>
    </row>
    <row r="193" spans="1:3" ht="16.5" thickBot="1" x14ac:dyDescent="0.3">
      <c r="A193" s="309" t="s">
        <v>373</v>
      </c>
      <c r="B193" s="323"/>
      <c r="C193" s="69">
        <v>1</v>
      </c>
    </row>
    <row r="194" spans="1:3" ht="16.5" thickBot="1" x14ac:dyDescent="0.3">
      <c r="A194" s="309" t="s">
        <v>374</v>
      </c>
      <c r="B194" s="323"/>
      <c r="C194" s="69">
        <v>2</v>
      </c>
    </row>
    <row r="195" spans="1:3" ht="29.25" thickBot="1" x14ac:dyDescent="0.3">
      <c r="A195" s="308" t="s">
        <v>377</v>
      </c>
      <c r="B195" s="315"/>
    </row>
    <row r="196" spans="1:3" ht="16.5" thickBot="1" x14ac:dyDescent="0.3">
      <c r="A196" s="310" t="s">
        <v>369</v>
      </c>
      <c r="B196" s="315"/>
    </row>
    <row r="197" spans="1:3" ht="16.5" thickBot="1" x14ac:dyDescent="0.3">
      <c r="A197" s="310" t="s">
        <v>378</v>
      </c>
      <c r="B197" s="315"/>
    </row>
    <row r="198" spans="1:3" ht="16.5" thickBot="1" x14ac:dyDescent="0.3">
      <c r="A198" s="310" t="s">
        <v>379</v>
      </c>
      <c r="B198" s="315"/>
    </row>
    <row r="199" spans="1:3" ht="16.5" thickBot="1" x14ac:dyDescent="0.3">
      <c r="A199" s="310" t="s">
        <v>380</v>
      </c>
      <c r="B199" s="315"/>
    </row>
    <row r="200" spans="1:3" ht="16.5" thickBot="1" x14ac:dyDescent="0.3">
      <c r="A200" s="306" t="s">
        <v>381</v>
      </c>
      <c r="B200" s="325" t="e">
        <f>B201/$B$27</f>
        <v>#VALUE!</v>
      </c>
    </row>
    <row r="201" spans="1:3" ht="16.5" thickBot="1" x14ac:dyDescent="0.3">
      <c r="A201" s="306" t="s">
        <v>382</v>
      </c>
      <c r="B201" s="326">
        <f xml:space="preserve"> SUMIF(C33:C194, 1,B33:B194)</f>
        <v>2.5</v>
      </c>
    </row>
    <row r="202" spans="1:3" ht="16.5" thickBot="1" x14ac:dyDescent="0.3">
      <c r="A202" s="306" t="s">
        <v>383</v>
      </c>
      <c r="B202" s="325" t="e">
        <f>B203/$B$27</f>
        <v>#VALUE!</v>
      </c>
    </row>
    <row r="203" spans="1:3" ht="16.5" thickBot="1" x14ac:dyDescent="0.3">
      <c r="A203" s="307" t="s">
        <v>384</v>
      </c>
      <c r="B203" s="326">
        <f xml:space="preserve"> SUMIF(C33:C194, 2,B33:B194)</f>
        <v>3.9450886000000001</v>
      </c>
    </row>
    <row r="204" spans="1:3" ht="15.75" customHeight="1" x14ac:dyDescent="0.25">
      <c r="A204" s="308" t="s">
        <v>385</v>
      </c>
      <c r="B204" s="491" t="s">
        <v>386</v>
      </c>
    </row>
    <row r="205" spans="1:3" x14ac:dyDescent="0.25">
      <c r="A205" s="312" t="s">
        <v>387</v>
      </c>
      <c r="B205" s="492"/>
    </row>
    <row r="206" spans="1:3" x14ac:dyDescent="0.25">
      <c r="A206" s="312" t="s">
        <v>388</v>
      </c>
      <c r="B206" s="492"/>
    </row>
    <row r="207" spans="1:3" x14ac:dyDescent="0.25">
      <c r="A207" s="312" t="s">
        <v>389</v>
      </c>
      <c r="B207" s="492"/>
    </row>
    <row r="208" spans="1:3" x14ac:dyDescent="0.25">
      <c r="A208" s="312" t="s">
        <v>390</v>
      </c>
      <c r="B208" s="492"/>
    </row>
    <row r="209" spans="1:2" ht="16.5" thickBot="1" x14ac:dyDescent="0.3">
      <c r="A209" s="313" t="s">
        <v>391</v>
      </c>
      <c r="B209" s="493"/>
    </row>
    <row r="210" spans="1:2" ht="30.75" thickBot="1" x14ac:dyDescent="0.3">
      <c r="A210" s="310" t="s">
        <v>392</v>
      </c>
      <c r="B210" s="311"/>
    </row>
    <row r="211" spans="1:2" ht="29.25" thickBot="1" x14ac:dyDescent="0.3">
      <c r="A211" s="306" t="s">
        <v>393</v>
      </c>
      <c r="B211" s="311"/>
    </row>
    <row r="212" spans="1:2" ht="16.5" thickBot="1" x14ac:dyDescent="0.3">
      <c r="A212" s="310" t="s">
        <v>369</v>
      </c>
      <c r="B212" s="317"/>
    </row>
    <row r="213" spans="1:2" ht="16.5" thickBot="1" x14ac:dyDescent="0.3">
      <c r="A213" s="310" t="s">
        <v>394</v>
      </c>
      <c r="B213" s="311"/>
    </row>
    <row r="214" spans="1:2" ht="16.5" thickBot="1" x14ac:dyDescent="0.3">
      <c r="A214" s="310" t="s">
        <v>395</v>
      </c>
      <c r="B214" s="317"/>
    </row>
    <row r="215" spans="1:2" ht="30.75" thickBot="1" x14ac:dyDescent="0.3">
      <c r="A215" s="318" t="s">
        <v>396</v>
      </c>
      <c r="B215" s="344" t="s">
        <v>397</v>
      </c>
    </row>
    <row r="216" spans="1:2" ht="16.5" thickBot="1" x14ac:dyDescent="0.3">
      <c r="A216" s="306" t="s">
        <v>398</v>
      </c>
      <c r="B216" s="316"/>
    </row>
    <row r="217" spans="1:2" ht="16.5" thickBot="1" x14ac:dyDescent="0.3">
      <c r="A217" s="312" t="s">
        <v>399</v>
      </c>
      <c r="B217" s="319"/>
    </row>
    <row r="218" spans="1:2" ht="16.5" thickBot="1" x14ac:dyDescent="0.3">
      <c r="A218" s="312" t="s">
        <v>400</v>
      </c>
      <c r="B218" s="319"/>
    </row>
    <row r="219" spans="1:2" ht="16.5" thickBot="1" x14ac:dyDescent="0.3">
      <c r="A219" s="312" t="s">
        <v>401</v>
      </c>
      <c r="B219" s="319"/>
    </row>
    <row r="220" spans="1:2" ht="45.75" thickBot="1" x14ac:dyDescent="0.3">
      <c r="A220" s="320" t="s">
        <v>402</v>
      </c>
      <c r="B220" s="317" t="s">
        <v>403</v>
      </c>
    </row>
    <row r="221" spans="1:2" ht="28.5" customHeight="1" x14ac:dyDescent="0.25">
      <c r="A221" s="308" t="s">
        <v>404</v>
      </c>
      <c r="B221" s="491" t="s">
        <v>405</v>
      </c>
    </row>
    <row r="222" spans="1:2" x14ac:dyDescent="0.25">
      <c r="A222" s="312" t="s">
        <v>406</v>
      </c>
      <c r="B222" s="492"/>
    </row>
    <row r="223" spans="1:2" x14ac:dyDescent="0.25">
      <c r="A223" s="312" t="s">
        <v>407</v>
      </c>
      <c r="B223" s="492"/>
    </row>
    <row r="224" spans="1:2" x14ac:dyDescent="0.25">
      <c r="A224" s="312" t="s">
        <v>408</v>
      </c>
      <c r="B224" s="492"/>
    </row>
    <row r="225" spans="1:2" x14ac:dyDescent="0.25">
      <c r="A225" s="312" t="s">
        <v>409</v>
      </c>
      <c r="B225" s="492"/>
    </row>
    <row r="226" spans="1:2" ht="16.5" thickBot="1" x14ac:dyDescent="0.3">
      <c r="A226" s="321" t="s">
        <v>410</v>
      </c>
      <c r="B226" s="493"/>
    </row>
    <row r="229" spans="1:2" x14ac:dyDescent="0.25">
      <c r="A229" s="127"/>
      <c r="B229" s="128"/>
    </row>
    <row r="230" spans="1:2" x14ac:dyDescent="0.25">
      <c r="B230" s="129"/>
    </row>
    <row r="231" spans="1:2" x14ac:dyDescent="0.25">
      <c r="B231" s="130"/>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22" sqref="A22:X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8</v>
      </c>
    </row>
    <row r="3" spans="1:28" s="12" customFormat="1" ht="18.75" x14ac:dyDescent="0.3">
      <c r="S3" s="15" t="s">
        <v>66</v>
      </c>
    </row>
    <row r="4" spans="1:28" s="12" customFormat="1" ht="18.75" customHeight="1" x14ac:dyDescent="0.2">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7</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6" t="s">
        <v>6</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1" t="str">
        <f>'1. паспорт местоположение'!A12:C12</f>
        <v>F_prj_111001_48637</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6" t="s">
        <v>5</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6" t="s">
        <v>4</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7" t="s">
        <v>443</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80" t="s">
        <v>3</v>
      </c>
      <c r="B19" s="380" t="s">
        <v>95</v>
      </c>
      <c r="C19" s="382" t="s">
        <v>360</v>
      </c>
      <c r="D19" s="380" t="s">
        <v>359</v>
      </c>
      <c r="E19" s="380" t="s">
        <v>94</v>
      </c>
      <c r="F19" s="380" t="s">
        <v>93</v>
      </c>
      <c r="G19" s="380" t="s">
        <v>355</v>
      </c>
      <c r="H19" s="380" t="s">
        <v>92</v>
      </c>
      <c r="I19" s="380" t="s">
        <v>91</v>
      </c>
      <c r="J19" s="380" t="s">
        <v>90</v>
      </c>
      <c r="K19" s="380" t="s">
        <v>89</v>
      </c>
      <c r="L19" s="380" t="s">
        <v>88</v>
      </c>
      <c r="M19" s="380" t="s">
        <v>87</v>
      </c>
      <c r="N19" s="380" t="s">
        <v>86</v>
      </c>
      <c r="O19" s="380" t="s">
        <v>85</v>
      </c>
      <c r="P19" s="380" t="s">
        <v>84</v>
      </c>
      <c r="Q19" s="380" t="s">
        <v>358</v>
      </c>
      <c r="R19" s="380"/>
      <c r="S19" s="384" t="s">
        <v>437</v>
      </c>
      <c r="T19" s="4"/>
      <c r="U19" s="4"/>
      <c r="V19" s="4"/>
      <c r="W19" s="4"/>
      <c r="X19" s="4"/>
      <c r="Y19" s="4"/>
    </row>
    <row r="20" spans="1:28" s="3" customFormat="1" ht="180.75" customHeight="1" x14ac:dyDescent="0.2">
      <c r="A20" s="380"/>
      <c r="B20" s="380"/>
      <c r="C20" s="383"/>
      <c r="D20" s="380"/>
      <c r="E20" s="380"/>
      <c r="F20" s="380"/>
      <c r="G20" s="380"/>
      <c r="H20" s="380"/>
      <c r="I20" s="380"/>
      <c r="J20" s="380"/>
      <c r="K20" s="380"/>
      <c r="L20" s="380"/>
      <c r="M20" s="380"/>
      <c r="N20" s="380"/>
      <c r="O20" s="380"/>
      <c r="P20" s="380"/>
      <c r="Q20" s="46" t="s">
        <v>356</v>
      </c>
      <c r="R20" s="47" t="s">
        <v>357</v>
      </c>
      <c r="S20" s="384"/>
      <c r="T20" s="31"/>
      <c r="U20" s="31"/>
      <c r="V20" s="31"/>
      <c r="W20" s="31"/>
      <c r="X20" s="31"/>
      <c r="Y20" s="31"/>
      <c r="Z20" s="30"/>
      <c r="AA20" s="30"/>
      <c r="AB20" s="30"/>
    </row>
    <row r="21" spans="1:28" s="3" customFormat="1" ht="18.75" x14ac:dyDescent="0.2">
      <c r="A21" s="46">
        <v>1</v>
      </c>
      <c r="B21" s="51">
        <v>2</v>
      </c>
      <c r="C21" s="46">
        <v>3</v>
      </c>
      <c r="D21" s="51">
        <v>4</v>
      </c>
      <c r="E21" s="46">
        <v>5</v>
      </c>
      <c r="F21" s="51">
        <v>6</v>
      </c>
      <c r="G21" s="135">
        <v>7</v>
      </c>
      <c r="H21" s="136">
        <v>8</v>
      </c>
      <c r="I21" s="135">
        <v>9</v>
      </c>
      <c r="J21" s="136">
        <v>10</v>
      </c>
      <c r="K21" s="135">
        <v>11</v>
      </c>
      <c r="L21" s="136">
        <v>12</v>
      </c>
      <c r="M21" s="135">
        <v>13</v>
      </c>
      <c r="N21" s="136">
        <v>14</v>
      </c>
      <c r="O21" s="135">
        <v>15</v>
      </c>
      <c r="P21" s="136">
        <v>16</v>
      </c>
      <c r="Q21" s="135">
        <v>17</v>
      </c>
      <c r="R21" s="136">
        <v>18</v>
      </c>
      <c r="S21" s="135">
        <v>19</v>
      </c>
      <c r="T21" s="31"/>
      <c r="U21" s="31"/>
      <c r="V21" s="31"/>
      <c r="W21" s="31"/>
      <c r="X21" s="31"/>
      <c r="Y21" s="31"/>
      <c r="Z21" s="30"/>
      <c r="AA21" s="30"/>
      <c r="AB21" s="30"/>
    </row>
    <row r="22" spans="1:28" s="158" customFormat="1" ht="18.75" x14ac:dyDescent="0.25">
      <c r="A22" s="152"/>
      <c r="B22" s="154"/>
      <c r="C22" s="154"/>
      <c r="D22" s="154"/>
      <c r="E22" s="154"/>
      <c r="F22" s="154"/>
      <c r="G22" s="154"/>
      <c r="H22" s="155"/>
      <c r="I22" s="155"/>
      <c r="J22" s="155"/>
      <c r="K22" s="154"/>
      <c r="L22" s="154"/>
      <c r="M22" s="154"/>
      <c r="N22" s="154"/>
      <c r="O22" s="154"/>
      <c r="P22" s="154"/>
      <c r="Q22" s="154"/>
      <c r="R22" s="154"/>
      <c r="S22" s="156"/>
      <c r="T22" s="31"/>
      <c r="U22" s="31"/>
      <c r="V22" s="31"/>
      <c r="W22" s="31"/>
      <c r="X22" s="31"/>
      <c r="Y22" s="31"/>
      <c r="Z22" s="157"/>
      <c r="AA22" s="157"/>
      <c r="AB22" s="157"/>
    </row>
    <row r="23" spans="1:28" ht="20.25" customHeight="1" x14ac:dyDescent="0.25">
      <c r="A23" s="118"/>
      <c r="B23" s="51" t="s">
        <v>353</v>
      </c>
      <c r="C23" s="51"/>
      <c r="D23" s="51"/>
      <c r="E23" s="118" t="s">
        <v>354</v>
      </c>
      <c r="F23" s="118" t="s">
        <v>354</v>
      </c>
      <c r="G23" s="118" t="s">
        <v>354</v>
      </c>
      <c r="H23" s="153">
        <f>H22</f>
        <v>0</v>
      </c>
      <c r="I23" s="118"/>
      <c r="J23" s="153">
        <f>J22</f>
        <v>0</v>
      </c>
      <c r="K23" s="118"/>
      <c r="L23" s="118"/>
      <c r="M23" s="118"/>
      <c r="N23" s="118"/>
      <c r="O23" s="118"/>
      <c r="P23" s="118"/>
      <c r="Q23" s="119"/>
      <c r="R23" s="2"/>
      <c r="S23" s="297">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J23" sqref="J23"/>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8</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2017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7</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1" t="str">
        <f>'1. паспорт местоположение'!A9:C9</f>
        <v xml:space="preserve">                         АО "Янтарьэнерго"                         </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6" t="s">
        <v>6</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1" t="str">
        <f>'1. паспорт местоположение'!A12:C12</f>
        <v>F_prj_111001_48637</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6" t="s">
        <v>5</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6" s="386"/>
      <c r="C16" s="386"/>
      <c r="D16" s="386"/>
      <c r="E16" s="386"/>
      <c r="F16" s="386"/>
      <c r="G16" s="386"/>
      <c r="H16" s="386"/>
      <c r="I16" s="386"/>
      <c r="J16" s="386"/>
      <c r="K16" s="386"/>
      <c r="L16" s="386"/>
      <c r="M16" s="386"/>
      <c r="N16" s="386"/>
      <c r="O16" s="386"/>
      <c r="P16" s="386"/>
      <c r="Q16" s="386"/>
      <c r="R16" s="386"/>
      <c r="S16" s="386"/>
      <c r="T16" s="386"/>
    </row>
    <row r="17" spans="1:113" s="3" customFormat="1" ht="15" customHeight="1" x14ac:dyDescent="0.2">
      <c r="A17" s="376" t="s">
        <v>4</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113" s="3" customFormat="1" ht="15" customHeight="1" x14ac:dyDescent="0.2">
      <c r="A19" s="378" t="s">
        <v>448</v>
      </c>
      <c r="B19" s="378"/>
      <c r="C19" s="378"/>
      <c r="D19" s="378"/>
      <c r="E19" s="378"/>
      <c r="F19" s="378"/>
      <c r="G19" s="378"/>
      <c r="H19" s="378"/>
      <c r="I19" s="378"/>
      <c r="J19" s="378"/>
      <c r="K19" s="378"/>
      <c r="L19" s="378"/>
      <c r="M19" s="378"/>
      <c r="N19" s="378"/>
      <c r="O19" s="378"/>
      <c r="P19" s="378"/>
      <c r="Q19" s="378"/>
      <c r="R19" s="378"/>
      <c r="S19" s="378"/>
      <c r="T19" s="378"/>
    </row>
    <row r="20" spans="1:113" s="62"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397" t="s">
        <v>3</v>
      </c>
      <c r="B21" s="390" t="s">
        <v>201</v>
      </c>
      <c r="C21" s="391"/>
      <c r="D21" s="394" t="s">
        <v>117</v>
      </c>
      <c r="E21" s="390" t="s">
        <v>477</v>
      </c>
      <c r="F21" s="391"/>
      <c r="G21" s="390" t="s">
        <v>251</v>
      </c>
      <c r="H21" s="391"/>
      <c r="I21" s="390" t="s">
        <v>116</v>
      </c>
      <c r="J21" s="391"/>
      <c r="K21" s="394" t="s">
        <v>115</v>
      </c>
      <c r="L21" s="390" t="s">
        <v>114</v>
      </c>
      <c r="M21" s="391"/>
      <c r="N21" s="390" t="s">
        <v>473</v>
      </c>
      <c r="O21" s="391"/>
      <c r="P21" s="394" t="s">
        <v>113</v>
      </c>
      <c r="Q21" s="400" t="s">
        <v>112</v>
      </c>
      <c r="R21" s="401"/>
      <c r="S21" s="400" t="s">
        <v>111</v>
      </c>
      <c r="T21" s="402"/>
    </row>
    <row r="22" spans="1:113" ht="204.75" customHeight="1" x14ac:dyDescent="0.25">
      <c r="A22" s="398"/>
      <c r="B22" s="392"/>
      <c r="C22" s="393"/>
      <c r="D22" s="396"/>
      <c r="E22" s="392"/>
      <c r="F22" s="393"/>
      <c r="G22" s="392"/>
      <c r="H22" s="393"/>
      <c r="I22" s="392"/>
      <c r="J22" s="393"/>
      <c r="K22" s="395"/>
      <c r="L22" s="392"/>
      <c r="M22" s="393"/>
      <c r="N22" s="392"/>
      <c r="O22" s="393"/>
      <c r="P22" s="395"/>
      <c r="Q22" s="102" t="s">
        <v>110</v>
      </c>
      <c r="R22" s="102" t="s">
        <v>447</v>
      </c>
      <c r="S22" s="102" t="s">
        <v>109</v>
      </c>
      <c r="T22" s="102" t="s">
        <v>108</v>
      </c>
    </row>
    <row r="23" spans="1:113" ht="51.75" customHeight="1" x14ac:dyDescent="0.25">
      <c r="A23" s="399"/>
      <c r="B23" s="142" t="s">
        <v>106</v>
      </c>
      <c r="C23" s="142" t="s">
        <v>107</v>
      </c>
      <c r="D23" s="395"/>
      <c r="E23" s="142" t="s">
        <v>106</v>
      </c>
      <c r="F23" s="142" t="s">
        <v>107</v>
      </c>
      <c r="G23" s="142" t="s">
        <v>106</v>
      </c>
      <c r="H23" s="142" t="s">
        <v>107</v>
      </c>
      <c r="I23" s="142" t="s">
        <v>106</v>
      </c>
      <c r="J23" s="142" t="s">
        <v>107</v>
      </c>
      <c r="K23" s="142" t="s">
        <v>106</v>
      </c>
      <c r="L23" s="142" t="s">
        <v>106</v>
      </c>
      <c r="M23" s="142" t="s">
        <v>107</v>
      </c>
      <c r="N23" s="142" t="s">
        <v>106</v>
      </c>
      <c r="O23" s="142" t="s">
        <v>107</v>
      </c>
      <c r="P23" s="143" t="s">
        <v>106</v>
      </c>
      <c r="Q23" s="102" t="s">
        <v>106</v>
      </c>
      <c r="R23" s="102" t="s">
        <v>106</v>
      </c>
      <c r="S23" s="102" t="s">
        <v>106</v>
      </c>
      <c r="T23" s="102" t="s">
        <v>106</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145"/>
      <c r="R25" s="64"/>
      <c r="S25" s="145"/>
      <c r="T25" s="64"/>
    </row>
    <row r="26" spans="1:113" ht="3" customHeight="1" x14ac:dyDescent="0.25"/>
    <row r="27" spans="1:113" s="60" customFormat="1" ht="12.75" x14ac:dyDescent="0.2">
      <c r="B27" s="61"/>
      <c r="C27" s="61"/>
      <c r="K27" s="61"/>
    </row>
    <row r="28" spans="1:113" s="60" customFormat="1" x14ac:dyDescent="0.25">
      <c r="B28" s="58" t="s">
        <v>105</v>
      </c>
      <c r="C28" s="58"/>
      <c r="D28" s="58"/>
      <c r="E28" s="58"/>
      <c r="F28" s="58"/>
      <c r="G28" s="58"/>
      <c r="H28" s="58"/>
      <c r="I28" s="58"/>
      <c r="J28" s="58"/>
      <c r="K28" s="58"/>
      <c r="L28" s="58"/>
      <c r="M28" s="58"/>
      <c r="N28" s="58"/>
      <c r="O28" s="58"/>
      <c r="P28" s="58"/>
      <c r="Q28" s="58"/>
      <c r="R28" s="58"/>
    </row>
    <row r="29" spans="1:113" x14ac:dyDescent="0.25">
      <c r="B29" s="389" t="s">
        <v>483</v>
      </c>
      <c r="C29" s="389"/>
      <c r="D29" s="389"/>
      <c r="E29" s="389"/>
      <c r="F29" s="389"/>
      <c r="G29" s="389"/>
      <c r="H29" s="389"/>
      <c r="I29" s="389"/>
      <c r="J29" s="389"/>
      <c r="K29" s="389"/>
      <c r="L29" s="389"/>
      <c r="M29" s="389"/>
      <c r="N29" s="389"/>
      <c r="O29" s="389"/>
      <c r="P29" s="389"/>
      <c r="Q29" s="389"/>
      <c r="R29" s="38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446</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104</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103</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102</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101</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100</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99</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98</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97</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96</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0" zoomScale="80" zoomScaleSheetLayoutView="80" workbookViewId="0">
      <selection activeCell="U21" sqref="U21:U2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8</v>
      </c>
    </row>
    <row r="3" spans="1:27" s="12" customFormat="1" ht="18.75" customHeight="1" x14ac:dyDescent="0.3">
      <c r="E3" s="18"/>
      <c r="Q3" s="16"/>
      <c r="R3" s="16"/>
      <c r="AA3" s="15" t="s">
        <v>66</v>
      </c>
    </row>
    <row r="4" spans="1:27" s="12" customFormat="1" x14ac:dyDescent="0.2">
      <c r="E4" s="17"/>
      <c r="Q4" s="16"/>
      <c r="R4" s="16"/>
    </row>
    <row r="5" spans="1:27" s="12" customFormat="1"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46"/>
      <c r="B6" s="146"/>
      <c r="C6" s="146"/>
      <c r="D6" s="146"/>
      <c r="E6" s="146"/>
      <c r="F6" s="146"/>
      <c r="G6" s="146"/>
      <c r="H6" s="146"/>
      <c r="I6" s="146"/>
      <c r="J6" s="146"/>
      <c r="K6" s="146"/>
      <c r="L6" s="146"/>
      <c r="M6" s="146"/>
      <c r="N6" s="146"/>
      <c r="O6" s="146"/>
      <c r="P6" s="146"/>
      <c r="Q6" s="146"/>
      <c r="R6" s="146"/>
      <c r="S6" s="146"/>
      <c r="T6" s="146"/>
    </row>
    <row r="7" spans="1:27" s="12" customFormat="1" ht="18.75" x14ac:dyDescent="0.2">
      <c r="E7" s="379" t="s">
        <v>7</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 xml:space="preserve">                         АО "Янтарьэнерго"                         </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6" t="s">
        <v>6</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F_prj_111001_48637</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6" t="s">
        <v>5</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6" t="str">
        <f>'1. паспорт местоположение'!A15</f>
        <v>3454_Реконструкция существующих устройств релейной защиты и автоматики ВЛ 330 кВ О-1 Центральная - Советск 330 (Л-415), ВЛ 330 кВ Северная-330 - Советск 330 (Л-414)</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6" t="s">
        <v>4</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450</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2" customFormat="1" ht="21" customHeight="1" x14ac:dyDescent="0.25"/>
    <row r="21" spans="1:27" ht="15.75" customHeight="1" x14ac:dyDescent="0.25">
      <c r="A21" s="404" t="s">
        <v>3</v>
      </c>
      <c r="B21" s="407" t="s">
        <v>457</v>
      </c>
      <c r="C21" s="408"/>
      <c r="D21" s="407" t="s">
        <v>459</v>
      </c>
      <c r="E21" s="408"/>
      <c r="F21" s="400" t="s">
        <v>89</v>
      </c>
      <c r="G21" s="402"/>
      <c r="H21" s="402"/>
      <c r="I21" s="401"/>
      <c r="J21" s="404" t="s">
        <v>460</v>
      </c>
      <c r="K21" s="407" t="s">
        <v>461</v>
      </c>
      <c r="L21" s="408"/>
      <c r="M21" s="407" t="s">
        <v>462</v>
      </c>
      <c r="N21" s="408"/>
      <c r="O21" s="407" t="s">
        <v>449</v>
      </c>
      <c r="P21" s="408"/>
      <c r="Q21" s="407" t="s">
        <v>122</v>
      </c>
      <c r="R21" s="408"/>
      <c r="S21" s="404" t="s">
        <v>121</v>
      </c>
      <c r="T21" s="404" t="s">
        <v>463</v>
      </c>
      <c r="U21" s="404" t="s">
        <v>458</v>
      </c>
      <c r="V21" s="407" t="s">
        <v>120</v>
      </c>
      <c r="W21" s="408"/>
      <c r="X21" s="400" t="s">
        <v>112</v>
      </c>
      <c r="Y21" s="402"/>
      <c r="Z21" s="400" t="s">
        <v>111</v>
      </c>
      <c r="AA21" s="402"/>
    </row>
    <row r="22" spans="1:27" ht="216" customHeight="1" x14ac:dyDescent="0.25">
      <c r="A22" s="405"/>
      <c r="B22" s="409"/>
      <c r="C22" s="410"/>
      <c r="D22" s="409"/>
      <c r="E22" s="410"/>
      <c r="F22" s="400" t="s">
        <v>119</v>
      </c>
      <c r="G22" s="401"/>
      <c r="H22" s="400" t="s">
        <v>118</v>
      </c>
      <c r="I22" s="401"/>
      <c r="J22" s="406"/>
      <c r="K22" s="409"/>
      <c r="L22" s="410"/>
      <c r="M22" s="409"/>
      <c r="N22" s="410"/>
      <c r="O22" s="409"/>
      <c r="P22" s="410"/>
      <c r="Q22" s="409"/>
      <c r="R22" s="410"/>
      <c r="S22" s="406"/>
      <c r="T22" s="406"/>
      <c r="U22" s="406"/>
      <c r="V22" s="409"/>
      <c r="W22" s="410"/>
      <c r="X22" s="102" t="s">
        <v>110</v>
      </c>
      <c r="Y22" s="102" t="s">
        <v>447</v>
      </c>
      <c r="Z22" s="102" t="s">
        <v>109</v>
      </c>
      <c r="AA22" s="102" t="s">
        <v>108</v>
      </c>
    </row>
    <row r="23" spans="1:27" ht="60" customHeight="1" x14ac:dyDescent="0.25">
      <c r="A23" s="406"/>
      <c r="B23" s="140" t="s">
        <v>106</v>
      </c>
      <c r="C23" s="140" t="s">
        <v>107</v>
      </c>
      <c r="D23" s="103" t="s">
        <v>106</v>
      </c>
      <c r="E23" s="103" t="s">
        <v>107</v>
      </c>
      <c r="F23" s="103" t="s">
        <v>106</v>
      </c>
      <c r="G23" s="103" t="s">
        <v>107</v>
      </c>
      <c r="H23" s="103" t="s">
        <v>106</v>
      </c>
      <c r="I23" s="103" t="s">
        <v>107</v>
      </c>
      <c r="J23" s="103" t="s">
        <v>106</v>
      </c>
      <c r="K23" s="103" t="s">
        <v>106</v>
      </c>
      <c r="L23" s="103" t="s">
        <v>107</v>
      </c>
      <c r="M23" s="103" t="s">
        <v>106</v>
      </c>
      <c r="N23" s="103" t="s">
        <v>107</v>
      </c>
      <c r="O23" s="103" t="s">
        <v>106</v>
      </c>
      <c r="P23" s="103" t="s">
        <v>107</v>
      </c>
      <c r="Q23" s="103" t="s">
        <v>106</v>
      </c>
      <c r="R23" s="103" t="s">
        <v>107</v>
      </c>
      <c r="S23" s="103" t="s">
        <v>106</v>
      </c>
      <c r="T23" s="103" t="s">
        <v>106</v>
      </c>
      <c r="U23" s="103" t="s">
        <v>106</v>
      </c>
      <c r="V23" s="103" t="s">
        <v>106</v>
      </c>
      <c r="W23" s="103" t="s">
        <v>107</v>
      </c>
      <c r="X23" s="103" t="s">
        <v>106</v>
      </c>
      <c r="Y23" s="103" t="s">
        <v>106</v>
      </c>
      <c r="Z23" s="102" t="s">
        <v>106</v>
      </c>
      <c r="AA23" s="102" t="s">
        <v>106</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2" customFormat="1" ht="24" customHeight="1" x14ac:dyDescent="0.25">
      <c r="A25" s="109"/>
      <c r="B25" s="109"/>
      <c r="C25" s="109"/>
      <c r="D25" s="109"/>
      <c r="E25" s="102"/>
      <c r="F25" s="102"/>
      <c r="G25" s="159"/>
      <c r="H25" s="159"/>
      <c r="I25" s="159"/>
      <c r="J25" s="159"/>
      <c r="K25" s="110"/>
      <c r="L25" s="160"/>
      <c r="M25" s="160"/>
      <c r="N25" s="161"/>
      <c r="O25" s="161"/>
      <c r="P25" s="161"/>
      <c r="Q25" s="161"/>
      <c r="R25" s="162"/>
      <c r="S25" s="110"/>
      <c r="T25" s="110"/>
      <c r="U25" s="110"/>
      <c r="V25" s="110"/>
      <c r="W25" s="111"/>
      <c r="X25" s="108"/>
      <c r="Y25" s="108"/>
      <c r="Z25" s="108"/>
      <c r="AA25" s="108"/>
    </row>
    <row r="26" spans="1:27" ht="3" customHeight="1" x14ac:dyDescent="0.25">
      <c r="X26" s="104"/>
      <c r="Y26" s="105"/>
      <c r="Z26" s="55"/>
      <c r="AA26" s="55"/>
    </row>
    <row r="27" spans="1:27" s="60" customFormat="1" ht="12.75" x14ac:dyDescent="0.2">
      <c r="A27" s="61"/>
      <c r="B27" s="61"/>
      <c r="C27" s="61"/>
      <c r="E27" s="61"/>
      <c r="X27" s="106"/>
      <c r="Y27" s="106"/>
      <c r="Z27" s="106"/>
      <c r="AA27" s="106"/>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8</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2017 год</v>
      </c>
      <c r="B5" s="375"/>
      <c r="C5" s="37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2" customFormat="1" ht="18.75" x14ac:dyDescent="0.3">
      <c r="A6" s="17"/>
      <c r="E6" s="16"/>
      <c r="F6" s="16"/>
      <c r="G6" s="15"/>
    </row>
    <row r="7" spans="1:29" s="12" customFormat="1" ht="18.75" x14ac:dyDescent="0.2">
      <c r="A7" s="379" t="s">
        <v>7</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 xml:space="preserve">                         АО "Янтарьэнерго"                         </v>
      </c>
      <c r="B9" s="381"/>
      <c r="C9" s="381"/>
      <c r="D9" s="8"/>
      <c r="E9" s="8"/>
      <c r="F9" s="8"/>
      <c r="G9" s="8"/>
      <c r="H9" s="13"/>
      <c r="I9" s="13"/>
      <c r="J9" s="13"/>
      <c r="K9" s="13"/>
      <c r="L9" s="13"/>
      <c r="M9" s="13"/>
      <c r="N9" s="13"/>
      <c r="O9" s="13"/>
      <c r="P9" s="13"/>
      <c r="Q9" s="13"/>
      <c r="R9" s="13"/>
      <c r="S9" s="13"/>
      <c r="T9" s="13"/>
      <c r="U9" s="13"/>
    </row>
    <row r="10" spans="1:29" s="12" customFormat="1" ht="18.75" x14ac:dyDescent="0.2">
      <c r="A10" s="376" t="s">
        <v>6</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F_prj_111001_48637</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6" t="s">
        <v>5</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6" t="s">
        <v>4</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7" t="s">
        <v>442</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3</v>
      </c>
      <c r="B20" s="42" t="s">
        <v>65</v>
      </c>
      <c r="C20" s="41" t="s">
        <v>64</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63</v>
      </c>
      <c r="B22" s="34" t="s">
        <v>455</v>
      </c>
      <c r="C22" s="33" t="s">
        <v>552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
        <v>553</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475</v>
      </c>
      <c r="C24" s="28" t="s">
        <v>559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476</v>
      </c>
      <c r="C25" s="362">
        <v>3.9450885955999997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209</v>
      </c>
      <c r="C26" s="28" t="s">
        <v>551</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456</v>
      </c>
      <c r="C27" s="28" t="s">
        <v>544</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8" t="s">
        <v>540</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8" t="s">
        <v>584</v>
      </c>
      <c r="D29" s="26"/>
      <c r="E29" s="26"/>
      <c r="F29" s="26"/>
      <c r="G29" s="26"/>
      <c r="H29" s="26"/>
      <c r="I29" s="26"/>
      <c r="J29" s="26"/>
      <c r="K29" s="26"/>
      <c r="L29" s="26"/>
      <c r="M29" s="26"/>
      <c r="N29" s="26"/>
      <c r="O29" s="26"/>
      <c r="P29" s="26"/>
      <c r="Q29" s="26"/>
      <c r="R29" s="26"/>
      <c r="S29" s="26"/>
      <c r="T29" s="26"/>
      <c r="U29" s="26"/>
    </row>
    <row r="30" spans="1:21" ht="42.75" customHeight="1" x14ac:dyDescent="0.25">
      <c r="A30" s="27" t="s">
        <v>71</v>
      </c>
      <c r="B30" s="28" t="s">
        <v>51</v>
      </c>
      <c r="C30" s="28" t="s">
        <v>579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67</v>
      </c>
    </row>
    <row r="2" spans="1:28" ht="18.75" x14ac:dyDescent="0.3">
      <c r="Z2" s="15" t="s">
        <v>8</v>
      </c>
    </row>
    <row r="3" spans="1:28" ht="18.75" x14ac:dyDescent="0.3">
      <c r="Z3" s="15" t="s">
        <v>66</v>
      </c>
    </row>
    <row r="4" spans="1:28"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7</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37"/>
      <c r="AB6" s="137"/>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37"/>
      <c r="AB7" s="137"/>
    </row>
    <row r="8" spans="1:28" ht="15.75" x14ac:dyDescent="0.25">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38"/>
      <c r="AB8" s="138"/>
    </row>
    <row r="9" spans="1:28" ht="15.75" x14ac:dyDescent="0.25">
      <c r="A9" s="376" t="s">
        <v>6</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39"/>
      <c r="AB9" s="139"/>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37"/>
      <c r="AB10" s="137"/>
    </row>
    <row r="11" spans="1:28" ht="15.75" x14ac:dyDescent="0.25">
      <c r="A11" s="381" t="str">
        <f>'1. паспорт местоположение'!A12:C12</f>
        <v>F_prj_111001_48637</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38"/>
      <c r="AB11" s="138"/>
    </row>
    <row r="12" spans="1:28" ht="15.75" x14ac:dyDescent="0.25">
      <c r="A12" s="376" t="s">
        <v>5</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39"/>
      <c r="AB12" s="139"/>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38"/>
      <c r="AB14" s="138"/>
    </row>
    <row r="15" spans="1:28" ht="15.75" x14ac:dyDescent="0.25">
      <c r="A15" s="376" t="s">
        <v>4</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39"/>
      <c r="AB15" s="139"/>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148"/>
      <c r="AB16" s="148"/>
    </row>
    <row r="17" spans="1:2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148"/>
      <c r="AB17" s="148"/>
    </row>
    <row r="18" spans="1:28"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148"/>
      <c r="AB18" s="148"/>
    </row>
    <row r="19" spans="1:2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148"/>
      <c r="AB19" s="148"/>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49"/>
      <c r="AB20" s="149"/>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49"/>
      <c r="AB21" s="149"/>
    </row>
    <row r="22" spans="1:28" x14ac:dyDescent="0.25">
      <c r="A22" s="412" t="s">
        <v>474</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50"/>
      <c r="AB22" s="150"/>
    </row>
    <row r="23" spans="1:28" ht="32.25" customHeight="1" x14ac:dyDescent="0.25">
      <c r="A23" s="414" t="s">
        <v>351</v>
      </c>
      <c r="B23" s="415"/>
      <c r="C23" s="415"/>
      <c r="D23" s="415"/>
      <c r="E23" s="415"/>
      <c r="F23" s="415"/>
      <c r="G23" s="415"/>
      <c r="H23" s="415"/>
      <c r="I23" s="415"/>
      <c r="J23" s="415"/>
      <c r="K23" s="415"/>
      <c r="L23" s="416"/>
      <c r="M23" s="413" t="s">
        <v>352</v>
      </c>
      <c r="N23" s="413"/>
      <c r="O23" s="413"/>
      <c r="P23" s="413"/>
      <c r="Q23" s="413"/>
      <c r="R23" s="413"/>
      <c r="S23" s="413"/>
      <c r="T23" s="413"/>
      <c r="U23" s="413"/>
      <c r="V23" s="413"/>
      <c r="W23" s="413"/>
      <c r="X23" s="413"/>
      <c r="Y23" s="413"/>
      <c r="Z23" s="413"/>
    </row>
    <row r="24" spans="1:28" ht="151.5" customHeight="1" x14ac:dyDescent="0.25">
      <c r="A24" s="99" t="s">
        <v>211</v>
      </c>
      <c r="B24" s="100" t="s">
        <v>240</v>
      </c>
      <c r="C24" s="99" t="s">
        <v>346</v>
      </c>
      <c r="D24" s="99" t="s">
        <v>212</v>
      </c>
      <c r="E24" s="99" t="s">
        <v>347</v>
      </c>
      <c r="F24" s="99" t="s">
        <v>349</v>
      </c>
      <c r="G24" s="99" t="s">
        <v>348</v>
      </c>
      <c r="H24" s="99" t="s">
        <v>213</v>
      </c>
      <c r="I24" s="99" t="s">
        <v>350</v>
      </c>
      <c r="J24" s="99" t="s">
        <v>245</v>
      </c>
      <c r="K24" s="100" t="s">
        <v>239</v>
      </c>
      <c r="L24" s="100" t="s">
        <v>214</v>
      </c>
      <c r="M24" s="101" t="s">
        <v>259</v>
      </c>
      <c r="N24" s="100" t="s">
        <v>484</v>
      </c>
      <c r="O24" s="99" t="s">
        <v>256</v>
      </c>
      <c r="P24" s="99" t="s">
        <v>257</v>
      </c>
      <c r="Q24" s="99" t="s">
        <v>255</v>
      </c>
      <c r="R24" s="99" t="s">
        <v>213</v>
      </c>
      <c r="S24" s="99" t="s">
        <v>254</v>
      </c>
      <c r="T24" s="99" t="s">
        <v>253</v>
      </c>
      <c r="U24" s="99" t="s">
        <v>345</v>
      </c>
      <c r="V24" s="99" t="s">
        <v>255</v>
      </c>
      <c r="W24" s="112" t="s">
        <v>238</v>
      </c>
      <c r="X24" s="112" t="s">
        <v>270</v>
      </c>
      <c r="Y24" s="112" t="s">
        <v>271</v>
      </c>
      <c r="Z24" s="114" t="s">
        <v>268</v>
      </c>
    </row>
    <row r="25" spans="1:28" ht="16.5" customHeight="1" x14ac:dyDescent="0.25">
      <c r="A25" s="99">
        <v>1</v>
      </c>
      <c r="B25" s="100">
        <v>2</v>
      </c>
      <c r="C25" s="99">
        <v>3</v>
      </c>
      <c r="D25" s="100">
        <v>4</v>
      </c>
      <c r="E25" s="99">
        <v>5</v>
      </c>
      <c r="F25" s="100">
        <v>6</v>
      </c>
      <c r="G25" s="99">
        <v>7</v>
      </c>
      <c r="H25" s="100">
        <v>8</v>
      </c>
      <c r="I25" s="99">
        <v>9</v>
      </c>
      <c r="J25" s="100">
        <v>10</v>
      </c>
      <c r="K25" s="151">
        <v>11</v>
      </c>
      <c r="L25" s="100">
        <v>12</v>
      </c>
      <c r="M25" s="151">
        <v>13</v>
      </c>
      <c r="N25" s="100">
        <v>14</v>
      </c>
      <c r="O25" s="151">
        <v>15</v>
      </c>
      <c r="P25" s="100">
        <v>16</v>
      </c>
      <c r="Q25" s="151">
        <v>17</v>
      </c>
      <c r="R25" s="100">
        <v>18</v>
      </c>
      <c r="S25" s="151">
        <v>19</v>
      </c>
      <c r="T25" s="100">
        <v>20</v>
      </c>
      <c r="U25" s="151">
        <v>21</v>
      </c>
      <c r="V25" s="100">
        <v>22</v>
      </c>
      <c r="W25" s="151">
        <v>23</v>
      </c>
      <c r="X25" s="100">
        <v>24</v>
      </c>
      <c r="Y25" s="151">
        <v>25</v>
      </c>
      <c r="Z25" s="100">
        <v>26</v>
      </c>
    </row>
    <row r="26" spans="1:28" ht="45.75" customHeight="1" x14ac:dyDescent="0.25">
      <c r="A26" s="92" t="s">
        <v>330</v>
      </c>
      <c r="B26" s="98"/>
      <c r="C26" s="94" t="s">
        <v>332</v>
      </c>
      <c r="D26" s="94" t="s">
        <v>333</v>
      </c>
      <c r="E26" s="94" t="s">
        <v>334</v>
      </c>
      <c r="F26" s="94" t="s">
        <v>250</v>
      </c>
      <c r="G26" s="94" t="s">
        <v>335</v>
      </c>
      <c r="H26" s="94" t="s">
        <v>213</v>
      </c>
      <c r="I26" s="94" t="s">
        <v>336</v>
      </c>
      <c r="J26" s="94" t="s">
        <v>337</v>
      </c>
      <c r="K26" s="91"/>
      <c r="L26" s="95" t="s">
        <v>236</v>
      </c>
      <c r="M26" s="97" t="s">
        <v>252</v>
      </c>
      <c r="N26" s="91"/>
      <c r="O26" s="91"/>
      <c r="P26" s="91"/>
      <c r="Q26" s="91"/>
      <c r="R26" s="91"/>
      <c r="S26" s="91"/>
      <c r="T26" s="91"/>
      <c r="U26" s="91"/>
      <c r="V26" s="91"/>
      <c r="W26" s="91"/>
      <c r="X26" s="91"/>
      <c r="Y26" s="91"/>
      <c r="Z26" s="93" t="s">
        <v>269</v>
      </c>
    </row>
    <row r="27" spans="1:28" x14ac:dyDescent="0.25">
      <c r="A27" s="91" t="s">
        <v>215</v>
      </c>
      <c r="B27" s="91" t="s">
        <v>241</v>
      </c>
      <c r="C27" s="91" t="s">
        <v>220</v>
      </c>
      <c r="D27" s="91" t="s">
        <v>221</v>
      </c>
      <c r="E27" s="91" t="s">
        <v>260</v>
      </c>
      <c r="F27" s="94" t="s">
        <v>216</v>
      </c>
      <c r="G27" s="94" t="s">
        <v>264</v>
      </c>
      <c r="H27" s="91" t="s">
        <v>213</v>
      </c>
      <c r="I27" s="94" t="s">
        <v>246</v>
      </c>
      <c r="J27" s="94" t="s">
        <v>228</v>
      </c>
      <c r="K27" s="95" t="s">
        <v>232</v>
      </c>
      <c r="L27" s="91"/>
      <c r="M27" s="95" t="s">
        <v>258</v>
      </c>
      <c r="N27" s="91"/>
      <c r="O27" s="91"/>
      <c r="P27" s="91"/>
      <c r="Q27" s="91"/>
      <c r="R27" s="91"/>
      <c r="S27" s="91"/>
      <c r="T27" s="91"/>
      <c r="U27" s="91"/>
      <c r="V27" s="91"/>
      <c r="W27" s="91"/>
      <c r="X27" s="91"/>
      <c r="Y27" s="91"/>
      <c r="Z27" s="91"/>
    </row>
    <row r="28" spans="1:28" x14ac:dyDescent="0.25">
      <c r="A28" s="91" t="s">
        <v>215</v>
      </c>
      <c r="B28" s="91" t="s">
        <v>242</v>
      </c>
      <c r="C28" s="91" t="s">
        <v>222</v>
      </c>
      <c r="D28" s="91" t="s">
        <v>223</v>
      </c>
      <c r="E28" s="91" t="s">
        <v>261</v>
      </c>
      <c r="F28" s="94" t="s">
        <v>217</v>
      </c>
      <c r="G28" s="94" t="s">
        <v>265</v>
      </c>
      <c r="H28" s="91" t="s">
        <v>213</v>
      </c>
      <c r="I28" s="94" t="s">
        <v>247</v>
      </c>
      <c r="J28" s="94" t="s">
        <v>229</v>
      </c>
      <c r="K28" s="95" t="s">
        <v>233</v>
      </c>
      <c r="L28" s="96"/>
      <c r="M28" s="95" t="s">
        <v>0</v>
      </c>
      <c r="N28" s="95"/>
      <c r="O28" s="95"/>
      <c r="P28" s="95"/>
      <c r="Q28" s="95"/>
      <c r="R28" s="95"/>
      <c r="S28" s="95"/>
      <c r="T28" s="95"/>
      <c r="U28" s="95"/>
      <c r="V28" s="95"/>
      <c r="W28" s="95"/>
      <c r="X28" s="95"/>
      <c r="Y28" s="95"/>
      <c r="Z28" s="95"/>
    </row>
    <row r="29" spans="1:28" x14ac:dyDescent="0.25">
      <c r="A29" s="91" t="s">
        <v>215</v>
      </c>
      <c r="B29" s="91" t="s">
        <v>243</v>
      </c>
      <c r="C29" s="91" t="s">
        <v>224</v>
      </c>
      <c r="D29" s="91" t="s">
        <v>225</v>
      </c>
      <c r="E29" s="91" t="s">
        <v>262</v>
      </c>
      <c r="F29" s="94" t="s">
        <v>218</v>
      </c>
      <c r="G29" s="94" t="s">
        <v>266</v>
      </c>
      <c r="H29" s="91" t="s">
        <v>213</v>
      </c>
      <c r="I29" s="94" t="s">
        <v>248</v>
      </c>
      <c r="J29" s="94" t="s">
        <v>230</v>
      </c>
      <c r="K29" s="95" t="s">
        <v>234</v>
      </c>
      <c r="L29" s="96"/>
      <c r="M29" s="91"/>
      <c r="N29" s="91"/>
      <c r="O29" s="91"/>
      <c r="P29" s="91"/>
      <c r="Q29" s="91"/>
      <c r="R29" s="91"/>
      <c r="S29" s="91"/>
      <c r="T29" s="91"/>
      <c r="U29" s="91"/>
      <c r="V29" s="91"/>
      <c r="W29" s="91"/>
      <c r="X29" s="91"/>
      <c r="Y29" s="91"/>
      <c r="Z29" s="91"/>
    </row>
    <row r="30" spans="1:28" x14ac:dyDescent="0.25">
      <c r="A30" s="91" t="s">
        <v>215</v>
      </c>
      <c r="B30" s="91" t="s">
        <v>244</v>
      </c>
      <c r="C30" s="91" t="s">
        <v>226</v>
      </c>
      <c r="D30" s="91" t="s">
        <v>227</v>
      </c>
      <c r="E30" s="91" t="s">
        <v>263</v>
      </c>
      <c r="F30" s="94" t="s">
        <v>219</v>
      </c>
      <c r="G30" s="94" t="s">
        <v>267</v>
      </c>
      <c r="H30" s="91" t="s">
        <v>213</v>
      </c>
      <c r="I30" s="94" t="s">
        <v>249</v>
      </c>
      <c r="J30" s="94" t="s">
        <v>231</v>
      </c>
      <c r="K30" s="95" t="s">
        <v>235</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331</v>
      </c>
      <c r="B32" s="98"/>
      <c r="C32" s="94" t="s">
        <v>338</v>
      </c>
      <c r="D32" s="94" t="s">
        <v>339</v>
      </c>
      <c r="E32" s="94" t="s">
        <v>340</v>
      </c>
      <c r="F32" s="94" t="s">
        <v>341</v>
      </c>
      <c r="G32" s="94" t="s">
        <v>342</v>
      </c>
      <c r="H32" s="94" t="s">
        <v>213</v>
      </c>
      <c r="I32" s="94" t="s">
        <v>343</v>
      </c>
      <c r="J32" s="94" t="s">
        <v>344</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M22" sqref="M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8</v>
      </c>
    </row>
    <row r="3" spans="1:28" s="12" customFormat="1" ht="18.75" x14ac:dyDescent="0.3">
      <c r="A3" s="17"/>
      <c r="B3" s="17"/>
      <c r="O3" s="15" t="s">
        <v>66</v>
      </c>
    </row>
    <row r="4" spans="1:28" s="12" customFormat="1" ht="18.75" x14ac:dyDescent="0.3">
      <c r="A4" s="17"/>
      <c r="B4" s="17"/>
      <c r="L4" s="15"/>
    </row>
    <row r="5" spans="1:28" s="12" customFormat="1" ht="15.75"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147"/>
      <c r="Q5" s="147"/>
      <c r="R5" s="147"/>
      <c r="S5" s="147"/>
      <c r="T5" s="147"/>
      <c r="U5" s="147"/>
      <c r="V5" s="147"/>
      <c r="W5" s="147"/>
      <c r="X5" s="147"/>
      <c r="Y5" s="147"/>
      <c r="Z5" s="147"/>
      <c r="AA5" s="147"/>
      <c r="AB5" s="147"/>
    </row>
    <row r="6" spans="1:28" s="12" customFormat="1" ht="18.75" x14ac:dyDescent="0.3">
      <c r="A6" s="17"/>
      <c r="B6" s="17"/>
      <c r="L6" s="15"/>
    </row>
    <row r="7" spans="1:28" s="12" customFormat="1" ht="18.75" x14ac:dyDescent="0.2">
      <c r="A7" s="379" t="s">
        <v>7</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6" t="s">
        <v>6</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1" t="str">
        <f>'1. паспорт местоположение'!A12:C12</f>
        <v>F_prj_111001_48637</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6" t="s">
        <v>5</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6" t="s">
        <v>4</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21" t="s">
        <v>451</v>
      </c>
      <c r="B18" s="421"/>
      <c r="C18" s="421"/>
      <c r="D18" s="421"/>
      <c r="E18" s="421"/>
      <c r="F18" s="421"/>
      <c r="G18" s="421"/>
      <c r="H18" s="421"/>
      <c r="I18" s="421"/>
      <c r="J18" s="421"/>
      <c r="K18" s="421"/>
      <c r="L18" s="421"/>
      <c r="M18" s="421"/>
      <c r="N18" s="421"/>
      <c r="O18" s="421"/>
      <c r="P18" s="7"/>
      <c r="Q18" s="7"/>
      <c r="R18" s="7"/>
      <c r="S18" s="7"/>
      <c r="T18" s="7"/>
      <c r="U18" s="7"/>
      <c r="V18" s="7"/>
      <c r="W18" s="7"/>
      <c r="X18" s="7"/>
      <c r="Y18" s="7"/>
      <c r="Z18" s="7"/>
    </row>
    <row r="19" spans="1:26" s="3" customFormat="1" ht="78" customHeight="1" x14ac:dyDescent="0.2">
      <c r="A19" s="380" t="s">
        <v>3</v>
      </c>
      <c r="B19" s="380" t="s">
        <v>83</v>
      </c>
      <c r="C19" s="380" t="s">
        <v>82</v>
      </c>
      <c r="D19" s="380" t="s">
        <v>74</v>
      </c>
      <c r="E19" s="418" t="s">
        <v>81</v>
      </c>
      <c r="F19" s="419"/>
      <c r="G19" s="419"/>
      <c r="H19" s="419"/>
      <c r="I19" s="420"/>
      <c r="J19" s="380" t="s">
        <v>80</v>
      </c>
      <c r="K19" s="380"/>
      <c r="L19" s="380"/>
      <c r="M19" s="380"/>
      <c r="N19" s="380"/>
      <c r="O19" s="380"/>
      <c r="P19" s="4"/>
      <c r="Q19" s="4"/>
      <c r="R19" s="4"/>
      <c r="S19" s="4"/>
      <c r="T19" s="4"/>
      <c r="U19" s="4"/>
      <c r="V19" s="4"/>
      <c r="W19" s="4"/>
    </row>
    <row r="20" spans="1:26" s="3" customFormat="1" ht="51" customHeight="1" x14ac:dyDescent="0.2">
      <c r="A20" s="380"/>
      <c r="B20" s="380"/>
      <c r="C20" s="380"/>
      <c r="D20" s="380"/>
      <c r="E20" s="46" t="s">
        <v>79</v>
      </c>
      <c r="F20" s="46" t="s">
        <v>78</v>
      </c>
      <c r="G20" s="46" t="s">
        <v>77</v>
      </c>
      <c r="H20" s="46" t="s">
        <v>76</v>
      </c>
      <c r="I20" s="46" t="s">
        <v>75</v>
      </c>
      <c r="J20" s="46">
        <v>2015</v>
      </c>
      <c r="K20" s="336">
        <v>2016</v>
      </c>
      <c r="L20" s="336">
        <v>2017</v>
      </c>
      <c r="M20" s="336">
        <v>2018</v>
      </c>
      <c r="N20" s="336">
        <v>2019</v>
      </c>
      <c r="O20" s="336">
        <v>2020</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c r="B22" s="52"/>
      <c r="C22" s="34"/>
      <c r="D22" s="34"/>
      <c r="E22" s="34"/>
      <c r="F22" s="34"/>
      <c r="G22" s="34"/>
      <c r="H22" s="34"/>
      <c r="I22" s="34"/>
      <c r="J22" s="49"/>
      <c r="K22" s="49"/>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Normal="100" workbookViewId="0">
      <selection activeCell="B25" sqref="B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8"/>
      <c r="B1" s="12"/>
      <c r="C1" s="12"/>
      <c r="D1" s="12"/>
      <c r="G1" s="12"/>
      <c r="H1" s="43" t="s">
        <v>67</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5"/>
      <c r="F2" s="16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6"/>
      <c r="AR2" s="166"/>
    </row>
    <row r="3" spans="1:44" ht="18.75" x14ac:dyDescent="0.3">
      <c r="A3" s="17"/>
      <c r="B3" s="12"/>
      <c r="C3" s="12"/>
      <c r="D3" s="12"/>
      <c r="E3" s="165"/>
      <c r="F3" s="165"/>
      <c r="G3" s="12"/>
      <c r="H3" s="15" t="s">
        <v>327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6"/>
      <c r="AR3" s="16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7"/>
      <c r="AR4" s="167"/>
    </row>
    <row r="5" spans="1:44" x14ac:dyDescent="0.2">
      <c r="A5" s="435" t="str">
        <f>'1. паспорт местоположение'!A5:C5</f>
        <v>Год раскрытия информации: 2017 год</v>
      </c>
      <c r="B5" s="435"/>
      <c r="C5" s="435"/>
      <c r="D5" s="435"/>
      <c r="E5" s="435"/>
      <c r="F5" s="435"/>
      <c r="G5" s="435"/>
      <c r="H5" s="435"/>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7"/>
      <c r="AR6" s="167"/>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70"/>
      <c r="AR7" s="170"/>
    </row>
    <row r="8" spans="1:44" ht="18.75" x14ac:dyDescent="0.2">
      <c r="A8" s="298"/>
      <c r="B8" s="298"/>
      <c r="C8" s="298"/>
      <c r="D8" s="298"/>
      <c r="E8" s="298"/>
      <c r="F8" s="298"/>
      <c r="G8" s="298"/>
      <c r="H8" s="298"/>
      <c r="I8" s="298"/>
      <c r="J8" s="298"/>
      <c r="K8" s="298"/>
      <c r="L8" s="137"/>
      <c r="M8" s="137"/>
      <c r="N8" s="137"/>
      <c r="O8" s="137"/>
      <c r="P8" s="137"/>
      <c r="Q8" s="137"/>
      <c r="R8" s="137"/>
      <c r="S8" s="137"/>
      <c r="T8" s="137"/>
      <c r="U8" s="137"/>
      <c r="V8" s="137"/>
      <c r="W8" s="137"/>
      <c r="X8" s="137"/>
      <c r="Y8" s="137"/>
      <c r="Z8" s="12"/>
      <c r="AA8" s="12"/>
      <c r="AB8" s="12"/>
      <c r="AC8" s="12"/>
      <c r="AD8" s="12"/>
      <c r="AE8" s="12"/>
      <c r="AF8" s="12"/>
      <c r="AG8" s="12"/>
      <c r="AH8" s="12"/>
      <c r="AI8" s="12"/>
      <c r="AJ8" s="12"/>
      <c r="AK8" s="12"/>
      <c r="AL8" s="12"/>
      <c r="AM8" s="12"/>
      <c r="AN8" s="12"/>
      <c r="AO8" s="12"/>
      <c r="AP8" s="12"/>
      <c r="AQ8" s="167"/>
      <c r="AR8" s="167"/>
    </row>
    <row r="9" spans="1:44" ht="18.75" x14ac:dyDescent="0.2">
      <c r="A9" s="378" t="str">
        <f>'1. паспорт местоположение'!A9:C9</f>
        <v xml:space="preserve">                         АО "Янтарьэнерго"                         </v>
      </c>
      <c r="B9" s="378"/>
      <c r="C9" s="378"/>
      <c r="D9" s="378"/>
      <c r="E9" s="378"/>
      <c r="F9" s="378"/>
      <c r="G9" s="378"/>
      <c r="H9" s="37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71"/>
      <c r="AR9" s="171"/>
    </row>
    <row r="10" spans="1:44" x14ac:dyDescent="0.2">
      <c r="A10" s="376" t="s">
        <v>6</v>
      </c>
      <c r="B10" s="376"/>
      <c r="C10" s="376"/>
      <c r="D10" s="376"/>
      <c r="E10" s="376"/>
      <c r="F10" s="376"/>
      <c r="G10" s="376"/>
      <c r="H10" s="376"/>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72"/>
      <c r="AR10" s="172"/>
    </row>
    <row r="11" spans="1:44" ht="18.75" x14ac:dyDescent="0.2">
      <c r="A11" s="298"/>
      <c r="B11" s="298"/>
      <c r="C11" s="298"/>
      <c r="D11" s="298"/>
      <c r="E11" s="298"/>
      <c r="F11" s="298"/>
      <c r="G11" s="298"/>
      <c r="H11" s="298"/>
      <c r="I11" s="298"/>
      <c r="J11" s="298"/>
      <c r="K11" s="298"/>
      <c r="L11" s="137"/>
      <c r="M11" s="137"/>
      <c r="N11" s="137"/>
      <c r="O11" s="137"/>
      <c r="P11" s="137"/>
      <c r="Q11" s="137"/>
      <c r="R11" s="137"/>
      <c r="S11" s="137"/>
      <c r="T11" s="137"/>
      <c r="U11" s="137"/>
      <c r="V11" s="137"/>
      <c r="W11" s="137"/>
      <c r="X11" s="137"/>
      <c r="Y11" s="137"/>
      <c r="Z11" s="12"/>
      <c r="AA11" s="12"/>
      <c r="AB11" s="12"/>
      <c r="AC11" s="12"/>
      <c r="AD11" s="12"/>
      <c r="AE11" s="12"/>
      <c r="AF11" s="12"/>
      <c r="AG11" s="12"/>
      <c r="AH11" s="12"/>
      <c r="AI11" s="12"/>
      <c r="AJ11" s="12"/>
      <c r="AK11" s="12"/>
      <c r="AL11" s="12"/>
      <c r="AM11" s="12"/>
      <c r="AN11" s="12"/>
      <c r="AO11" s="12"/>
      <c r="AP11" s="12"/>
      <c r="AQ11" s="167"/>
      <c r="AR11" s="167"/>
    </row>
    <row r="12" spans="1:44" ht="18.75" x14ac:dyDescent="0.2">
      <c r="A12" s="378" t="str">
        <f>'1. паспорт местоположение'!A12:C12</f>
        <v>F_prj_111001_48637</v>
      </c>
      <c r="B12" s="378"/>
      <c r="C12" s="378"/>
      <c r="D12" s="378"/>
      <c r="E12" s="378"/>
      <c r="F12" s="378"/>
      <c r="G12" s="378"/>
      <c r="H12" s="37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71"/>
      <c r="AR12" s="171"/>
    </row>
    <row r="13" spans="1:44" x14ac:dyDescent="0.2">
      <c r="A13" s="376" t="s">
        <v>5</v>
      </c>
      <c r="B13" s="376"/>
      <c r="C13" s="376"/>
      <c r="D13" s="376"/>
      <c r="E13" s="376"/>
      <c r="F13" s="376"/>
      <c r="G13" s="376"/>
      <c r="H13" s="376"/>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72"/>
      <c r="AR13" s="172"/>
    </row>
    <row r="14" spans="1:44" ht="18.75"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9"/>
      <c r="AA14" s="9"/>
      <c r="AB14" s="9"/>
      <c r="AC14" s="9"/>
      <c r="AD14" s="9"/>
      <c r="AE14" s="9"/>
      <c r="AF14" s="9"/>
      <c r="AG14" s="9"/>
      <c r="AH14" s="9"/>
      <c r="AI14" s="9"/>
      <c r="AJ14" s="9"/>
      <c r="AK14" s="9"/>
      <c r="AL14" s="9"/>
      <c r="AM14" s="9"/>
      <c r="AN14" s="9"/>
      <c r="AO14" s="9"/>
      <c r="AP14" s="9"/>
      <c r="AQ14" s="173"/>
      <c r="AR14" s="173"/>
    </row>
    <row r="15" spans="1:44" ht="18.75" x14ac:dyDescent="0.2">
      <c r="A15" s="377"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7"/>
      <c r="C15" s="377"/>
      <c r="D15" s="377"/>
      <c r="E15" s="377"/>
      <c r="F15" s="377"/>
      <c r="G15" s="377"/>
      <c r="H15" s="377"/>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71"/>
      <c r="AR15" s="171"/>
    </row>
    <row r="16" spans="1:44" x14ac:dyDescent="0.2">
      <c r="A16" s="376" t="s">
        <v>4</v>
      </c>
      <c r="B16" s="376"/>
      <c r="C16" s="376"/>
      <c r="D16" s="376"/>
      <c r="E16" s="376"/>
      <c r="F16" s="376"/>
      <c r="G16" s="376"/>
      <c r="H16" s="376"/>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72"/>
      <c r="AR16" s="172"/>
    </row>
    <row r="17" spans="1:44" ht="18.75"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378" t="s">
        <v>452</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326</v>
      </c>
      <c r="B24" s="181" t="s">
        <v>1</v>
      </c>
      <c r="D24" s="182"/>
      <c r="E24" s="183"/>
      <c r="F24" s="183"/>
      <c r="G24" s="183"/>
      <c r="H24" s="183"/>
    </row>
    <row r="25" spans="1:44" x14ac:dyDescent="0.2">
      <c r="A25" s="184" t="s">
        <v>497</v>
      </c>
      <c r="B25" s="185">
        <f>$B$126/1.18</f>
        <v>3343295.42</v>
      </c>
    </row>
    <row r="26" spans="1:44" x14ac:dyDescent="0.2">
      <c r="A26" s="186" t="s">
        <v>324</v>
      </c>
      <c r="B26" s="187">
        <v>0</v>
      </c>
    </row>
    <row r="27" spans="1:44" x14ac:dyDescent="0.2">
      <c r="A27" s="186" t="s">
        <v>322</v>
      </c>
      <c r="B27" s="187">
        <f>$B$123</f>
        <v>25</v>
      </c>
      <c r="D27" s="179" t="s">
        <v>325</v>
      </c>
    </row>
    <row r="28" spans="1:44" ht="16.149999999999999" customHeight="1" thickBot="1" x14ac:dyDescent="0.25">
      <c r="A28" s="188" t="s">
        <v>320</v>
      </c>
      <c r="B28" s="189">
        <v>1</v>
      </c>
      <c r="D28" s="424" t="s">
        <v>323</v>
      </c>
      <c r="E28" s="425"/>
      <c r="F28" s="426"/>
      <c r="G28" s="427" t="str">
        <f>IF(SUM(B89:L89)=0,"не окупается",SUM(B89:L89))</f>
        <v>не окупается</v>
      </c>
      <c r="H28" s="428"/>
    </row>
    <row r="29" spans="1:44" ht="15.6" customHeight="1" x14ac:dyDescent="0.2">
      <c r="A29" s="184" t="s">
        <v>318</v>
      </c>
      <c r="B29" s="185">
        <f>$B$126*$B$127</f>
        <v>39450.885955999998</v>
      </c>
      <c r="D29" s="424" t="s">
        <v>321</v>
      </c>
      <c r="E29" s="425"/>
      <c r="F29" s="426"/>
      <c r="G29" s="427" t="str">
        <f>IF(SUM(B90:L90)=0,"не окупается",SUM(B90:L90))</f>
        <v>не окупается</v>
      </c>
      <c r="H29" s="428"/>
    </row>
    <row r="30" spans="1:44" ht="27.6" customHeight="1" x14ac:dyDescent="0.2">
      <c r="A30" s="186" t="s">
        <v>498</v>
      </c>
      <c r="B30" s="187">
        <v>1</v>
      </c>
      <c r="D30" s="424" t="s">
        <v>319</v>
      </c>
      <c r="E30" s="425"/>
      <c r="F30" s="426"/>
      <c r="G30" s="429">
        <f>L87</f>
        <v>-4460733.3264196608</v>
      </c>
      <c r="H30" s="430"/>
    </row>
    <row r="31" spans="1:44" x14ac:dyDescent="0.2">
      <c r="A31" s="186" t="s">
        <v>317</v>
      </c>
      <c r="B31" s="187">
        <v>1</v>
      </c>
      <c r="D31" s="431"/>
      <c r="E31" s="432"/>
      <c r="F31" s="433"/>
      <c r="G31" s="431"/>
      <c r="H31" s="433"/>
    </row>
    <row r="32" spans="1:44" x14ac:dyDescent="0.2">
      <c r="A32" s="186" t="s">
        <v>295</v>
      </c>
      <c r="B32" s="187"/>
    </row>
    <row r="33" spans="1:42" x14ac:dyDescent="0.2">
      <c r="A33" s="186" t="s">
        <v>316</v>
      </c>
      <c r="B33" s="187"/>
    </row>
    <row r="34" spans="1:42" x14ac:dyDescent="0.2">
      <c r="A34" s="186" t="s">
        <v>315</v>
      </c>
      <c r="B34" s="187"/>
    </row>
    <row r="35" spans="1:42" x14ac:dyDescent="0.2">
      <c r="A35" s="190"/>
      <c r="B35" s="187"/>
    </row>
    <row r="36" spans="1:42" ht="16.5" thickBot="1" x14ac:dyDescent="0.25">
      <c r="A36" s="188" t="s">
        <v>287</v>
      </c>
      <c r="B36" s="191">
        <v>0.2</v>
      </c>
    </row>
    <row r="37" spans="1:42" x14ac:dyDescent="0.2">
      <c r="A37" s="184" t="s">
        <v>499</v>
      </c>
      <c r="B37" s="185">
        <v>0</v>
      </c>
    </row>
    <row r="38" spans="1:42" x14ac:dyDescent="0.2">
      <c r="A38" s="186" t="s">
        <v>314</v>
      </c>
      <c r="B38" s="187"/>
    </row>
    <row r="39" spans="1:42" ht="16.5" thickBot="1" x14ac:dyDescent="0.25">
      <c r="A39" s="192" t="s">
        <v>313</v>
      </c>
      <c r="B39" s="193"/>
    </row>
    <row r="40" spans="1:42" x14ac:dyDescent="0.2">
      <c r="A40" s="194" t="s">
        <v>500</v>
      </c>
      <c r="B40" s="195">
        <v>1</v>
      </c>
    </row>
    <row r="41" spans="1:42" x14ac:dyDescent="0.2">
      <c r="A41" s="196" t="s">
        <v>312</v>
      </c>
      <c r="B41" s="197"/>
    </row>
    <row r="42" spans="1:42" x14ac:dyDescent="0.2">
      <c r="A42" s="196" t="s">
        <v>311</v>
      </c>
      <c r="B42" s="198"/>
    </row>
    <row r="43" spans="1:42" x14ac:dyDescent="0.2">
      <c r="A43" s="196" t="s">
        <v>310</v>
      </c>
      <c r="B43" s="198">
        <v>0</v>
      </c>
    </row>
    <row r="44" spans="1:42" x14ac:dyDescent="0.2">
      <c r="A44" s="196" t="s">
        <v>309</v>
      </c>
      <c r="B44" s="198">
        <f>B129</f>
        <v>0.20499999999999999</v>
      </c>
    </row>
    <row r="45" spans="1:42" x14ac:dyDescent="0.2">
      <c r="A45" s="196" t="s">
        <v>308</v>
      </c>
      <c r="B45" s="198">
        <f>1-B43</f>
        <v>1</v>
      </c>
    </row>
    <row r="46" spans="1:42" ht="16.5" thickBot="1" x14ac:dyDescent="0.25">
      <c r="A46" s="199" t="s">
        <v>307</v>
      </c>
      <c r="B46" s="200">
        <f>B45*B44+B43*B42*(1-B36)</f>
        <v>0.20499999999999999</v>
      </c>
      <c r="C46" s="201"/>
    </row>
    <row r="47" spans="1:42" s="204" customFormat="1" x14ac:dyDescent="0.2">
      <c r="A47" s="202" t="s">
        <v>306</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305</v>
      </c>
      <c r="B48" s="206">
        <f>B136</f>
        <v>0</v>
      </c>
      <c r="C48" s="206">
        <f t="shared" ref="C48:AP49" si="1">C136</f>
        <v>5.8000000000000003E-2</v>
      </c>
      <c r="D48" s="206">
        <f t="shared" si="1"/>
        <v>5.5E-2</v>
      </c>
      <c r="E48" s="206">
        <f t="shared" si="1"/>
        <v>5.5E-2</v>
      </c>
      <c r="F48" s="206">
        <f t="shared" si="1"/>
        <v>5.5E-2</v>
      </c>
      <c r="G48" s="206">
        <f t="shared" si="1"/>
        <v>5.5E-2</v>
      </c>
      <c r="H48" s="206">
        <f t="shared" si="1"/>
        <v>5.5E-2</v>
      </c>
      <c r="I48" s="206">
        <f t="shared" si="1"/>
        <v>5.5E-2</v>
      </c>
      <c r="J48" s="206">
        <f t="shared" si="1"/>
        <v>5.5E-2</v>
      </c>
      <c r="K48" s="206">
        <f t="shared" si="1"/>
        <v>5.5E-2</v>
      </c>
      <c r="L48" s="206">
        <f t="shared" si="1"/>
        <v>5.5E-2</v>
      </c>
      <c r="M48" s="206">
        <f t="shared" si="1"/>
        <v>5.5E-2</v>
      </c>
      <c r="N48" s="206">
        <f t="shared" si="1"/>
        <v>5.5E-2</v>
      </c>
      <c r="O48" s="206">
        <f t="shared" si="1"/>
        <v>5.5E-2</v>
      </c>
      <c r="P48" s="206">
        <f t="shared" si="1"/>
        <v>5.5E-2</v>
      </c>
      <c r="Q48" s="206">
        <f t="shared" si="1"/>
        <v>5.5E-2</v>
      </c>
      <c r="R48" s="206">
        <f t="shared" si="1"/>
        <v>5.5E-2</v>
      </c>
      <c r="S48" s="206">
        <f t="shared" si="1"/>
        <v>5.5E-2</v>
      </c>
      <c r="T48" s="206">
        <f t="shared" si="1"/>
        <v>5.5E-2</v>
      </c>
      <c r="U48" s="206">
        <f t="shared" si="1"/>
        <v>5.5E-2</v>
      </c>
      <c r="V48" s="206">
        <f t="shared" si="1"/>
        <v>5.5E-2</v>
      </c>
      <c r="W48" s="206">
        <f t="shared" si="1"/>
        <v>5.5E-2</v>
      </c>
      <c r="X48" s="206">
        <f t="shared" si="1"/>
        <v>5.5E-2</v>
      </c>
      <c r="Y48" s="206">
        <f t="shared" si="1"/>
        <v>5.5E-2</v>
      </c>
      <c r="Z48" s="206">
        <f t="shared" si="1"/>
        <v>5.5E-2</v>
      </c>
      <c r="AA48" s="206">
        <f t="shared" si="1"/>
        <v>5.5E-2</v>
      </c>
      <c r="AB48" s="206">
        <f t="shared" si="1"/>
        <v>5.5E-2</v>
      </c>
      <c r="AC48" s="206">
        <f t="shared" si="1"/>
        <v>5.5E-2</v>
      </c>
      <c r="AD48" s="206">
        <f t="shared" si="1"/>
        <v>5.5E-2</v>
      </c>
      <c r="AE48" s="206">
        <f t="shared" si="1"/>
        <v>5.5E-2</v>
      </c>
      <c r="AF48" s="206">
        <f t="shared" si="1"/>
        <v>5.5E-2</v>
      </c>
      <c r="AG48" s="206">
        <f t="shared" si="1"/>
        <v>5.5E-2</v>
      </c>
      <c r="AH48" s="206">
        <f t="shared" si="1"/>
        <v>5.5E-2</v>
      </c>
      <c r="AI48" s="206">
        <f t="shared" si="1"/>
        <v>5.5E-2</v>
      </c>
      <c r="AJ48" s="206">
        <f t="shared" si="1"/>
        <v>5.5E-2</v>
      </c>
      <c r="AK48" s="206">
        <f t="shared" si="1"/>
        <v>5.5E-2</v>
      </c>
      <c r="AL48" s="206">
        <f t="shared" si="1"/>
        <v>5.5E-2</v>
      </c>
      <c r="AM48" s="206">
        <f t="shared" si="1"/>
        <v>5.5E-2</v>
      </c>
      <c r="AN48" s="206">
        <f t="shared" si="1"/>
        <v>5.5E-2</v>
      </c>
      <c r="AO48" s="206">
        <f t="shared" si="1"/>
        <v>5.5E-2</v>
      </c>
      <c r="AP48" s="206">
        <f t="shared" si="1"/>
        <v>5.5E-2</v>
      </c>
    </row>
    <row r="49" spans="1:45" s="204" customFormat="1" x14ac:dyDescent="0.2">
      <c r="A49" s="205" t="s">
        <v>304</v>
      </c>
      <c r="B49" s="206">
        <f>B137</f>
        <v>0</v>
      </c>
      <c r="C49" s="206">
        <f t="shared" si="1"/>
        <v>5.8000000000000052E-2</v>
      </c>
      <c r="D49" s="206">
        <f t="shared" si="1"/>
        <v>0.11619000000000002</v>
      </c>
      <c r="E49" s="206">
        <f t="shared" si="1"/>
        <v>0.17758045</v>
      </c>
      <c r="F49" s="206">
        <f t="shared" si="1"/>
        <v>0.24234737475000001</v>
      </c>
      <c r="G49" s="206">
        <f t="shared" si="1"/>
        <v>0.31067648036124984</v>
      </c>
      <c r="H49" s="206">
        <f t="shared" si="1"/>
        <v>0.38276368678111861</v>
      </c>
      <c r="I49" s="206">
        <f t="shared" si="1"/>
        <v>0.45881568955408003</v>
      </c>
      <c r="J49" s="206">
        <f t="shared" si="1"/>
        <v>0.53905055247955436</v>
      </c>
      <c r="K49" s="206">
        <f t="shared" si="1"/>
        <v>0.62369833286592979</v>
      </c>
      <c r="L49" s="206">
        <f t="shared" si="1"/>
        <v>0.71300174117355586</v>
      </c>
      <c r="M49" s="206">
        <f t="shared" si="1"/>
        <v>0.80721683693810142</v>
      </c>
      <c r="N49" s="206">
        <f t="shared" si="1"/>
        <v>0.90661376296969687</v>
      </c>
      <c r="O49" s="206">
        <f t="shared" si="1"/>
        <v>1.0114775199330301</v>
      </c>
      <c r="P49" s="206">
        <f t="shared" si="1"/>
        <v>1.1221087835293466</v>
      </c>
      <c r="Q49" s="206">
        <f t="shared" si="1"/>
        <v>1.2388247666234604</v>
      </c>
      <c r="R49" s="206">
        <f t="shared" si="1"/>
        <v>1.3619601287877505</v>
      </c>
      <c r="S49" s="206">
        <f t="shared" si="1"/>
        <v>1.4918679358710767</v>
      </c>
      <c r="T49" s="206">
        <f t="shared" si="1"/>
        <v>1.6289206723439857</v>
      </c>
      <c r="U49" s="206">
        <f t="shared" si="1"/>
        <v>1.7735113093229047</v>
      </c>
      <c r="V49" s="206">
        <f t="shared" si="1"/>
        <v>1.9260544313356642</v>
      </c>
      <c r="W49" s="206">
        <f t="shared" si="1"/>
        <v>2.0869874250591254</v>
      </c>
      <c r="X49" s="206">
        <f t="shared" si="1"/>
        <v>2.2567717334373771</v>
      </c>
      <c r="Y49" s="206">
        <f t="shared" si="1"/>
        <v>2.4358941787764326</v>
      </c>
      <c r="Z49" s="206">
        <f t="shared" si="1"/>
        <v>2.6248683586091359</v>
      </c>
      <c r="AA49" s="206">
        <f t="shared" si="1"/>
        <v>2.8242361183326383</v>
      </c>
      <c r="AB49" s="206">
        <f t="shared" si="1"/>
        <v>3.0345691048409336</v>
      </c>
      <c r="AC49" s="206">
        <f t="shared" si="1"/>
        <v>3.2564704056071845</v>
      </c>
      <c r="AD49" s="206">
        <f t="shared" si="1"/>
        <v>3.4905762779155793</v>
      </c>
      <c r="AE49" s="206">
        <f t="shared" si="1"/>
        <v>3.7375579732009356</v>
      </c>
      <c r="AF49" s="206">
        <f t="shared" si="1"/>
        <v>3.9981236617269866</v>
      </c>
      <c r="AG49" s="206">
        <f t="shared" si="1"/>
        <v>4.2730204631219708</v>
      </c>
      <c r="AH49" s="206">
        <f t="shared" si="1"/>
        <v>4.563036588593679</v>
      </c>
      <c r="AI49" s="206">
        <f t="shared" si="1"/>
        <v>4.8690036009663311</v>
      </c>
      <c r="AJ49" s="206">
        <f t="shared" si="1"/>
        <v>5.1917987990194794</v>
      </c>
      <c r="AK49" s="206">
        <f t="shared" si="1"/>
        <v>5.5323477329655502</v>
      </c>
      <c r="AL49" s="206">
        <f t="shared" si="1"/>
        <v>5.8916268582786548</v>
      </c>
      <c r="AM49" s="206">
        <f t="shared" si="1"/>
        <v>6.2706663354839804</v>
      </c>
      <c r="AN49" s="206">
        <f t="shared" si="1"/>
        <v>6.6705529839355986</v>
      </c>
      <c r="AO49" s="206">
        <f t="shared" si="1"/>
        <v>7.0924333980520569</v>
      </c>
      <c r="AP49" s="206">
        <f t="shared" si="1"/>
        <v>7.5375172349449198</v>
      </c>
    </row>
    <row r="50" spans="1:45" s="204" customFormat="1" ht="16.5" thickBot="1" x14ac:dyDescent="0.25">
      <c r="A50" s="207" t="s">
        <v>501</v>
      </c>
      <c r="B50" s="208">
        <f>IF($B$124="да",($B$126-0.05),0)</f>
        <v>0</v>
      </c>
      <c r="C50" s="208">
        <f>C108*(1+C49)</f>
        <v>0</v>
      </c>
      <c r="D50" s="208">
        <f t="shared" ref="D50:AP50" si="2">D108*(1+D49)</f>
        <v>0</v>
      </c>
      <c r="E50" s="208">
        <f t="shared" si="2"/>
        <v>0</v>
      </c>
      <c r="F50" s="208">
        <f t="shared" si="2"/>
        <v>0</v>
      </c>
      <c r="G50" s="208">
        <f t="shared" si="2"/>
        <v>0</v>
      </c>
      <c r="H50" s="208">
        <f t="shared" si="2"/>
        <v>0</v>
      </c>
      <c r="I50" s="208">
        <f t="shared" si="2"/>
        <v>0</v>
      </c>
      <c r="J50" s="208">
        <f t="shared" si="2"/>
        <v>0</v>
      </c>
      <c r="K50" s="208">
        <f t="shared" si="2"/>
        <v>0</v>
      </c>
      <c r="L50" s="208">
        <f t="shared" si="2"/>
        <v>0</v>
      </c>
      <c r="M50" s="208">
        <f t="shared" si="2"/>
        <v>0</v>
      </c>
      <c r="N50" s="208">
        <f t="shared" si="2"/>
        <v>0</v>
      </c>
      <c r="O50" s="208">
        <f t="shared" si="2"/>
        <v>0</v>
      </c>
      <c r="P50" s="208">
        <f t="shared" si="2"/>
        <v>0</v>
      </c>
      <c r="Q50" s="208">
        <f t="shared" si="2"/>
        <v>0</v>
      </c>
      <c r="R50" s="208">
        <f t="shared" si="2"/>
        <v>0</v>
      </c>
      <c r="S50" s="208">
        <f t="shared" si="2"/>
        <v>0</v>
      </c>
      <c r="T50" s="208">
        <f t="shared" si="2"/>
        <v>0</v>
      </c>
      <c r="U50" s="208">
        <f t="shared" si="2"/>
        <v>0</v>
      </c>
      <c r="V50" s="208">
        <f t="shared" si="2"/>
        <v>0</v>
      </c>
      <c r="W50" s="208">
        <f t="shared" si="2"/>
        <v>0</v>
      </c>
      <c r="X50" s="208">
        <f t="shared" si="2"/>
        <v>0</v>
      </c>
      <c r="Y50" s="208">
        <f t="shared" si="2"/>
        <v>0</v>
      </c>
      <c r="Z50" s="208">
        <f t="shared" si="2"/>
        <v>0</v>
      </c>
      <c r="AA50" s="208">
        <f t="shared" si="2"/>
        <v>0</v>
      </c>
      <c r="AB50" s="208">
        <f t="shared" si="2"/>
        <v>0</v>
      </c>
      <c r="AC50" s="208">
        <f t="shared" si="2"/>
        <v>0</v>
      </c>
      <c r="AD50" s="208">
        <f t="shared" si="2"/>
        <v>0</v>
      </c>
      <c r="AE50" s="208">
        <f t="shared" si="2"/>
        <v>0</v>
      </c>
      <c r="AF50" s="208">
        <f t="shared" si="2"/>
        <v>0</v>
      </c>
      <c r="AG50" s="208">
        <f t="shared" si="2"/>
        <v>0</v>
      </c>
      <c r="AH50" s="208">
        <f t="shared" si="2"/>
        <v>0</v>
      </c>
      <c r="AI50" s="208">
        <f t="shared" si="2"/>
        <v>0</v>
      </c>
      <c r="AJ50" s="208">
        <f t="shared" si="2"/>
        <v>0</v>
      </c>
      <c r="AK50" s="208">
        <f t="shared" si="2"/>
        <v>0</v>
      </c>
      <c r="AL50" s="208">
        <f t="shared" si="2"/>
        <v>0</v>
      </c>
      <c r="AM50" s="208">
        <f t="shared" si="2"/>
        <v>0</v>
      </c>
      <c r="AN50" s="208">
        <f t="shared" si="2"/>
        <v>0</v>
      </c>
      <c r="AO50" s="208">
        <f t="shared" si="2"/>
        <v>0</v>
      </c>
      <c r="AP50" s="208">
        <f t="shared" si="2"/>
        <v>0</v>
      </c>
    </row>
    <row r="51" spans="1:45" ht="16.5" thickBot="1" x14ac:dyDescent="0.25"/>
    <row r="52" spans="1:45" x14ac:dyDescent="0.2">
      <c r="A52" s="209" t="s">
        <v>303</v>
      </c>
      <c r="B52" s="210">
        <f>B58</f>
        <v>1</v>
      </c>
      <c r="C52" s="210">
        <f t="shared" ref="C52:AO52" si="3">C58</f>
        <v>2</v>
      </c>
      <c r="D52" s="210">
        <f t="shared" si="3"/>
        <v>3</v>
      </c>
      <c r="E52" s="210">
        <f t="shared" si="3"/>
        <v>4</v>
      </c>
      <c r="F52" s="210">
        <f t="shared" si="3"/>
        <v>5</v>
      </c>
      <c r="G52" s="210">
        <f t="shared" si="3"/>
        <v>6</v>
      </c>
      <c r="H52" s="210">
        <f t="shared" si="3"/>
        <v>7</v>
      </c>
      <c r="I52" s="210">
        <f t="shared" si="3"/>
        <v>8</v>
      </c>
      <c r="J52" s="210">
        <f t="shared" si="3"/>
        <v>9</v>
      </c>
      <c r="K52" s="210">
        <f t="shared" si="3"/>
        <v>10</v>
      </c>
      <c r="L52" s="210">
        <f t="shared" si="3"/>
        <v>11</v>
      </c>
      <c r="M52" s="210">
        <f t="shared" si="3"/>
        <v>12</v>
      </c>
      <c r="N52" s="210">
        <f t="shared" si="3"/>
        <v>13</v>
      </c>
      <c r="O52" s="210">
        <f t="shared" si="3"/>
        <v>14</v>
      </c>
      <c r="P52" s="210">
        <f t="shared" si="3"/>
        <v>15</v>
      </c>
      <c r="Q52" s="210">
        <f t="shared" si="3"/>
        <v>16</v>
      </c>
      <c r="R52" s="210">
        <f t="shared" si="3"/>
        <v>17</v>
      </c>
      <c r="S52" s="210">
        <f t="shared" si="3"/>
        <v>18</v>
      </c>
      <c r="T52" s="210">
        <f t="shared" si="3"/>
        <v>19</v>
      </c>
      <c r="U52" s="210">
        <f t="shared" si="3"/>
        <v>20</v>
      </c>
      <c r="V52" s="210">
        <f t="shared" si="3"/>
        <v>21</v>
      </c>
      <c r="W52" s="210">
        <f t="shared" si="3"/>
        <v>22</v>
      </c>
      <c r="X52" s="210">
        <f t="shared" si="3"/>
        <v>23</v>
      </c>
      <c r="Y52" s="210">
        <f t="shared" si="3"/>
        <v>24</v>
      </c>
      <c r="Z52" s="210">
        <f t="shared" si="3"/>
        <v>25</v>
      </c>
      <c r="AA52" s="210">
        <f t="shared" si="3"/>
        <v>26</v>
      </c>
      <c r="AB52" s="210">
        <f t="shared" si="3"/>
        <v>27</v>
      </c>
      <c r="AC52" s="210">
        <f t="shared" si="3"/>
        <v>28</v>
      </c>
      <c r="AD52" s="210">
        <f t="shared" si="3"/>
        <v>29</v>
      </c>
      <c r="AE52" s="210">
        <f t="shared" si="3"/>
        <v>30</v>
      </c>
      <c r="AF52" s="210">
        <f t="shared" si="3"/>
        <v>31</v>
      </c>
      <c r="AG52" s="210">
        <f t="shared" si="3"/>
        <v>32</v>
      </c>
      <c r="AH52" s="210">
        <f t="shared" si="3"/>
        <v>33</v>
      </c>
      <c r="AI52" s="210">
        <f t="shared" si="3"/>
        <v>34</v>
      </c>
      <c r="AJ52" s="210">
        <f t="shared" si="3"/>
        <v>35</v>
      </c>
      <c r="AK52" s="210">
        <f t="shared" si="3"/>
        <v>36</v>
      </c>
      <c r="AL52" s="210">
        <f t="shared" si="3"/>
        <v>37</v>
      </c>
      <c r="AM52" s="210">
        <f t="shared" si="3"/>
        <v>38</v>
      </c>
      <c r="AN52" s="210">
        <f t="shared" si="3"/>
        <v>39</v>
      </c>
      <c r="AO52" s="210">
        <f t="shared" si="3"/>
        <v>40</v>
      </c>
      <c r="AP52" s="210">
        <f>AP58</f>
        <v>41</v>
      </c>
    </row>
    <row r="53" spans="1:45" x14ac:dyDescent="0.2">
      <c r="A53" s="211" t="s">
        <v>302</v>
      </c>
      <c r="B53" s="212">
        <v>0</v>
      </c>
      <c r="C53" s="212">
        <f t="shared" ref="C53:AP53" si="4">B53+B54-B55</f>
        <v>0</v>
      </c>
      <c r="D53" s="212">
        <f t="shared" si="4"/>
        <v>0</v>
      </c>
      <c r="E53" s="212">
        <f t="shared" si="4"/>
        <v>0</v>
      </c>
      <c r="F53" s="212">
        <f t="shared" si="4"/>
        <v>0</v>
      </c>
      <c r="G53" s="212">
        <f t="shared" si="4"/>
        <v>0</v>
      </c>
      <c r="H53" s="212">
        <f t="shared" si="4"/>
        <v>0</v>
      </c>
      <c r="I53" s="212">
        <f t="shared" si="4"/>
        <v>0</v>
      </c>
      <c r="J53" s="212">
        <f t="shared" si="4"/>
        <v>0</v>
      </c>
      <c r="K53" s="212">
        <f t="shared" si="4"/>
        <v>0</v>
      </c>
      <c r="L53" s="212">
        <f t="shared" si="4"/>
        <v>0</v>
      </c>
      <c r="M53" s="212">
        <f t="shared" si="4"/>
        <v>0</v>
      </c>
      <c r="N53" s="212">
        <f t="shared" si="4"/>
        <v>0</v>
      </c>
      <c r="O53" s="212">
        <f t="shared" si="4"/>
        <v>0</v>
      </c>
      <c r="P53" s="212">
        <f t="shared" si="4"/>
        <v>0</v>
      </c>
      <c r="Q53" s="212">
        <f t="shared" si="4"/>
        <v>0</v>
      </c>
      <c r="R53" s="212">
        <f t="shared" si="4"/>
        <v>0</v>
      </c>
      <c r="S53" s="212">
        <f t="shared" si="4"/>
        <v>0</v>
      </c>
      <c r="T53" s="212">
        <f t="shared" si="4"/>
        <v>0</v>
      </c>
      <c r="U53" s="212">
        <f t="shared" si="4"/>
        <v>0</v>
      </c>
      <c r="V53" s="212">
        <f t="shared" si="4"/>
        <v>0</v>
      </c>
      <c r="W53" s="212">
        <f t="shared" si="4"/>
        <v>0</v>
      </c>
      <c r="X53" s="212">
        <f t="shared" si="4"/>
        <v>0</v>
      </c>
      <c r="Y53" s="212">
        <f t="shared" si="4"/>
        <v>0</v>
      </c>
      <c r="Z53" s="212">
        <f t="shared" si="4"/>
        <v>0</v>
      </c>
      <c r="AA53" s="212">
        <f t="shared" si="4"/>
        <v>0</v>
      </c>
      <c r="AB53" s="212">
        <f t="shared" si="4"/>
        <v>0</v>
      </c>
      <c r="AC53" s="212">
        <f t="shared" si="4"/>
        <v>0</v>
      </c>
      <c r="AD53" s="212">
        <f t="shared" si="4"/>
        <v>0</v>
      </c>
      <c r="AE53" s="212">
        <f t="shared" si="4"/>
        <v>0</v>
      </c>
      <c r="AF53" s="212">
        <f t="shared" si="4"/>
        <v>0</v>
      </c>
      <c r="AG53" s="212">
        <f t="shared" si="4"/>
        <v>0</v>
      </c>
      <c r="AH53" s="212">
        <f t="shared" si="4"/>
        <v>0</v>
      </c>
      <c r="AI53" s="212">
        <f t="shared" si="4"/>
        <v>0</v>
      </c>
      <c r="AJ53" s="212">
        <f t="shared" si="4"/>
        <v>0</v>
      </c>
      <c r="AK53" s="212">
        <f t="shared" si="4"/>
        <v>0</v>
      </c>
      <c r="AL53" s="212">
        <f t="shared" si="4"/>
        <v>0</v>
      </c>
      <c r="AM53" s="212">
        <f t="shared" si="4"/>
        <v>0</v>
      </c>
      <c r="AN53" s="212">
        <f t="shared" si="4"/>
        <v>0</v>
      </c>
      <c r="AO53" s="212">
        <f t="shared" si="4"/>
        <v>0</v>
      </c>
      <c r="AP53" s="212">
        <f t="shared" si="4"/>
        <v>0</v>
      </c>
    </row>
    <row r="54" spans="1:45" x14ac:dyDescent="0.2">
      <c r="A54" s="211" t="s">
        <v>301</v>
      </c>
      <c r="B54" s="212">
        <f>B25*B28*B43*1.18</f>
        <v>0</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s="212">
        <v>0</v>
      </c>
      <c r="AE54" s="212">
        <v>0</v>
      </c>
      <c r="AF54" s="212">
        <v>0</v>
      </c>
      <c r="AG54" s="212">
        <v>0</v>
      </c>
      <c r="AH54" s="212">
        <v>0</v>
      </c>
      <c r="AI54" s="212">
        <v>0</v>
      </c>
      <c r="AJ54" s="212">
        <v>0</v>
      </c>
      <c r="AK54" s="212">
        <v>0</v>
      </c>
      <c r="AL54" s="212">
        <v>0</v>
      </c>
      <c r="AM54" s="212">
        <v>0</v>
      </c>
      <c r="AN54" s="212">
        <v>0</v>
      </c>
      <c r="AO54" s="212">
        <v>0</v>
      </c>
      <c r="AP54" s="212">
        <v>0</v>
      </c>
    </row>
    <row r="55" spans="1:45" x14ac:dyDescent="0.2">
      <c r="A55" s="211" t="s">
        <v>300</v>
      </c>
      <c r="B55" s="212">
        <f>$B$54/$B$40</f>
        <v>0</v>
      </c>
      <c r="C55" s="212">
        <f t="shared" ref="C55:AP55" si="5">IF(ROUND(C53,1)=0,0,B55+C54/$B$40)</f>
        <v>0</v>
      </c>
      <c r="D55" s="212">
        <f t="shared" si="5"/>
        <v>0</v>
      </c>
      <c r="E55" s="212">
        <f t="shared" si="5"/>
        <v>0</v>
      </c>
      <c r="F55" s="212">
        <f t="shared" si="5"/>
        <v>0</v>
      </c>
      <c r="G55" s="212">
        <f t="shared" si="5"/>
        <v>0</v>
      </c>
      <c r="H55" s="212">
        <f t="shared" si="5"/>
        <v>0</v>
      </c>
      <c r="I55" s="212">
        <f t="shared" si="5"/>
        <v>0</v>
      </c>
      <c r="J55" s="212">
        <f t="shared" si="5"/>
        <v>0</v>
      </c>
      <c r="K55" s="212">
        <f t="shared" si="5"/>
        <v>0</v>
      </c>
      <c r="L55" s="212">
        <f t="shared" si="5"/>
        <v>0</v>
      </c>
      <c r="M55" s="212">
        <f t="shared" si="5"/>
        <v>0</v>
      </c>
      <c r="N55" s="212">
        <f t="shared" si="5"/>
        <v>0</v>
      </c>
      <c r="O55" s="212">
        <f t="shared" si="5"/>
        <v>0</v>
      </c>
      <c r="P55" s="212">
        <f t="shared" si="5"/>
        <v>0</v>
      </c>
      <c r="Q55" s="212">
        <f t="shared" si="5"/>
        <v>0</v>
      </c>
      <c r="R55" s="212">
        <f t="shared" si="5"/>
        <v>0</v>
      </c>
      <c r="S55" s="212">
        <f t="shared" si="5"/>
        <v>0</v>
      </c>
      <c r="T55" s="212">
        <f t="shared" si="5"/>
        <v>0</v>
      </c>
      <c r="U55" s="212">
        <f t="shared" si="5"/>
        <v>0</v>
      </c>
      <c r="V55" s="212">
        <f t="shared" si="5"/>
        <v>0</v>
      </c>
      <c r="W55" s="212">
        <f t="shared" si="5"/>
        <v>0</v>
      </c>
      <c r="X55" s="212">
        <f t="shared" si="5"/>
        <v>0</v>
      </c>
      <c r="Y55" s="212">
        <f t="shared" si="5"/>
        <v>0</v>
      </c>
      <c r="Z55" s="212">
        <f t="shared" si="5"/>
        <v>0</v>
      </c>
      <c r="AA55" s="212">
        <f t="shared" si="5"/>
        <v>0</v>
      </c>
      <c r="AB55" s="212">
        <f t="shared" si="5"/>
        <v>0</v>
      </c>
      <c r="AC55" s="212">
        <f t="shared" si="5"/>
        <v>0</v>
      </c>
      <c r="AD55" s="212">
        <f t="shared" si="5"/>
        <v>0</v>
      </c>
      <c r="AE55" s="212">
        <f t="shared" si="5"/>
        <v>0</v>
      </c>
      <c r="AF55" s="212">
        <f t="shared" si="5"/>
        <v>0</v>
      </c>
      <c r="AG55" s="212">
        <f t="shared" si="5"/>
        <v>0</v>
      </c>
      <c r="AH55" s="212">
        <f t="shared" si="5"/>
        <v>0</v>
      </c>
      <c r="AI55" s="212">
        <f t="shared" si="5"/>
        <v>0</v>
      </c>
      <c r="AJ55" s="212">
        <f t="shared" si="5"/>
        <v>0</v>
      </c>
      <c r="AK55" s="212">
        <f t="shared" si="5"/>
        <v>0</v>
      </c>
      <c r="AL55" s="212">
        <f t="shared" si="5"/>
        <v>0</v>
      </c>
      <c r="AM55" s="212">
        <f t="shared" si="5"/>
        <v>0</v>
      </c>
      <c r="AN55" s="212">
        <f t="shared" si="5"/>
        <v>0</v>
      </c>
      <c r="AO55" s="212">
        <f t="shared" si="5"/>
        <v>0</v>
      </c>
      <c r="AP55" s="212">
        <f t="shared" si="5"/>
        <v>0</v>
      </c>
    </row>
    <row r="56" spans="1:45" ht="16.5" thickBot="1" x14ac:dyDescent="0.25">
      <c r="A56" s="213" t="s">
        <v>299</v>
      </c>
      <c r="B56" s="214">
        <f t="shared" ref="B56:AP56" si="6">AVERAGE(SUM(B53:B54),(SUM(B53:B54)-B55))*$B$42</f>
        <v>0</v>
      </c>
      <c r="C56" s="214">
        <f t="shared" si="6"/>
        <v>0</v>
      </c>
      <c r="D56" s="214">
        <f t="shared" si="6"/>
        <v>0</v>
      </c>
      <c r="E56" s="214">
        <f t="shared" si="6"/>
        <v>0</v>
      </c>
      <c r="F56" s="214">
        <f t="shared" si="6"/>
        <v>0</v>
      </c>
      <c r="G56" s="214">
        <f t="shared" si="6"/>
        <v>0</v>
      </c>
      <c r="H56" s="214">
        <f t="shared" si="6"/>
        <v>0</v>
      </c>
      <c r="I56" s="214">
        <f t="shared" si="6"/>
        <v>0</v>
      </c>
      <c r="J56" s="214">
        <f t="shared" si="6"/>
        <v>0</v>
      </c>
      <c r="K56" s="214">
        <f t="shared" si="6"/>
        <v>0</v>
      </c>
      <c r="L56" s="214">
        <f t="shared" si="6"/>
        <v>0</v>
      </c>
      <c r="M56" s="214">
        <f t="shared" si="6"/>
        <v>0</v>
      </c>
      <c r="N56" s="214">
        <f t="shared" si="6"/>
        <v>0</v>
      </c>
      <c r="O56" s="214">
        <f t="shared" si="6"/>
        <v>0</v>
      </c>
      <c r="P56" s="214">
        <f t="shared" si="6"/>
        <v>0</v>
      </c>
      <c r="Q56" s="214">
        <f t="shared" si="6"/>
        <v>0</v>
      </c>
      <c r="R56" s="214">
        <f t="shared" si="6"/>
        <v>0</v>
      </c>
      <c r="S56" s="214">
        <f t="shared" si="6"/>
        <v>0</v>
      </c>
      <c r="T56" s="214">
        <f t="shared" si="6"/>
        <v>0</v>
      </c>
      <c r="U56" s="214">
        <f t="shared" si="6"/>
        <v>0</v>
      </c>
      <c r="V56" s="214">
        <f t="shared" si="6"/>
        <v>0</v>
      </c>
      <c r="W56" s="214">
        <f t="shared" si="6"/>
        <v>0</v>
      </c>
      <c r="X56" s="214">
        <f t="shared" si="6"/>
        <v>0</v>
      </c>
      <c r="Y56" s="214">
        <f t="shared" si="6"/>
        <v>0</v>
      </c>
      <c r="Z56" s="214">
        <f t="shared" si="6"/>
        <v>0</v>
      </c>
      <c r="AA56" s="214">
        <f t="shared" si="6"/>
        <v>0</v>
      </c>
      <c r="AB56" s="214">
        <f t="shared" si="6"/>
        <v>0</v>
      </c>
      <c r="AC56" s="214">
        <f t="shared" si="6"/>
        <v>0</v>
      </c>
      <c r="AD56" s="214">
        <f t="shared" si="6"/>
        <v>0</v>
      </c>
      <c r="AE56" s="214">
        <f t="shared" si="6"/>
        <v>0</v>
      </c>
      <c r="AF56" s="214">
        <f t="shared" si="6"/>
        <v>0</v>
      </c>
      <c r="AG56" s="214">
        <f t="shared" si="6"/>
        <v>0</v>
      </c>
      <c r="AH56" s="214">
        <f t="shared" si="6"/>
        <v>0</v>
      </c>
      <c r="AI56" s="214">
        <f t="shared" si="6"/>
        <v>0</v>
      </c>
      <c r="AJ56" s="214">
        <f t="shared" si="6"/>
        <v>0</v>
      </c>
      <c r="AK56" s="214">
        <f t="shared" si="6"/>
        <v>0</v>
      </c>
      <c r="AL56" s="214">
        <f t="shared" si="6"/>
        <v>0</v>
      </c>
      <c r="AM56" s="214">
        <f t="shared" si="6"/>
        <v>0</v>
      </c>
      <c r="AN56" s="214">
        <f t="shared" si="6"/>
        <v>0</v>
      </c>
      <c r="AO56" s="214">
        <f t="shared" si="6"/>
        <v>0</v>
      </c>
      <c r="AP56" s="214">
        <f t="shared" si="6"/>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4"/>
      <c r="AR57" s="164"/>
      <c r="AS57" s="164"/>
    </row>
    <row r="58" spans="1:45" x14ac:dyDescent="0.2">
      <c r="A58" s="209" t="s">
        <v>502</v>
      </c>
      <c r="B58" s="210">
        <v>1</v>
      </c>
      <c r="C58" s="210">
        <f>B58+1</f>
        <v>2</v>
      </c>
      <c r="D58" s="210">
        <f t="shared" ref="D58:AP58" si="7">C58+1</f>
        <v>3</v>
      </c>
      <c r="E58" s="210">
        <f t="shared" si="7"/>
        <v>4</v>
      </c>
      <c r="F58" s="210">
        <f t="shared" si="7"/>
        <v>5</v>
      </c>
      <c r="G58" s="210">
        <f t="shared" si="7"/>
        <v>6</v>
      </c>
      <c r="H58" s="210">
        <f t="shared" si="7"/>
        <v>7</v>
      </c>
      <c r="I58" s="210">
        <f t="shared" si="7"/>
        <v>8</v>
      </c>
      <c r="J58" s="210">
        <f t="shared" si="7"/>
        <v>9</v>
      </c>
      <c r="K58" s="210">
        <f t="shared" si="7"/>
        <v>10</v>
      </c>
      <c r="L58" s="210">
        <f t="shared" si="7"/>
        <v>11</v>
      </c>
      <c r="M58" s="210">
        <f t="shared" si="7"/>
        <v>12</v>
      </c>
      <c r="N58" s="210">
        <f t="shared" si="7"/>
        <v>13</v>
      </c>
      <c r="O58" s="210">
        <f t="shared" si="7"/>
        <v>14</v>
      </c>
      <c r="P58" s="210">
        <f t="shared" si="7"/>
        <v>15</v>
      </c>
      <c r="Q58" s="210">
        <f t="shared" si="7"/>
        <v>16</v>
      </c>
      <c r="R58" s="210">
        <f t="shared" si="7"/>
        <v>17</v>
      </c>
      <c r="S58" s="210">
        <f t="shared" si="7"/>
        <v>18</v>
      </c>
      <c r="T58" s="210">
        <f t="shared" si="7"/>
        <v>19</v>
      </c>
      <c r="U58" s="210">
        <f t="shared" si="7"/>
        <v>20</v>
      </c>
      <c r="V58" s="210">
        <f t="shared" si="7"/>
        <v>21</v>
      </c>
      <c r="W58" s="210">
        <f t="shared" si="7"/>
        <v>22</v>
      </c>
      <c r="X58" s="210">
        <f t="shared" si="7"/>
        <v>23</v>
      </c>
      <c r="Y58" s="210">
        <f t="shared" si="7"/>
        <v>24</v>
      </c>
      <c r="Z58" s="210">
        <f t="shared" si="7"/>
        <v>25</v>
      </c>
      <c r="AA58" s="210">
        <f t="shared" si="7"/>
        <v>26</v>
      </c>
      <c r="AB58" s="210">
        <f t="shared" si="7"/>
        <v>27</v>
      </c>
      <c r="AC58" s="210">
        <f t="shared" si="7"/>
        <v>28</v>
      </c>
      <c r="AD58" s="210">
        <f t="shared" si="7"/>
        <v>29</v>
      </c>
      <c r="AE58" s="210">
        <f t="shared" si="7"/>
        <v>30</v>
      </c>
      <c r="AF58" s="210">
        <f t="shared" si="7"/>
        <v>31</v>
      </c>
      <c r="AG58" s="210">
        <f t="shared" si="7"/>
        <v>32</v>
      </c>
      <c r="AH58" s="210">
        <f t="shared" si="7"/>
        <v>33</v>
      </c>
      <c r="AI58" s="210">
        <f t="shared" si="7"/>
        <v>34</v>
      </c>
      <c r="AJ58" s="210">
        <f t="shared" si="7"/>
        <v>35</v>
      </c>
      <c r="AK58" s="210">
        <f t="shared" si="7"/>
        <v>36</v>
      </c>
      <c r="AL58" s="210">
        <f t="shared" si="7"/>
        <v>37</v>
      </c>
      <c r="AM58" s="210">
        <f t="shared" si="7"/>
        <v>38</v>
      </c>
      <c r="AN58" s="210">
        <f t="shared" si="7"/>
        <v>39</v>
      </c>
      <c r="AO58" s="210">
        <f t="shared" si="7"/>
        <v>40</v>
      </c>
      <c r="AP58" s="210">
        <f t="shared" si="7"/>
        <v>41</v>
      </c>
    </row>
    <row r="59" spans="1:45" ht="14.25" x14ac:dyDescent="0.2">
      <c r="A59" s="218" t="s">
        <v>298</v>
      </c>
      <c r="B59" s="219">
        <f t="shared" ref="B59:AP59" si="8">B50*$B$28</f>
        <v>0</v>
      </c>
      <c r="C59" s="219">
        <f t="shared" si="8"/>
        <v>0</v>
      </c>
      <c r="D59" s="219">
        <f t="shared" si="8"/>
        <v>0</v>
      </c>
      <c r="E59" s="219">
        <f t="shared" si="8"/>
        <v>0</v>
      </c>
      <c r="F59" s="219">
        <f t="shared" si="8"/>
        <v>0</v>
      </c>
      <c r="G59" s="219">
        <f t="shared" si="8"/>
        <v>0</v>
      </c>
      <c r="H59" s="219">
        <f t="shared" si="8"/>
        <v>0</v>
      </c>
      <c r="I59" s="219">
        <f t="shared" si="8"/>
        <v>0</v>
      </c>
      <c r="J59" s="219">
        <f t="shared" si="8"/>
        <v>0</v>
      </c>
      <c r="K59" s="219">
        <f t="shared" si="8"/>
        <v>0</v>
      </c>
      <c r="L59" s="219">
        <f t="shared" si="8"/>
        <v>0</v>
      </c>
      <c r="M59" s="219">
        <f t="shared" si="8"/>
        <v>0</v>
      </c>
      <c r="N59" s="219">
        <f t="shared" si="8"/>
        <v>0</v>
      </c>
      <c r="O59" s="219">
        <f t="shared" si="8"/>
        <v>0</v>
      </c>
      <c r="P59" s="219">
        <f t="shared" si="8"/>
        <v>0</v>
      </c>
      <c r="Q59" s="219">
        <f t="shared" si="8"/>
        <v>0</v>
      </c>
      <c r="R59" s="219">
        <f t="shared" si="8"/>
        <v>0</v>
      </c>
      <c r="S59" s="219">
        <f t="shared" si="8"/>
        <v>0</v>
      </c>
      <c r="T59" s="219">
        <f t="shared" si="8"/>
        <v>0</v>
      </c>
      <c r="U59" s="219">
        <f t="shared" si="8"/>
        <v>0</v>
      </c>
      <c r="V59" s="219">
        <f t="shared" si="8"/>
        <v>0</v>
      </c>
      <c r="W59" s="219">
        <f t="shared" si="8"/>
        <v>0</v>
      </c>
      <c r="X59" s="219">
        <f t="shared" si="8"/>
        <v>0</v>
      </c>
      <c r="Y59" s="219">
        <f t="shared" si="8"/>
        <v>0</v>
      </c>
      <c r="Z59" s="219">
        <f t="shared" si="8"/>
        <v>0</v>
      </c>
      <c r="AA59" s="219">
        <f t="shared" si="8"/>
        <v>0</v>
      </c>
      <c r="AB59" s="219">
        <f t="shared" si="8"/>
        <v>0</v>
      </c>
      <c r="AC59" s="219">
        <f t="shared" si="8"/>
        <v>0</v>
      </c>
      <c r="AD59" s="219">
        <f t="shared" si="8"/>
        <v>0</v>
      </c>
      <c r="AE59" s="219">
        <f t="shared" si="8"/>
        <v>0</v>
      </c>
      <c r="AF59" s="219">
        <f t="shared" si="8"/>
        <v>0</v>
      </c>
      <c r="AG59" s="219">
        <f t="shared" si="8"/>
        <v>0</v>
      </c>
      <c r="AH59" s="219">
        <f t="shared" si="8"/>
        <v>0</v>
      </c>
      <c r="AI59" s="219">
        <f t="shared" si="8"/>
        <v>0</v>
      </c>
      <c r="AJ59" s="219">
        <f t="shared" si="8"/>
        <v>0</v>
      </c>
      <c r="AK59" s="219">
        <f t="shared" si="8"/>
        <v>0</v>
      </c>
      <c r="AL59" s="219">
        <f t="shared" si="8"/>
        <v>0</v>
      </c>
      <c r="AM59" s="219">
        <f t="shared" si="8"/>
        <v>0</v>
      </c>
      <c r="AN59" s="219">
        <f t="shared" si="8"/>
        <v>0</v>
      </c>
      <c r="AO59" s="219">
        <f t="shared" si="8"/>
        <v>0</v>
      </c>
      <c r="AP59" s="219">
        <f t="shared" si="8"/>
        <v>0</v>
      </c>
    </row>
    <row r="60" spans="1:45" x14ac:dyDescent="0.2">
      <c r="A60" s="211" t="s">
        <v>297</v>
      </c>
      <c r="B60" s="212">
        <f t="shared" ref="B60:Z60" si="9">SUM(B61:B65)</f>
        <v>0</v>
      </c>
      <c r="C60" s="212">
        <f t="shared" si="9"/>
        <v>-41739.037341447998</v>
      </c>
      <c r="D60" s="212">
        <f>SUM(D61:D65)</f>
        <v>-44034.684395227639</v>
      </c>
      <c r="E60" s="212">
        <f t="shared" si="9"/>
        <v>-46456.592036965158</v>
      </c>
      <c r="F60" s="212">
        <f t="shared" si="9"/>
        <v>-49011.704598998243</v>
      </c>
      <c r="G60" s="212">
        <f t="shared" si="9"/>
        <v>-51707.348351943139</v>
      </c>
      <c r="H60" s="212">
        <f t="shared" si="9"/>
        <v>-54551.252511300016</v>
      </c>
      <c r="I60" s="212">
        <f t="shared" si="9"/>
        <v>-57551.571399421511</v>
      </c>
      <c r="J60" s="212">
        <f t="shared" si="9"/>
        <v>-60716.907826389688</v>
      </c>
      <c r="K60" s="212">
        <f t="shared" si="9"/>
        <v>-64056.337756841123</v>
      </c>
      <c r="L60" s="212">
        <f t="shared" si="9"/>
        <v>-67579.436333467384</v>
      </c>
      <c r="M60" s="212">
        <f t="shared" si="9"/>
        <v>-71296.305331808078</v>
      </c>
      <c r="N60" s="212">
        <f t="shared" si="9"/>
        <v>-75217.602125057529</v>
      </c>
      <c r="O60" s="212">
        <f t="shared" si="9"/>
        <v>-79354.570241935682</v>
      </c>
      <c r="P60" s="212">
        <f t="shared" si="9"/>
        <v>-83719.071605242134</v>
      </c>
      <c r="Q60" s="212">
        <f t="shared" si="9"/>
        <v>-88323.620543530444</v>
      </c>
      <c r="R60" s="212">
        <f t="shared" si="9"/>
        <v>-93181.419673424622</v>
      </c>
      <c r="S60" s="212">
        <f t="shared" si="9"/>
        <v>-98306.397755462967</v>
      </c>
      <c r="T60" s="212">
        <f t="shared" si="9"/>
        <v>-103713.24963201342</v>
      </c>
      <c r="U60" s="212">
        <f t="shared" si="9"/>
        <v>-109417.47836177415</v>
      </c>
      <c r="V60" s="212">
        <f t="shared" si="9"/>
        <v>-115435.43967167172</v>
      </c>
      <c r="W60" s="212">
        <f t="shared" si="9"/>
        <v>-121784.38885361365</v>
      </c>
      <c r="X60" s="212">
        <f t="shared" si="9"/>
        <v>-128482.5302405624</v>
      </c>
      <c r="Y60" s="212">
        <f t="shared" si="9"/>
        <v>-135549.06940379331</v>
      </c>
      <c r="Z60" s="212">
        <f t="shared" si="9"/>
        <v>-143004.26822100193</v>
      </c>
      <c r="AA60" s="212">
        <f t="shared" ref="AA60:AP60" si="10">SUM(AA61:AA65)</f>
        <v>-150869.50297315704</v>
      </c>
      <c r="AB60" s="212">
        <f t="shared" si="10"/>
        <v>-159167.32563668067</v>
      </c>
      <c r="AC60" s="212">
        <f t="shared" si="10"/>
        <v>-167921.5285466981</v>
      </c>
      <c r="AD60" s="212">
        <f t="shared" si="10"/>
        <v>-177157.21261676648</v>
      </c>
      <c r="AE60" s="212">
        <f t="shared" si="10"/>
        <v>-186900.8593106886</v>
      </c>
      <c r="AF60" s="212">
        <f t="shared" si="10"/>
        <v>-197180.40657277647</v>
      </c>
      <c r="AG60" s="212">
        <f t="shared" si="10"/>
        <v>-208025.32893427915</v>
      </c>
      <c r="AH60" s="212">
        <f t="shared" si="10"/>
        <v>-219466.72202566452</v>
      </c>
      <c r="AI60" s="212">
        <f t="shared" si="10"/>
        <v>-231537.39173707605</v>
      </c>
      <c r="AJ60" s="212">
        <f t="shared" si="10"/>
        <v>-244271.94828261522</v>
      </c>
      <c r="AK60" s="212">
        <f t="shared" si="10"/>
        <v>-257706.90543815904</v>
      </c>
      <c r="AL60" s="212">
        <f t="shared" si="10"/>
        <v>-271880.78523725778</v>
      </c>
      <c r="AM60" s="212">
        <f t="shared" si="10"/>
        <v>-286834.22842530691</v>
      </c>
      <c r="AN60" s="212">
        <f t="shared" si="10"/>
        <v>-302610.11098869878</v>
      </c>
      <c r="AO60" s="212">
        <f t="shared" si="10"/>
        <v>-319253.66709307721</v>
      </c>
      <c r="AP60" s="212">
        <f t="shared" si="10"/>
        <v>-336812.61878319649</v>
      </c>
    </row>
    <row r="61" spans="1:45" x14ac:dyDescent="0.2">
      <c r="A61" s="220" t="s">
        <v>296</v>
      </c>
      <c r="B61" s="212"/>
      <c r="C61" s="212">
        <f>-IF(C$47&lt;=$B$30,0,$B$29*(1+C$49)*$B$28)</f>
        <v>-41739.037341447998</v>
      </c>
      <c r="D61" s="212">
        <f>-IF(D$47&lt;=$B$30,0,$B$29*(1+D$49)*$B$28)</f>
        <v>-44034.684395227639</v>
      </c>
      <c r="E61" s="212">
        <f t="shared" ref="E61:AP61" si="11">-IF(E$47&lt;=$B$30,0,$B$29*(1+E$49)*$B$28)</f>
        <v>-46456.592036965158</v>
      </c>
      <c r="F61" s="212">
        <f t="shared" si="11"/>
        <v>-49011.704598998243</v>
      </c>
      <c r="G61" s="212">
        <f t="shared" si="11"/>
        <v>-51707.348351943139</v>
      </c>
      <c r="H61" s="212">
        <f t="shared" si="11"/>
        <v>-54551.252511300016</v>
      </c>
      <c r="I61" s="212">
        <f t="shared" si="11"/>
        <v>-57551.571399421511</v>
      </c>
      <c r="J61" s="212">
        <f t="shared" si="11"/>
        <v>-60716.907826389688</v>
      </c>
      <c r="K61" s="212">
        <f t="shared" si="11"/>
        <v>-64056.337756841123</v>
      </c>
      <c r="L61" s="212">
        <f t="shared" si="11"/>
        <v>-67579.436333467384</v>
      </c>
      <c r="M61" s="212">
        <f t="shared" si="11"/>
        <v>-71296.305331808078</v>
      </c>
      <c r="N61" s="212">
        <f t="shared" si="11"/>
        <v>-75217.602125057529</v>
      </c>
      <c r="O61" s="212">
        <f t="shared" si="11"/>
        <v>-79354.570241935682</v>
      </c>
      <c r="P61" s="212">
        <f t="shared" si="11"/>
        <v>-83719.071605242134</v>
      </c>
      <c r="Q61" s="212">
        <f t="shared" si="11"/>
        <v>-88323.620543530444</v>
      </c>
      <c r="R61" s="212">
        <f t="shared" si="11"/>
        <v>-93181.419673424622</v>
      </c>
      <c r="S61" s="212">
        <f t="shared" si="11"/>
        <v>-98306.397755462967</v>
      </c>
      <c r="T61" s="212">
        <f t="shared" si="11"/>
        <v>-103713.24963201342</v>
      </c>
      <c r="U61" s="212">
        <f t="shared" si="11"/>
        <v>-109417.47836177415</v>
      </c>
      <c r="V61" s="212">
        <f t="shared" si="11"/>
        <v>-115435.43967167172</v>
      </c>
      <c r="W61" s="212">
        <f t="shared" si="11"/>
        <v>-121784.38885361365</v>
      </c>
      <c r="X61" s="212">
        <f t="shared" si="11"/>
        <v>-128482.5302405624</v>
      </c>
      <c r="Y61" s="212">
        <f t="shared" si="11"/>
        <v>-135549.06940379331</v>
      </c>
      <c r="Z61" s="212">
        <f t="shared" si="11"/>
        <v>-143004.26822100193</v>
      </c>
      <c r="AA61" s="212">
        <f t="shared" si="11"/>
        <v>-150869.50297315704</v>
      </c>
      <c r="AB61" s="212">
        <f t="shared" si="11"/>
        <v>-159167.32563668067</v>
      </c>
      <c r="AC61" s="212">
        <f t="shared" si="11"/>
        <v>-167921.5285466981</v>
      </c>
      <c r="AD61" s="212">
        <f t="shared" si="11"/>
        <v>-177157.21261676648</v>
      </c>
      <c r="AE61" s="212">
        <f t="shared" si="11"/>
        <v>-186900.8593106886</v>
      </c>
      <c r="AF61" s="212">
        <f t="shared" si="11"/>
        <v>-197180.40657277647</v>
      </c>
      <c r="AG61" s="212">
        <f t="shared" si="11"/>
        <v>-208025.32893427915</v>
      </c>
      <c r="AH61" s="212">
        <f t="shared" si="11"/>
        <v>-219466.72202566452</v>
      </c>
      <c r="AI61" s="212">
        <f t="shared" si="11"/>
        <v>-231537.39173707605</v>
      </c>
      <c r="AJ61" s="212">
        <f t="shared" si="11"/>
        <v>-244271.94828261522</v>
      </c>
      <c r="AK61" s="212">
        <f t="shared" si="11"/>
        <v>-257706.90543815904</v>
      </c>
      <c r="AL61" s="212">
        <f t="shared" si="11"/>
        <v>-271880.78523725778</v>
      </c>
      <c r="AM61" s="212">
        <f t="shared" si="11"/>
        <v>-286834.22842530691</v>
      </c>
      <c r="AN61" s="212">
        <f t="shared" si="11"/>
        <v>-302610.11098869878</v>
      </c>
      <c r="AO61" s="212">
        <f t="shared" si="11"/>
        <v>-319253.66709307721</v>
      </c>
      <c r="AP61" s="212">
        <f t="shared" si="11"/>
        <v>-336812.61878319649</v>
      </c>
    </row>
    <row r="62" spans="1:45" x14ac:dyDescent="0.2">
      <c r="A62" s="220" t="str">
        <f>A32</f>
        <v>Прочие расходы при эксплуатации объекта, руб. без НДС</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row>
    <row r="63" spans="1:45" x14ac:dyDescent="0.2">
      <c r="A63" s="220" t="s">
        <v>499</v>
      </c>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row>
    <row r="64" spans="1:45" x14ac:dyDescent="0.2">
      <c r="A64" s="220" t="s">
        <v>499</v>
      </c>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row>
    <row r="65" spans="1:45" ht="31.5" x14ac:dyDescent="0.2">
      <c r="A65" s="220" t="s">
        <v>503</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row>
    <row r="66" spans="1:45" ht="28.5" x14ac:dyDescent="0.2">
      <c r="A66" s="221" t="s">
        <v>294</v>
      </c>
      <c r="B66" s="219">
        <f t="shared" ref="B66:AO66" si="12">B59+B60</f>
        <v>0</v>
      </c>
      <c r="C66" s="219">
        <f t="shared" si="12"/>
        <v>-41739.037341447998</v>
      </c>
      <c r="D66" s="219">
        <f t="shared" si="12"/>
        <v>-44034.684395227639</v>
      </c>
      <c r="E66" s="219">
        <f t="shared" si="12"/>
        <v>-46456.592036965158</v>
      </c>
      <c r="F66" s="219">
        <f t="shared" si="12"/>
        <v>-49011.704598998243</v>
      </c>
      <c r="G66" s="219">
        <f t="shared" si="12"/>
        <v>-51707.348351943139</v>
      </c>
      <c r="H66" s="219">
        <f t="shared" si="12"/>
        <v>-54551.252511300016</v>
      </c>
      <c r="I66" s="219">
        <f t="shared" si="12"/>
        <v>-57551.571399421511</v>
      </c>
      <c r="J66" s="219">
        <f t="shared" si="12"/>
        <v>-60716.907826389688</v>
      </c>
      <c r="K66" s="219">
        <f t="shared" si="12"/>
        <v>-64056.337756841123</v>
      </c>
      <c r="L66" s="219">
        <f t="shared" si="12"/>
        <v>-67579.436333467384</v>
      </c>
      <c r="M66" s="219">
        <f t="shared" si="12"/>
        <v>-71296.305331808078</v>
      </c>
      <c r="N66" s="219">
        <f t="shared" si="12"/>
        <v>-75217.602125057529</v>
      </c>
      <c r="O66" s="219">
        <f t="shared" si="12"/>
        <v>-79354.570241935682</v>
      </c>
      <c r="P66" s="219">
        <f t="shared" si="12"/>
        <v>-83719.071605242134</v>
      </c>
      <c r="Q66" s="219">
        <f t="shared" si="12"/>
        <v>-88323.620543530444</v>
      </c>
      <c r="R66" s="219">
        <f t="shared" si="12"/>
        <v>-93181.419673424622</v>
      </c>
      <c r="S66" s="219">
        <f t="shared" si="12"/>
        <v>-98306.397755462967</v>
      </c>
      <c r="T66" s="219">
        <f t="shared" si="12"/>
        <v>-103713.24963201342</v>
      </c>
      <c r="U66" s="219">
        <f t="shared" si="12"/>
        <v>-109417.47836177415</v>
      </c>
      <c r="V66" s="219">
        <f t="shared" si="12"/>
        <v>-115435.43967167172</v>
      </c>
      <c r="W66" s="219">
        <f t="shared" si="12"/>
        <v>-121784.38885361365</v>
      </c>
      <c r="X66" s="219">
        <f t="shared" si="12"/>
        <v>-128482.5302405624</v>
      </c>
      <c r="Y66" s="219">
        <f t="shared" si="12"/>
        <v>-135549.06940379331</v>
      </c>
      <c r="Z66" s="219">
        <f t="shared" si="12"/>
        <v>-143004.26822100193</v>
      </c>
      <c r="AA66" s="219">
        <f t="shared" si="12"/>
        <v>-150869.50297315704</v>
      </c>
      <c r="AB66" s="219">
        <f t="shared" si="12"/>
        <v>-159167.32563668067</v>
      </c>
      <c r="AC66" s="219">
        <f t="shared" si="12"/>
        <v>-167921.5285466981</v>
      </c>
      <c r="AD66" s="219">
        <f t="shared" si="12"/>
        <v>-177157.21261676648</v>
      </c>
      <c r="AE66" s="219">
        <f t="shared" si="12"/>
        <v>-186900.8593106886</v>
      </c>
      <c r="AF66" s="219">
        <f t="shared" si="12"/>
        <v>-197180.40657277647</v>
      </c>
      <c r="AG66" s="219">
        <f t="shared" si="12"/>
        <v>-208025.32893427915</v>
      </c>
      <c r="AH66" s="219">
        <f t="shared" si="12"/>
        <v>-219466.72202566452</v>
      </c>
      <c r="AI66" s="219">
        <f t="shared" si="12"/>
        <v>-231537.39173707605</v>
      </c>
      <c r="AJ66" s="219">
        <f t="shared" si="12"/>
        <v>-244271.94828261522</v>
      </c>
      <c r="AK66" s="219">
        <f t="shared" si="12"/>
        <v>-257706.90543815904</v>
      </c>
      <c r="AL66" s="219">
        <f t="shared" si="12"/>
        <v>-271880.78523725778</v>
      </c>
      <c r="AM66" s="219">
        <f t="shared" si="12"/>
        <v>-286834.22842530691</v>
      </c>
      <c r="AN66" s="219">
        <f t="shared" si="12"/>
        <v>-302610.11098869878</v>
      </c>
      <c r="AO66" s="219">
        <f t="shared" si="12"/>
        <v>-319253.66709307721</v>
      </c>
      <c r="AP66" s="219">
        <f>AP59+AP60</f>
        <v>-336812.61878319649</v>
      </c>
    </row>
    <row r="67" spans="1:45" x14ac:dyDescent="0.2">
      <c r="A67" s="220" t="s">
        <v>289</v>
      </c>
      <c r="B67" s="222"/>
      <c r="C67" s="212">
        <f>-($B$25)*1.18*$B$28/$B$27</f>
        <v>-157803.54382399999</v>
      </c>
      <c r="D67" s="212">
        <f>C67</f>
        <v>-157803.54382399999</v>
      </c>
      <c r="E67" s="212">
        <f t="shared" ref="E67:AP67" si="13">D67</f>
        <v>-157803.54382399999</v>
      </c>
      <c r="F67" s="212">
        <f t="shared" si="13"/>
        <v>-157803.54382399999</v>
      </c>
      <c r="G67" s="212">
        <f t="shared" si="13"/>
        <v>-157803.54382399999</v>
      </c>
      <c r="H67" s="212">
        <f t="shared" si="13"/>
        <v>-157803.54382399999</v>
      </c>
      <c r="I67" s="212">
        <f t="shared" si="13"/>
        <v>-157803.54382399999</v>
      </c>
      <c r="J67" s="212">
        <f t="shared" si="13"/>
        <v>-157803.54382399999</v>
      </c>
      <c r="K67" s="212">
        <f t="shared" si="13"/>
        <v>-157803.54382399999</v>
      </c>
      <c r="L67" s="212">
        <f t="shared" si="13"/>
        <v>-157803.54382399999</v>
      </c>
      <c r="M67" s="212">
        <f t="shared" si="13"/>
        <v>-157803.54382399999</v>
      </c>
      <c r="N67" s="212">
        <f t="shared" si="13"/>
        <v>-157803.54382399999</v>
      </c>
      <c r="O67" s="212">
        <f t="shared" si="13"/>
        <v>-157803.54382399999</v>
      </c>
      <c r="P67" s="212">
        <f t="shared" si="13"/>
        <v>-157803.54382399999</v>
      </c>
      <c r="Q67" s="212">
        <f t="shared" si="13"/>
        <v>-157803.54382399999</v>
      </c>
      <c r="R67" s="212">
        <f t="shared" si="13"/>
        <v>-157803.54382399999</v>
      </c>
      <c r="S67" s="212">
        <f t="shared" si="13"/>
        <v>-157803.54382399999</v>
      </c>
      <c r="T67" s="212">
        <f t="shared" si="13"/>
        <v>-157803.54382399999</v>
      </c>
      <c r="U67" s="212">
        <f t="shared" si="13"/>
        <v>-157803.54382399999</v>
      </c>
      <c r="V67" s="212">
        <f t="shared" si="13"/>
        <v>-157803.54382399999</v>
      </c>
      <c r="W67" s="212">
        <f t="shared" si="13"/>
        <v>-157803.54382399999</v>
      </c>
      <c r="X67" s="212">
        <f t="shared" si="13"/>
        <v>-157803.54382399999</v>
      </c>
      <c r="Y67" s="212">
        <f t="shared" si="13"/>
        <v>-157803.54382399999</v>
      </c>
      <c r="Z67" s="212">
        <f t="shared" si="13"/>
        <v>-157803.54382399999</v>
      </c>
      <c r="AA67" s="212">
        <f t="shared" si="13"/>
        <v>-157803.54382399999</v>
      </c>
      <c r="AB67" s="212">
        <f t="shared" si="13"/>
        <v>-157803.54382399999</v>
      </c>
      <c r="AC67" s="212">
        <f t="shared" si="13"/>
        <v>-157803.54382399999</v>
      </c>
      <c r="AD67" s="212">
        <f t="shared" si="13"/>
        <v>-157803.54382399999</v>
      </c>
      <c r="AE67" s="212">
        <f t="shared" si="13"/>
        <v>-157803.54382399999</v>
      </c>
      <c r="AF67" s="212">
        <f t="shared" si="13"/>
        <v>-157803.54382399999</v>
      </c>
      <c r="AG67" s="212">
        <f t="shared" si="13"/>
        <v>-157803.54382399999</v>
      </c>
      <c r="AH67" s="212">
        <f t="shared" si="13"/>
        <v>-157803.54382399999</v>
      </c>
      <c r="AI67" s="212">
        <f t="shared" si="13"/>
        <v>-157803.54382399999</v>
      </c>
      <c r="AJ67" s="212">
        <f t="shared" si="13"/>
        <v>-157803.54382399999</v>
      </c>
      <c r="AK67" s="212">
        <f t="shared" si="13"/>
        <v>-157803.54382399999</v>
      </c>
      <c r="AL67" s="212">
        <f t="shared" si="13"/>
        <v>-157803.54382399999</v>
      </c>
      <c r="AM67" s="212">
        <f t="shared" si="13"/>
        <v>-157803.54382399999</v>
      </c>
      <c r="AN67" s="212">
        <f t="shared" si="13"/>
        <v>-157803.54382399999</v>
      </c>
      <c r="AO67" s="212">
        <f t="shared" si="13"/>
        <v>-157803.54382399999</v>
      </c>
      <c r="AP67" s="212">
        <f t="shared" si="13"/>
        <v>-157803.54382399999</v>
      </c>
      <c r="AQ67" s="223">
        <f>SUM(B67:AA67)/1.18</f>
        <v>-3343295.4199999985</v>
      </c>
      <c r="AR67" s="224">
        <f>SUM(B67:AF67)/1.18</f>
        <v>-4011954.5039999997</v>
      </c>
      <c r="AS67" s="224">
        <f>SUM(B67:AP67)/1.18</f>
        <v>-5349272.6720000021</v>
      </c>
    </row>
    <row r="68" spans="1:45" ht="28.5" x14ac:dyDescent="0.2">
      <c r="A68" s="221" t="s">
        <v>290</v>
      </c>
      <c r="B68" s="219">
        <f t="shared" ref="B68:J68" si="14">B66+B67</f>
        <v>0</v>
      </c>
      <c r="C68" s="219">
        <f>C66+C67</f>
        <v>-199542.58116544801</v>
      </c>
      <c r="D68" s="219">
        <f>D66+D67</f>
        <v>-201838.22821922763</v>
      </c>
      <c r="E68" s="219">
        <f t="shared" si="14"/>
        <v>-204260.13586096515</v>
      </c>
      <c r="F68" s="219">
        <f>F66+C67</f>
        <v>-206815.24842299824</v>
      </c>
      <c r="G68" s="219">
        <f t="shared" si="14"/>
        <v>-209510.89217594313</v>
      </c>
      <c r="H68" s="219">
        <f t="shared" si="14"/>
        <v>-212354.79633530002</v>
      </c>
      <c r="I68" s="219">
        <f t="shared" si="14"/>
        <v>-215355.11522342151</v>
      </c>
      <c r="J68" s="219">
        <f t="shared" si="14"/>
        <v>-218520.45165038967</v>
      </c>
      <c r="K68" s="219">
        <f>K66+K67</f>
        <v>-221859.88158084112</v>
      </c>
      <c r="L68" s="219">
        <f>L66+L67</f>
        <v>-225382.98015746736</v>
      </c>
      <c r="M68" s="219">
        <f t="shared" ref="M68:AO68" si="15">M66+M67</f>
        <v>-229099.84915580807</v>
      </c>
      <c r="N68" s="219">
        <f t="shared" si="15"/>
        <v>-233021.14594905754</v>
      </c>
      <c r="O68" s="219">
        <f t="shared" si="15"/>
        <v>-237158.11406593566</v>
      </c>
      <c r="P68" s="219">
        <f t="shared" si="15"/>
        <v>-241522.61542924214</v>
      </c>
      <c r="Q68" s="219">
        <f t="shared" si="15"/>
        <v>-246127.16436753044</v>
      </c>
      <c r="R68" s="219">
        <f t="shared" si="15"/>
        <v>-250984.96349742461</v>
      </c>
      <c r="S68" s="219">
        <f t="shared" si="15"/>
        <v>-256109.94157946296</v>
      </c>
      <c r="T68" s="219">
        <f t="shared" si="15"/>
        <v>-261516.79345601343</v>
      </c>
      <c r="U68" s="219">
        <f t="shared" si="15"/>
        <v>-267221.02218577417</v>
      </c>
      <c r="V68" s="219">
        <f t="shared" si="15"/>
        <v>-273238.98349567171</v>
      </c>
      <c r="W68" s="219">
        <f t="shared" si="15"/>
        <v>-279587.93267761363</v>
      </c>
      <c r="X68" s="219">
        <f t="shared" si="15"/>
        <v>-286286.07406456239</v>
      </c>
      <c r="Y68" s="219">
        <f t="shared" si="15"/>
        <v>-293352.61322779331</v>
      </c>
      <c r="Z68" s="219">
        <f t="shared" si="15"/>
        <v>-300807.81204500189</v>
      </c>
      <c r="AA68" s="219">
        <f t="shared" si="15"/>
        <v>-308673.04679715703</v>
      </c>
      <c r="AB68" s="219">
        <f t="shared" si="15"/>
        <v>-316970.86946068064</v>
      </c>
      <c r="AC68" s="219">
        <f t="shared" si="15"/>
        <v>-325725.07237069809</v>
      </c>
      <c r="AD68" s="219">
        <f t="shared" si="15"/>
        <v>-334960.7564407665</v>
      </c>
      <c r="AE68" s="219">
        <f t="shared" si="15"/>
        <v>-344704.40313468862</v>
      </c>
      <c r="AF68" s="219">
        <f t="shared" si="15"/>
        <v>-354983.95039677643</v>
      </c>
      <c r="AG68" s="219">
        <f t="shared" si="15"/>
        <v>-365828.87275827915</v>
      </c>
      <c r="AH68" s="219">
        <f t="shared" si="15"/>
        <v>-377270.26584966452</v>
      </c>
      <c r="AI68" s="219">
        <f t="shared" si="15"/>
        <v>-389340.93556107604</v>
      </c>
      <c r="AJ68" s="219">
        <f t="shared" si="15"/>
        <v>-402075.49210661522</v>
      </c>
      <c r="AK68" s="219">
        <f t="shared" si="15"/>
        <v>-415510.44926215906</v>
      </c>
      <c r="AL68" s="219">
        <f t="shared" si="15"/>
        <v>-429684.32906125777</v>
      </c>
      <c r="AM68" s="219">
        <f t="shared" si="15"/>
        <v>-444637.7722493069</v>
      </c>
      <c r="AN68" s="219">
        <f t="shared" si="15"/>
        <v>-460413.65481269878</v>
      </c>
      <c r="AO68" s="219">
        <f t="shared" si="15"/>
        <v>-477057.2109170772</v>
      </c>
      <c r="AP68" s="219">
        <f>AP66+AP67</f>
        <v>-494616.16260719649</v>
      </c>
      <c r="AQ68" s="164">
        <v>25</v>
      </c>
      <c r="AR68" s="164">
        <v>30</v>
      </c>
      <c r="AS68" s="164">
        <v>40</v>
      </c>
    </row>
    <row r="69" spans="1:45" x14ac:dyDescent="0.2">
      <c r="A69" s="220" t="s">
        <v>288</v>
      </c>
      <c r="B69" s="212">
        <f t="shared" ref="B69:AO69" si="16">-B56</f>
        <v>0</v>
      </c>
      <c r="C69" s="212">
        <f t="shared" si="16"/>
        <v>0</v>
      </c>
      <c r="D69" s="212">
        <f t="shared" si="16"/>
        <v>0</v>
      </c>
      <c r="E69" s="212">
        <f t="shared" si="16"/>
        <v>0</v>
      </c>
      <c r="F69" s="212">
        <f t="shared" si="16"/>
        <v>0</v>
      </c>
      <c r="G69" s="212">
        <f t="shared" si="16"/>
        <v>0</v>
      </c>
      <c r="H69" s="212">
        <f t="shared" si="16"/>
        <v>0</v>
      </c>
      <c r="I69" s="212">
        <f t="shared" si="16"/>
        <v>0</v>
      </c>
      <c r="J69" s="212">
        <f t="shared" si="16"/>
        <v>0</v>
      </c>
      <c r="K69" s="212">
        <f t="shared" si="16"/>
        <v>0</v>
      </c>
      <c r="L69" s="212">
        <f t="shared" si="16"/>
        <v>0</v>
      </c>
      <c r="M69" s="212">
        <f t="shared" si="16"/>
        <v>0</v>
      </c>
      <c r="N69" s="212">
        <f t="shared" si="16"/>
        <v>0</v>
      </c>
      <c r="O69" s="212">
        <f t="shared" si="16"/>
        <v>0</v>
      </c>
      <c r="P69" s="212">
        <f t="shared" si="16"/>
        <v>0</v>
      </c>
      <c r="Q69" s="212">
        <f t="shared" si="16"/>
        <v>0</v>
      </c>
      <c r="R69" s="212">
        <f t="shared" si="16"/>
        <v>0</v>
      </c>
      <c r="S69" s="212">
        <f t="shared" si="16"/>
        <v>0</v>
      </c>
      <c r="T69" s="212">
        <f t="shared" si="16"/>
        <v>0</v>
      </c>
      <c r="U69" s="212">
        <f t="shared" si="16"/>
        <v>0</v>
      </c>
      <c r="V69" s="212">
        <f t="shared" si="16"/>
        <v>0</v>
      </c>
      <c r="W69" s="212">
        <f t="shared" si="16"/>
        <v>0</v>
      </c>
      <c r="X69" s="212">
        <f t="shared" si="16"/>
        <v>0</v>
      </c>
      <c r="Y69" s="212">
        <f t="shared" si="16"/>
        <v>0</v>
      </c>
      <c r="Z69" s="212">
        <f t="shared" si="16"/>
        <v>0</v>
      </c>
      <c r="AA69" s="212">
        <f t="shared" si="16"/>
        <v>0</v>
      </c>
      <c r="AB69" s="212">
        <f t="shared" si="16"/>
        <v>0</v>
      </c>
      <c r="AC69" s="212">
        <f t="shared" si="16"/>
        <v>0</v>
      </c>
      <c r="AD69" s="212">
        <f t="shared" si="16"/>
        <v>0</v>
      </c>
      <c r="AE69" s="212">
        <f t="shared" si="16"/>
        <v>0</v>
      </c>
      <c r="AF69" s="212">
        <f t="shared" si="16"/>
        <v>0</v>
      </c>
      <c r="AG69" s="212">
        <f t="shared" si="16"/>
        <v>0</v>
      </c>
      <c r="AH69" s="212">
        <f t="shared" si="16"/>
        <v>0</v>
      </c>
      <c r="AI69" s="212">
        <f t="shared" si="16"/>
        <v>0</v>
      </c>
      <c r="AJ69" s="212">
        <f t="shared" si="16"/>
        <v>0</v>
      </c>
      <c r="AK69" s="212">
        <f t="shared" si="16"/>
        <v>0</v>
      </c>
      <c r="AL69" s="212">
        <f t="shared" si="16"/>
        <v>0</v>
      </c>
      <c r="AM69" s="212">
        <f t="shared" si="16"/>
        <v>0</v>
      </c>
      <c r="AN69" s="212">
        <f t="shared" si="16"/>
        <v>0</v>
      </c>
      <c r="AO69" s="212">
        <f t="shared" si="16"/>
        <v>0</v>
      </c>
      <c r="AP69" s="212">
        <f>-AP56</f>
        <v>0</v>
      </c>
    </row>
    <row r="70" spans="1:45" ht="14.25" x14ac:dyDescent="0.2">
      <c r="A70" s="221" t="s">
        <v>293</v>
      </c>
      <c r="B70" s="219">
        <f t="shared" ref="B70:AO70" si="17">B68+B69</f>
        <v>0</v>
      </c>
      <c r="C70" s="219">
        <f t="shared" si="17"/>
        <v>-199542.58116544801</v>
      </c>
      <c r="D70" s="219">
        <f t="shared" si="17"/>
        <v>-201838.22821922763</v>
      </c>
      <c r="E70" s="219">
        <f t="shared" si="17"/>
        <v>-204260.13586096515</v>
      </c>
      <c r="F70" s="219">
        <f t="shared" si="17"/>
        <v>-206815.24842299824</v>
      </c>
      <c r="G70" s="219">
        <f t="shared" si="17"/>
        <v>-209510.89217594313</v>
      </c>
      <c r="H70" s="219">
        <f t="shared" si="17"/>
        <v>-212354.79633530002</v>
      </c>
      <c r="I70" s="219">
        <f t="shared" si="17"/>
        <v>-215355.11522342151</v>
      </c>
      <c r="J70" s="219">
        <f t="shared" si="17"/>
        <v>-218520.45165038967</v>
      </c>
      <c r="K70" s="219">
        <f t="shared" si="17"/>
        <v>-221859.88158084112</v>
      </c>
      <c r="L70" s="219">
        <f t="shared" si="17"/>
        <v>-225382.98015746736</v>
      </c>
      <c r="M70" s="219">
        <f t="shared" si="17"/>
        <v>-229099.84915580807</v>
      </c>
      <c r="N70" s="219">
        <f t="shared" si="17"/>
        <v>-233021.14594905754</v>
      </c>
      <c r="O70" s="219">
        <f t="shared" si="17"/>
        <v>-237158.11406593566</v>
      </c>
      <c r="P70" s="219">
        <f t="shared" si="17"/>
        <v>-241522.61542924214</v>
      </c>
      <c r="Q70" s="219">
        <f t="shared" si="17"/>
        <v>-246127.16436753044</v>
      </c>
      <c r="R70" s="219">
        <f t="shared" si="17"/>
        <v>-250984.96349742461</v>
      </c>
      <c r="S70" s="219">
        <f t="shared" si="17"/>
        <v>-256109.94157946296</v>
      </c>
      <c r="T70" s="219">
        <f t="shared" si="17"/>
        <v>-261516.79345601343</v>
      </c>
      <c r="U70" s="219">
        <f t="shared" si="17"/>
        <v>-267221.02218577417</v>
      </c>
      <c r="V70" s="219">
        <f t="shared" si="17"/>
        <v>-273238.98349567171</v>
      </c>
      <c r="W70" s="219">
        <f t="shared" si="17"/>
        <v>-279587.93267761363</v>
      </c>
      <c r="X70" s="219">
        <f t="shared" si="17"/>
        <v>-286286.07406456239</v>
      </c>
      <c r="Y70" s="219">
        <f t="shared" si="17"/>
        <v>-293352.61322779331</v>
      </c>
      <c r="Z70" s="219">
        <f t="shared" si="17"/>
        <v>-300807.81204500189</v>
      </c>
      <c r="AA70" s="219">
        <f t="shared" si="17"/>
        <v>-308673.04679715703</v>
      </c>
      <c r="AB70" s="219">
        <f t="shared" si="17"/>
        <v>-316970.86946068064</v>
      </c>
      <c r="AC70" s="219">
        <f t="shared" si="17"/>
        <v>-325725.07237069809</v>
      </c>
      <c r="AD70" s="219">
        <f t="shared" si="17"/>
        <v>-334960.7564407665</v>
      </c>
      <c r="AE70" s="219">
        <f t="shared" si="17"/>
        <v>-344704.40313468862</v>
      </c>
      <c r="AF70" s="219">
        <f t="shared" si="17"/>
        <v>-354983.95039677643</v>
      </c>
      <c r="AG70" s="219">
        <f t="shared" si="17"/>
        <v>-365828.87275827915</v>
      </c>
      <c r="AH70" s="219">
        <f t="shared" si="17"/>
        <v>-377270.26584966452</v>
      </c>
      <c r="AI70" s="219">
        <f t="shared" si="17"/>
        <v>-389340.93556107604</v>
      </c>
      <c r="AJ70" s="219">
        <f t="shared" si="17"/>
        <v>-402075.49210661522</v>
      </c>
      <c r="AK70" s="219">
        <f t="shared" si="17"/>
        <v>-415510.44926215906</v>
      </c>
      <c r="AL70" s="219">
        <f t="shared" si="17"/>
        <v>-429684.32906125777</v>
      </c>
      <c r="AM70" s="219">
        <f t="shared" si="17"/>
        <v>-444637.7722493069</v>
      </c>
      <c r="AN70" s="219">
        <f t="shared" si="17"/>
        <v>-460413.65481269878</v>
      </c>
      <c r="AO70" s="219">
        <f t="shared" si="17"/>
        <v>-477057.2109170772</v>
      </c>
      <c r="AP70" s="219">
        <f>AP68+AP69</f>
        <v>-494616.16260719649</v>
      </c>
    </row>
    <row r="71" spans="1:45" x14ac:dyDescent="0.2">
      <c r="A71" s="220" t="s">
        <v>287</v>
      </c>
      <c r="B71" s="212">
        <f t="shared" ref="B71:AP71" si="18">-B70*$B$36</f>
        <v>0</v>
      </c>
      <c r="C71" s="212">
        <f t="shared" si="18"/>
        <v>39908.516233089606</v>
      </c>
      <c r="D71" s="212">
        <f t="shared" si="18"/>
        <v>40367.645643845528</v>
      </c>
      <c r="E71" s="212">
        <f t="shared" si="18"/>
        <v>40852.027172193033</v>
      </c>
      <c r="F71" s="212">
        <f t="shared" si="18"/>
        <v>41363.049684599653</v>
      </c>
      <c r="G71" s="212">
        <f t="shared" si="18"/>
        <v>41902.178435188631</v>
      </c>
      <c r="H71" s="212">
        <f t="shared" si="18"/>
        <v>42470.95926706001</v>
      </c>
      <c r="I71" s="212">
        <f t="shared" si="18"/>
        <v>43071.023044684305</v>
      </c>
      <c r="J71" s="212">
        <f t="shared" si="18"/>
        <v>43704.090330077939</v>
      </c>
      <c r="K71" s="212">
        <f t="shared" si="18"/>
        <v>44371.976316168228</v>
      </c>
      <c r="L71" s="212">
        <f t="shared" si="18"/>
        <v>45076.596031493478</v>
      </c>
      <c r="M71" s="212">
        <f t="shared" si="18"/>
        <v>45819.969831161616</v>
      </c>
      <c r="N71" s="212">
        <f t="shared" si="18"/>
        <v>46604.229189811507</v>
      </c>
      <c r="O71" s="212">
        <f t="shared" si="18"/>
        <v>47431.622813187132</v>
      </c>
      <c r="P71" s="212">
        <f t="shared" si="18"/>
        <v>48304.523085848428</v>
      </c>
      <c r="Q71" s="212">
        <f t="shared" si="18"/>
        <v>49225.432873506092</v>
      </c>
      <c r="R71" s="212">
        <f t="shared" si="18"/>
        <v>50196.992699484923</v>
      </c>
      <c r="S71" s="212">
        <f t="shared" si="18"/>
        <v>51221.988315892595</v>
      </c>
      <c r="T71" s="212">
        <f t="shared" si="18"/>
        <v>52303.358691202688</v>
      </c>
      <c r="U71" s="212">
        <f t="shared" si="18"/>
        <v>53444.20443715484</v>
      </c>
      <c r="V71" s="212">
        <f t="shared" si="18"/>
        <v>54647.796699134342</v>
      </c>
      <c r="W71" s="212">
        <f t="shared" si="18"/>
        <v>55917.586535522729</v>
      </c>
      <c r="X71" s="212">
        <f t="shared" si="18"/>
        <v>57257.214812912483</v>
      </c>
      <c r="Y71" s="212">
        <f t="shared" si="18"/>
        <v>58670.522645558667</v>
      </c>
      <c r="Z71" s="212">
        <f t="shared" si="18"/>
        <v>60161.562409000384</v>
      </c>
      <c r="AA71" s="212">
        <f t="shared" si="18"/>
        <v>61734.609359431408</v>
      </c>
      <c r="AB71" s="212">
        <f t="shared" si="18"/>
        <v>63394.173892136132</v>
      </c>
      <c r="AC71" s="212">
        <f t="shared" si="18"/>
        <v>65145.014474139622</v>
      </c>
      <c r="AD71" s="212">
        <f t="shared" si="18"/>
        <v>66992.151288153298</v>
      </c>
      <c r="AE71" s="212">
        <f t="shared" si="18"/>
        <v>68940.880626937724</v>
      </c>
      <c r="AF71" s="212">
        <f t="shared" si="18"/>
        <v>70996.790079355284</v>
      </c>
      <c r="AG71" s="212">
        <f t="shared" si="18"/>
        <v>73165.774551655835</v>
      </c>
      <c r="AH71" s="212">
        <f t="shared" si="18"/>
        <v>75454.0531699329</v>
      </c>
      <c r="AI71" s="212">
        <f t="shared" si="18"/>
        <v>77868.187112215208</v>
      </c>
      <c r="AJ71" s="212">
        <f t="shared" si="18"/>
        <v>80415.098421323055</v>
      </c>
      <c r="AK71" s="212">
        <f t="shared" si="18"/>
        <v>83102.089852431818</v>
      </c>
      <c r="AL71" s="212">
        <f t="shared" si="18"/>
        <v>85936.865812251563</v>
      </c>
      <c r="AM71" s="212">
        <f t="shared" si="18"/>
        <v>88927.554449861389</v>
      </c>
      <c r="AN71" s="212">
        <f t="shared" si="18"/>
        <v>92082.730962539761</v>
      </c>
      <c r="AO71" s="212">
        <f t="shared" si="18"/>
        <v>95411.442183415449</v>
      </c>
      <c r="AP71" s="212">
        <f t="shared" si="18"/>
        <v>98923.232521439306</v>
      </c>
    </row>
    <row r="72" spans="1:45" ht="15" thickBot="1" x14ac:dyDescent="0.25">
      <c r="A72" s="225" t="s">
        <v>292</v>
      </c>
      <c r="B72" s="226">
        <f t="shared" ref="B72:AO72" si="19">B70+B71</f>
        <v>0</v>
      </c>
      <c r="C72" s="226">
        <f t="shared" si="19"/>
        <v>-159634.06493235839</v>
      </c>
      <c r="D72" s="226">
        <f t="shared" si="19"/>
        <v>-161470.58257538211</v>
      </c>
      <c r="E72" s="226">
        <f t="shared" si="19"/>
        <v>-163408.10868877213</v>
      </c>
      <c r="F72" s="226">
        <f t="shared" si="19"/>
        <v>-165452.19873839858</v>
      </c>
      <c r="G72" s="226">
        <f t="shared" si="19"/>
        <v>-167608.71374075449</v>
      </c>
      <c r="H72" s="226">
        <f t="shared" si="19"/>
        <v>-169883.83706824001</v>
      </c>
      <c r="I72" s="226">
        <f t="shared" si="19"/>
        <v>-172284.09217873722</v>
      </c>
      <c r="J72" s="226">
        <f t="shared" si="19"/>
        <v>-174816.36132031173</v>
      </c>
      <c r="K72" s="226">
        <f t="shared" si="19"/>
        <v>-177487.90526467288</v>
      </c>
      <c r="L72" s="226">
        <f t="shared" si="19"/>
        <v>-180306.38412597388</v>
      </c>
      <c r="M72" s="226">
        <f t="shared" si="19"/>
        <v>-183279.87932464646</v>
      </c>
      <c r="N72" s="226">
        <f t="shared" si="19"/>
        <v>-186416.91675924603</v>
      </c>
      <c r="O72" s="226">
        <f t="shared" si="19"/>
        <v>-189726.49125274853</v>
      </c>
      <c r="P72" s="226">
        <f t="shared" si="19"/>
        <v>-193218.09234339371</v>
      </c>
      <c r="Q72" s="226">
        <f t="shared" si="19"/>
        <v>-196901.73149402434</v>
      </c>
      <c r="R72" s="226">
        <f t="shared" si="19"/>
        <v>-200787.97079793969</v>
      </c>
      <c r="S72" s="226">
        <f t="shared" si="19"/>
        <v>-204887.95326357038</v>
      </c>
      <c r="T72" s="226">
        <f t="shared" si="19"/>
        <v>-209213.43476481075</v>
      </c>
      <c r="U72" s="226">
        <f t="shared" si="19"/>
        <v>-213776.81774861933</v>
      </c>
      <c r="V72" s="226">
        <f t="shared" si="19"/>
        <v>-218591.18679653737</v>
      </c>
      <c r="W72" s="226">
        <f t="shared" si="19"/>
        <v>-223670.34614209092</v>
      </c>
      <c r="X72" s="226">
        <f t="shared" si="19"/>
        <v>-229028.8592516499</v>
      </c>
      <c r="Y72" s="226">
        <f t="shared" si="19"/>
        <v>-234682.09058223464</v>
      </c>
      <c r="Z72" s="226">
        <f t="shared" si="19"/>
        <v>-240646.24963600151</v>
      </c>
      <c r="AA72" s="226">
        <f t="shared" si="19"/>
        <v>-246938.43743772563</v>
      </c>
      <c r="AB72" s="226">
        <f t="shared" si="19"/>
        <v>-253576.6955685445</v>
      </c>
      <c r="AC72" s="226">
        <f t="shared" si="19"/>
        <v>-260580.05789655849</v>
      </c>
      <c r="AD72" s="226">
        <f t="shared" si="19"/>
        <v>-267968.60515261319</v>
      </c>
      <c r="AE72" s="226">
        <f t="shared" si="19"/>
        <v>-275763.52250775089</v>
      </c>
      <c r="AF72" s="226">
        <f t="shared" si="19"/>
        <v>-283987.16031742113</v>
      </c>
      <c r="AG72" s="226">
        <f t="shared" si="19"/>
        <v>-292663.09820662334</v>
      </c>
      <c r="AH72" s="226">
        <f t="shared" si="19"/>
        <v>-301816.2126797316</v>
      </c>
      <c r="AI72" s="226">
        <f t="shared" si="19"/>
        <v>-311472.74844886083</v>
      </c>
      <c r="AJ72" s="226">
        <f t="shared" si="19"/>
        <v>-321660.39368529216</v>
      </c>
      <c r="AK72" s="226">
        <f t="shared" si="19"/>
        <v>-332408.35940972727</v>
      </c>
      <c r="AL72" s="226">
        <f t="shared" si="19"/>
        <v>-343747.46324900619</v>
      </c>
      <c r="AM72" s="226">
        <f t="shared" si="19"/>
        <v>-355710.2177994455</v>
      </c>
      <c r="AN72" s="226">
        <f t="shared" si="19"/>
        <v>-368330.92385015904</v>
      </c>
      <c r="AO72" s="226">
        <f t="shared" si="19"/>
        <v>-381645.76873366174</v>
      </c>
      <c r="AP72" s="226">
        <f>AP70+AP71</f>
        <v>-395692.93008575717</v>
      </c>
    </row>
    <row r="73" spans="1:45" s="228" customFormat="1" ht="16.5" thickBot="1" x14ac:dyDescent="0.25">
      <c r="A73" s="215"/>
      <c r="B73" s="227">
        <f>B141</f>
        <v>0.5</v>
      </c>
      <c r="C73" s="227">
        <f t="shared" ref="C73:AP73" si="20">C141</f>
        <v>1.5</v>
      </c>
      <c r="D73" s="227">
        <f t="shared" si="20"/>
        <v>2.5</v>
      </c>
      <c r="E73" s="227">
        <f t="shared" si="20"/>
        <v>3.5</v>
      </c>
      <c r="F73" s="227">
        <f t="shared" si="20"/>
        <v>4.5</v>
      </c>
      <c r="G73" s="227">
        <f t="shared" si="20"/>
        <v>5.5</v>
      </c>
      <c r="H73" s="227">
        <f t="shared" si="20"/>
        <v>6.5</v>
      </c>
      <c r="I73" s="227">
        <f t="shared" si="20"/>
        <v>7.5</v>
      </c>
      <c r="J73" s="227">
        <f t="shared" si="20"/>
        <v>8.5</v>
      </c>
      <c r="K73" s="227">
        <f t="shared" si="20"/>
        <v>9.5</v>
      </c>
      <c r="L73" s="227">
        <f t="shared" si="20"/>
        <v>10.5</v>
      </c>
      <c r="M73" s="227">
        <f t="shared" si="20"/>
        <v>11.5</v>
      </c>
      <c r="N73" s="227">
        <f t="shared" si="20"/>
        <v>12.5</v>
      </c>
      <c r="O73" s="227">
        <f t="shared" si="20"/>
        <v>13.5</v>
      </c>
      <c r="P73" s="227">
        <f t="shared" si="20"/>
        <v>14.5</v>
      </c>
      <c r="Q73" s="227">
        <f t="shared" si="20"/>
        <v>15.5</v>
      </c>
      <c r="R73" s="227">
        <f t="shared" si="20"/>
        <v>16.5</v>
      </c>
      <c r="S73" s="227">
        <f t="shared" si="20"/>
        <v>17.5</v>
      </c>
      <c r="T73" s="227">
        <f t="shared" si="20"/>
        <v>18.5</v>
      </c>
      <c r="U73" s="227">
        <f t="shared" si="20"/>
        <v>19.5</v>
      </c>
      <c r="V73" s="227">
        <f t="shared" si="20"/>
        <v>20.5</v>
      </c>
      <c r="W73" s="227">
        <f t="shared" si="20"/>
        <v>21.5</v>
      </c>
      <c r="X73" s="227">
        <f t="shared" si="20"/>
        <v>22.5</v>
      </c>
      <c r="Y73" s="227">
        <f t="shared" si="20"/>
        <v>23.5</v>
      </c>
      <c r="Z73" s="227">
        <f t="shared" si="20"/>
        <v>24.5</v>
      </c>
      <c r="AA73" s="227">
        <f t="shared" si="20"/>
        <v>25.5</v>
      </c>
      <c r="AB73" s="227">
        <f t="shared" si="20"/>
        <v>26.5</v>
      </c>
      <c r="AC73" s="227">
        <f t="shared" si="20"/>
        <v>27.5</v>
      </c>
      <c r="AD73" s="227">
        <f t="shared" si="20"/>
        <v>28.5</v>
      </c>
      <c r="AE73" s="227">
        <f t="shared" si="20"/>
        <v>29.5</v>
      </c>
      <c r="AF73" s="227">
        <f t="shared" si="20"/>
        <v>30.5</v>
      </c>
      <c r="AG73" s="227">
        <f t="shared" si="20"/>
        <v>31.5</v>
      </c>
      <c r="AH73" s="227">
        <f t="shared" si="20"/>
        <v>32.5</v>
      </c>
      <c r="AI73" s="227">
        <f t="shared" si="20"/>
        <v>33.5</v>
      </c>
      <c r="AJ73" s="227">
        <f t="shared" si="20"/>
        <v>34.5</v>
      </c>
      <c r="AK73" s="227">
        <f t="shared" si="20"/>
        <v>35.5</v>
      </c>
      <c r="AL73" s="227">
        <f t="shared" si="20"/>
        <v>36.5</v>
      </c>
      <c r="AM73" s="227">
        <f t="shared" si="20"/>
        <v>37.5</v>
      </c>
      <c r="AN73" s="227">
        <f t="shared" si="20"/>
        <v>38.5</v>
      </c>
      <c r="AO73" s="227">
        <f t="shared" si="20"/>
        <v>39.5</v>
      </c>
      <c r="AP73" s="227">
        <f t="shared" si="20"/>
        <v>40.5</v>
      </c>
      <c r="AQ73" s="164"/>
      <c r="AR73" s="164"/>
      <c r="AS73" s="164"/>
    </row>
    <row r="74" spans="1:45" x14ac:dyDescent="0.2">
      <c r="A74" s="209" t="s">
        <v>291</v>
      </c>
      <c r="B74" s="210">
        <f t="shared" ref="B74:AO74" si="21">B58</f>
        <v>1</v>
      </c>
      <c r="C74" s="210">
        <f t="shared" si="21"/>
        <v>2</v>
      </c>
      <c r="D74" s="210">
        <f t="shared" si="21"/>
        <v>3</v>
      </c>
      <c r="E74" s="210">
        <f t="shared" si="21"/>
        <v>4</v>
      </c>
      <c r="F74" s="210">
        <f t="shared" si="21"/>
        <v>5</v>
      </c>
      <c r="G74" s="210">
        <f t="shared" si="21"/>
        <v>6</v>
      </c>
      <c r="H74" s="210">
        <f t="shared" si="21"/>
        <v>7</v>
      </c>
      <c r="I74" s="210">
        <f t="shared" si="21"/>
        <v>8</v>
      </c>
      <c r="J74" s="210">
        <f t="shared" si="21"/>
        <v>9</v>
      </c>
      <c r="K74" s="210">
        <f t="shared" si="21"/>
        <v>10</v>
      </c>
      <c r="L74" s="210">
        <f t="shared" si="21"/>
        <v>11</v>
      </c>
      <c r="M74" s="210">
        <f t="shared" si="21"/>
        <v>12</v>
      </c>
      <c r="N74" s="210">
        <f t="shared" si="21"/>
        <v>13</v>
      </c>
      <c r="O74" s="210">
        <f t="shared" si="21"/>
        <v>14</v>
      </c>
      <c r="P74" s="210">
        <f t="shared" si="21"/>
        <v>15</v>
      </c>
      <c r="Q74" s="210">
        <f t="shared" si="21"/>
        <v>16</v>
      </c>
      <c r="R74" s="210">
        <f t="shared" si="21"/>
        <v>17</v>
      </c>
      <c r="S74" s="210">
        <f t="shared" si="21"/>
        <v>18</v>
      </c>
      <c r="T74" s="210">
        <f t="shared" si="21"/>
        <v>19</v>
      </c>
      <c r="U74" s="210">
        <f t="shared" si="21"/>
        <v>20</v>
      </c>
      <c r="V74" s="210">
        <f t="shared" si="21"/>
        <v>21</v>
      </c>
      <c r="W74" s="210">
        <f t="shared" si="21"/>
        <v>22</v>
      </c>
      <c r="X74" s="210">
        <f t="shared" si="21"/>
        <v>23</v>
      </c>
      <c r="Y74" s="210">
        <f t="shared" si="21"/>
        <v>24</v>
      </c>
      <c r="Z74" s="210">
        <f t="shared" si="21"/>
        <v>25</v>
      </c>
      <c r="AA74" s="210">
        <f t="shared" si="21"/>
        <v>26</v>
      </c>
      <c r="AB74" s="210">
        <f t="shared" si="21"/>
        <v>27</v>
      </c>
      <c r="AC74" s="210">
        <f t="shared" si="21"/>
        <v>28</v>
      </c>
      <c r="AD74" s="210">
        <f t="shared" si="21"/>
        <v>29</v>
      </c>
      <c r="AE74" s="210">
        <f t="shared" si="21"/>
        <v>30</v>
      </c>
      <c r="AF74" s="210">
        <f t="shared" si="21"/>
        <v>31</v>
      </c>
      <c r="AG74" s="210">
        <f t="shared" si="21"/>
        <v>32</v>
      </c>
      <c r="AH74" s="210">
        <f t="shared" si="21"/>
        <v>33</v>
      </c>
      <c r="AI74" s="210">
        <f t="shared" si="21"/>
        <v>34</v>
      </c>
      <c r="AJ74" s="210">
        <f t="shared" si="21"/>
        <v>35</v>
      </c>
      <c r="AK74" s="210">
        <f t="shared" si="21"/>
        <v>36</v>
      </c>
      <c r="AL74" s="210">
        <f t="shared" si="21"/>
        <v>37</v>
      </c>
      <c r="AM74" s="210">
        <f t="shared" si="21"/>
        <v>38</v>
      </c>
      <c r="AN74" s="210">
        <f t="shared" si="21"/>
        <v>39</v>
      </c>
      <c r="AO74" s="210">
        <f t="shared" si="21"/>
        <v>40</v>
      </c>
      <c r="AP74" s="210">
        <f>AP58</f>
        <v>41</v>
      </c>
    </row>
    <row r="75" spans="1:45" ht="28.5" x14ac:dyDescent="0.2">
      <c r="A75" s="218" t="s">
        <v>290</v>
      </c>
      <c r="B75" s="219">
        <f t="shared" ref="B75:AO75" si="22">B68</f>
        <v>0</v>
      </c>
      <c r="C75" s="219">
        <f t="shared" si="22"/>
        <v>-199542.58116544801</v>
      </c>
      <c r="D75" s="219">
        <f>D68</f>
        <v>-201838.22821922763</v>
      </c>
      <c r="E75" s="219">
        <f t="shared" si="22"/>
        <v>-204260.13586096515</v>
      </c>
      <c r="F75" s="219">
        <f t="shared" si="22"/>
        <v>-206815.24842299824</v>
      </c>
      <c r="G75" s="219">
        <f t="shared" si="22"/>
        <v>-209510.89217594313</v>
      </c>
      <c r="H75" s="219">
        <f t="shared" si="22"/>
        <v>-212354.79633530002</v>
      </c>
      <c r="I75" s="219">
        <f t="shared" si="22"/>
        <v>-215355.11522342151</v>
      </c>
      <c r="J75" s="219">
        <f t="shared" si="22"/>
        <v>-218520.45165038967</v>
      </c>
      <c r="K75" s="219">
        <f t="shared" si="22"/>
        <v>-221859.88158084112</v>
      </c>
      <c r="L75" s="219">
        <f t="shared" si="22"/>
        <v>-225382.98015746736</v>
      </c>
      <c r="M75" s="219">
        <f t="shared" si="22"/>
        <v>-229099.84915580807</v>
      </c>
      <c r="N75" s="219">
        <f t="shared" si="22"/>
        <v>-233021.14594905754</v>
      </c>
      <c r="O75" s="219">
        <f t="shared" si="22"/>
        <v>-237158.11406593566</v>
      </c>
      <c r="P75" s="219">
        <f t="shared" si="22"/>
        <v>-241522.61542924214</v>
      </c>
      <c r="Q75" s="219">
        <f t="shared" si="22"/>
        <v>-246127.16436753044</v>
      </c>
      <c r="R75" s="219">
        <f t="shared" si="22"/>
        <v>-250984.96349742461</v>
      </c>
      <c r="S75" s="219">
        <f t="shared" si="22"/>
        <v>-256109.94157946296</v>
      </c>
      <c r="T75" s="219">
        <f t="shared" si="22"/>
        <v>-261516.79345601343</v>
      </c>
      <c r="U75" s="219">
        <f t="shared" si="22"/>
        <v>-267221.02218577417</v>
      </c>
      <c r="V75" s="219">
        <f t="shared" si="22"/>
        <v>-273238.98349567171</v>
      </c>
      <c r="W75" s="219">
        <f t="shared" si="22"/>
        <v>-279587.93267761363</v>
      </c>
      <c r="X75" s="219">
        <f t="shared" si="22"/>
        <v>-286286.07406456239</v>
      </c>
      <c r="Y75" s="219">
        <f t="shared" si="22"/>
        <v>-293352.61322779331</v>
      </c>
      <c r="Z75" s="219">
        <f t="shared" si="22"/>
        <v>-300807.81204500189</v>
      </c>
      <c r="AA75" s="219">
        <f t="shared" si="22"/>
        <v>-308673.04679715703</v>
      </c>
      <c r="AB75" s="219">
        <f t="shared" si="22"/>
        <v>-316970.86946068064</v>
      </c>
      <c r="AC75" s="219">
        <f t="shared" si="22"/>
        <v>-325725.07237069809</v>
      </c>
      <c r="AD75" s="219">
        <f t="shared" si="22"/>
        <v>-334960.7564407665</v>
      </c>
      <c r="AE75" s="219">
        <f t="shared" si="22"/>
        <v>-344704.40313468862</v>
      </c>
      <c r="AF75" s="219">
        <f t="shared" si="22"/>
        <v>-354983.95039677643</v>
      </c>
      <c r="AG75" s="219">
        <f t="shared" si="22"/>
        <v>-365828.87275827915</v>
      </c>
      <c r="AH75" s="219">
        <f t="shared" si="22"/>
        <v>-377270.26584966452</v>
      </c>
      <c r="AI75" s="219">
        <f t="shared" si="22"/>
        <v>-389340.93556107604</v>
      </c>
      <c r="AJ75" s="219">
        <f t="shared" si="22"/>
        <v>-402075.49210661522</v>
      </c>
      <c r="AK75" s="219">
        <f t="shared" si="22"/>
        <v>-415510.44926215906</v>
      </c>
      <c r="AL75" s="219">
        <f t="shared" si="22"/>
        <v>-429684.32906125777</v>
      </c>
      <c r="AM75" s="219">
        <f t="shared" si="22"/>
        <v>-444637.7722493069</v>
      </c>
      <c r="AN75" s="219">
        <f t="shared" si="22"/>
        <v>-460413.65481269878</v>
      </c>
      <c r="AO75" s="219">
        <f t="shared" si="22"/>
        <v>-477057.2109170772</v>
      </c>
      <c r="AP75" s="219">
        <f>AP68</f>
        <v>-494616.16260719649</v>
      </c>
    </row>
    <row r="76" spans="1:45" x14ac:dyDescent="0.2">
      <c r="A76" s="220" t="s">
        <v>289</v>
      </c>
      <c r="B76" s="212">
        <f t="shared" ref="B76:AO76" si="23">-B67</f>
        <v>0</v>
      </c>
      <c r="C76" s="212">
        <f>-C67</f>
        <v>157803.54382399999</v>
      </c>
      <c r="D76" s="212">
        <f t="shared" si="23"/>
        <v>157803.54382399999</v>
      </c>
      <c r="E76" s="212">
        <f t="shared" si="23"/>
        <v>157803.54382399999</v>
      </c>
      <c r="F76" s="212">
        <f>-C67</f>
        <v>157803.54382399999</v>
      </c>
      <c r="G76" s="212">
        <f t="shared" si="23"/>
        <v>157803.54382399999</v>
      </c>
      <c r="H76" s="212">
        <f t="shared" si="23"/>
        <v>157803.54382399999</v>
      </c>
      <c r="I76" s="212">
        <f t="shared" si="23"/>
        <v>157803.54382399999</v>
      </c>
      <c r="J76" s="212">
        <f t="shared" si="23"/>
        <v>157803.54382399999</v>
      </c>
      <c r="K76" s="212">
        <f t="shared" si="23"/>
        <v>157803.54382399999</v>
      </c>
      <c r="L76" s="212">
        <f>-L67</f>
        <v>157803.54382399999</v>
      </c>
      <c r="M76" s="212">
        <f>-M67</f>
        <v>157803.54382399999</v>
      </c>
      <c r="N76" s="212">
        <f t="shared" si="23"/>
        <v>157803.54382399999</v>
      </c>
      <c r="O76" s="212">
        <f t="shared" si="23"/>
        <v>157803.54382399999</v>
      </c>
      <c r="P76" s="212">
        <f t="shared" si="23"/>
        <v>157803.54382399999</v>
      </c>
      <c r="Q76" s="212">
        <f t="shared" si="23"/>
        <v>157803.54382399999</v>
      </c>
      <c r="R76" s="212">
        <f t="shared" si="23"/>
        <v>157803.54382399999</v>
      </c>
      <c r="S76" s="212">
        <f t="shared" si="23"/>
        <v>157803.54382399999</v>
      </c>
      <c r="T76" s="212">
        <f t="shared" si="23"/>
        <v>157803.54382399999</v>
      </c>
      <c r="U76" s="212">
        <f t="shared" si="23"/>
        <v>157803.54382399999</v>
      </c>
      <c r="V76" s="212">
        <f t="shared" si="23"/>
        <v>157803.54382399999</v>
      </c>
      <c r="W76" s="212">
        <f t="shared" si="23"/>
        <v>157803.54382399999</v>
      </c>
      <c r="X76" s="212">
        <f t="shared" si="23"/>
        <v>157803.54382399999</v>
      </c>
      <c r="Y76" s="212">
        <f t="shared" si="23"/>
        <v>157803.54382399999</v>
      </c>
      <c r="Z76" s="212">
        <f t="shared" si="23"/>
        <v>157803.54382399999</v>
      </c>
      <c r="AA76" s="212">
        <f t="shared" si="23"/>
        <v>157803.54382399999</v>
      </c>
      <c r="AB76" s="212">
        <f t="shared" si="23"/>
        <v>157803.54382399999</v>
      </c>
      <c r="AC76" s="212">
        <f t="shared" si="23"/>
        <v>157803.54382399999</v>
      </c>
      <c r="AD76" s="212">
        <f t="shared" si="23"/>
        <v>157803.54382399999</v>
      </c>
      <c r="AE76" s="212">
        <f t="shared" si="23"/>
        <v>157803.54382399999</v>
      </c>
      <c r="AF76" s="212">
        <f t="shared" si="23"/>
        <v>157803.54382399999</v>
      </c>
      <c r="AG76" s="212">
        <f t="shared" si="23"/>
        <v>157803.54382399999</v>
      </c>
      <c r="AH76" s="212">
        <f t="shared" si="23"/>
        <v>157803.54382399999</v>
      </c>
      <c r="AI76" s="212">
        <f t="shared" si="23"/>
        <v>157803.54382399999</v>
      </c>
      <c r="AJ76" s="212">
        <f t="shared" si="23"/>
        <v>157803.54382399999</v>
      </c>
      <c r="AK76" s="212">
        <f t="shared" si="23"/>
        <v>157803.54382399999</v>
      </c>
      <c r="AL76" s="212">
        <f t="shared" si="23"/>
        <v>157803.54382399999</v>
      </c>
      <c r="AM76" s="212">
        <f t="shared" si="23"/>
        <v>157803.54382399999</v>
      </c>
      <c r="AN76" s="212">
        <f t="shared" si="23"/>
        <v>157803.54382399999</v>
      </c>
      <c r="AO76" s="212">
        <f t="shared" si="23"/>
        <v>157803.54382399999</v>
      </c>
      <c r="AP76" s="212">
        <f>-AP67</f>
        <v>157803.54382399999</v>
      </c>
    </row>
    <row r="77" spans="1:45" x14ac:dyDescent="0.2">
      <c r="A77" s="220" t="s">
        <v>288</v>
      </c>
      <c r="B77" s="212">
        <f t="shared" ref="B77:AO77" si="24">B69</f>
        <v>0</v>
      </c>
      <c r="C77" s="212">
        <f t="shared" si="24"/>
        <v>0</v>
      </c>
      <c r="D77" s="212">
        <f t="shared" si="24"/>
        <v>0</v>
      </c>
      <c r="E77" s="212">
        <f t="shared" si="24"/>
        <v>0</v>
      </c>
      <c r="F77" s="212">
        <f t="shared" si="24"/>
        <v>0</v>
      </c>
      <c r="G77" s="212">
        <f t="shared" si="24"/>
        <v>0</v>
      </c>
      <c r="H77" s="212">
        <f t="shared" si="24"/>
        <v>0</v>
      </c>
      <c r="I77" s="212">
        <f t="shared" si="24"/>
        <v>0</v>
      </c>
      <c r="J77" s="212">
        <f t="shared" si="24"/>
        <v>0</v>
      </c>
      <c r="K77" s="212">
        <f t="shared" si="24"/>
        <v>0</v>
      </c>
      <c r="L77" s="212">
        <f t="shared" si="24"/>
        <v>0</v>
      </c>
      <c r="M77" s="212">
        <f t="shared" si="24"/>
        <v>0</v>
      </c>
      <c r="N77" s="212">
        <f t="shared" si="24"/>
        <v>0</v>
      </c>
      <c r="O77" s="212">
        <f t="shared" si="24"/>
        <v>0</v>
      </c>
      <c r="P77" s="212">
        <f t="shared" si="24"/>
        <v>0</v>
      </c>
      <c r="Q77" s="212">
        <f t="shared" si="24"/>
        <v>0</v>
      </c>
      <c r="R77" s="212">
        <f t="shared" si="24"/>
        <v>0</v>
      </c>
      <c r="S77" s="212">
        <f t="shared" si="24"/>
        <v>0</v>
      </c>
      <c r="T77" s="212">
        <f t="shared" si="24"/>
        <v>0</v>
      </c>
      <c r="U77" s="212">
        <f t="shared" si="24"/>
        <v>0</v>
      </c>
      <c r="V77" s="212">
        <f t="shared" si="24"/>
        <v>0</v>
      </c>
      <c r="W77" s="212">
        <f t="shared" si="24"/>
        <v>0</v>
      </c>
      <c r="X77" s="212">
        <f t="shared" si="24"/>
        <v>0</v>
      </c>
      <c r="Y77" s="212">
        <f t="shared" si="24"/>
        <v>0</v>
      </c>
      <c r="Z77" s="212">
        <f t="shared" si="24"/>
        <v>0</v>
      </c>
      <c r="AA77" s="212">
        <f t="shared" si="24"/>
        <v>0</v>
      </c>
      <c r="AB77" s="212">
        <f t="shared" si="24"/>
        <v>0</v>
      </c>
      <c r="AC77" s="212">
        <f t="shared" si="24"/>
        <v>0</v>
      </c>
      <c r="AD77" s="212">
        <f t="shared" si="24"/>
        <v>0</v>
      </c>
      <c r="AE77" s="212">
        <f t="shared" si="24"/>
        <v>0</v>
      </c>
      <c r="AF77" s="212">
        <f t="shared" si="24"/>
        <v>0</v>
      </c>
      <c r="AG77" s="212">
        <f t="shared" si="24"/>
        <v>0</v>
      </c>
      <c r="AH77" s="212">
        <f t="shared" si="24"/>
        <v>0</v>
      </c>
      <c r="AI77" s="212">
        <f t="shared" si="24"/>
        <v>0</v>
      </c>
      <c r="AJ77" s="212">
        <f t="shared" si="24"/>
        <v>0</v>
      </c>
      <c r="AK77" s="212">
        <f t="shared" si="24"/>
        <v>0</v>
      </c>
      <c r="AL77" s="212">
        <f t="shared" si="24"/>
        <v>0</v>
      </c>
      <c r="AM77" s="212">
        <f t="shared" si="24"/>
        <v>0</v>
      </c>
      <c r="AN77" s="212">
        <f t="shared" si="24"/>
        <v>0</v>
      </c>
      <c r="AO77" s="212">
        <f t="shared" si="24"/>
        <v>0</v>
      </c>
      <c r="AP77" s="212">
        <f>AP69</f>
        <v>0</v>
      </c>
    </row>
    <row r="78" spans="1:45" x14ac:dyDescent="0.2">
      <c r="A78" s="220" t="s">
        <v>287</v>
      </c>
      <c r="B78" s="212">
        <f>IF(SUM($B$71:B71)+SUM($A$78:A78)&gt;0,0,SUM($B$71:B71)-SUM($A$78:A78))</f>
        <v>0</v>
      </c>
      <c r="C78" s="212">
        <f>IF(SUM($B$71:C71)+SUM($A$78:B78)&gt;0,0,SUM($B$71:C71)-SUM($A$78:B78))</f>
        <v>0</v>
      </c>
      <c r="D78" s="212">
        <f>IF(SUM($B$71:D71)+SUM($A$78:C78)&gt;0,0,SUM($B$71:D71)-SUM($A$78:C78))</f>
        <v>0</v>
      </c>
      <c r="E78" s="212">
        <f>IF(SUM($B$71:E71)+SUM($A$78:D78)&gt;0,0,SUM($B$71:E71)-SUM($A$78:D78))</f>
        <v>0</v>
      </c>
      <c r="F78" s="212">
        <f>IF(SUM($B$71:F71)+SUM($A$78:E78)&gt;0,0,SUM($B$71:F71)-SUM($A$78:E78))</f>
        <v>0</v>
      </c>
      <c r="G78" s="212">
        <f>IF(SUM($B$71:G71)+SUM($A$78:F78)&gt;0,0,SUM($B$71:G71)-SUM($A$78:F78))</f>
        <v>0</v>
      </c>
      <c r="H78" s="212">
        <f>IF(SUM($B$71:H71)+SUM($A$78:G78)&gt;0,0,SUM($B$71:H71)-SUM($A$78:G78))</f>
        <v>0</v>
      </c>
      <c r="I78" s="212">
        <f>IF(SUM($B$71:I71)+SUM($A$78:H78)&gt;0,0,SUM($B$71:I71)-SUM($A$78:H78))</f>
        <v>0</v>
      </c>
      <c r="J78" s="212">
        <f>IF(SUM($B$71:J71)+SUM($A$78:I78)&gt;0,0,SUM($B$71:J71)-SUM($A$78:I78))</f>
        <v>0</v>
      </c>
      <c r="K78" s="212">
        <f>IF(SUM($B$71:K71)+SUM($A$78:J78)&gt;0,0,SUM($B$71:K71)-SUM($A$78:J78))</f>
        <v>0</v>
      </c>
      <c r="L78" s="212">
        <f>IF(SUM($B$71:L71)+SUM($A$78:K78)&gt;0,0,SUM($B$71:L71)-SUM($A$78:K78))</f>
        <v>0</v>
      </c>
      <c r="M78" s="212">
        <f>IF(SUM($B$71:M71)+SUM($A$78:L78)&gt;0,0,SUM($B$71:M71)-SUM($A$78:L78))</f>
        <v>0</v>
      </c>
      <c r="N78" s="212">
        <f>IF(SUM($B$71:N71)+SUM($A$78:M78)&gt;0,0,SUM($B$71:N71)-SUM($A$78:M78))</f>
        <v>0</v>
      </c>
      <c r="O78" s="212">
        <f>IF(SUM($B$71:O71)+SUM($A$78:N78)&gt;0,0,SUM($B$71:O71)-SUM($A$78:N78))</f>
        <v>0</v>
      </c>
      <c r="P78" s="212">
        <f>IF(SUM($B$71:P71)+SUM($A$78:O78)&gt;0,0,SUM($B$71:P71)-SUM($A$78:O78))</f>
        <v>0</v>
      </c>
      <c r="Q78" s="212">
        <f>IF(SUM($B$71:Q71)+SUM($A$78:P78)&gt;0,0,SUM($B$71:Q71)-SUM($A$78:P78))</f>
        <v>0</v>
      </c>
      <c r="R78" s="212">
        <f>IF(SUM($B$71:R71)+SUM($A$78:Q78)&gt;0,0,SUM($B$71:R71)-SUM($A$78:Q78))</f>
        <v>0</v>
      </c>
      <c r="S78" s="212">
        <f>IF(SUM($B$71:S71)+SUM($A$78:R78)&gt;0,0,SUM($B$71:S71)-SUM($A$78:R78))</f>
        <v>0</v>
      </c>
      <c r="T78" s="212">
        <f>IF(SUM($B$71:T71)+SUM($A$78:S78)&gt;0,0,SUM($B$71:T71)-SUM($A$78:S78))</f>
        <v>0</v>
      </c>
      <c r="U78" s="212">
        <f>IF(SUM($B$71:U71)+SUM($A$78:T78)&gt;0,0,SUM($B$71:U71)-SUM($A$78:T78))</f>
        <v>0</v>
      </c>
      <c r="V78" s="212">
        <f>IF(SUM($B$71:V71)+SUM($A$78:U78)&gt;0,0,SUM($B$71:V71)-SUM($A$78:U78))</f>
        <v>0</v>
      </c>
      <c r="W78" s="212">
        <f>IF(SUM($B$71:W71)+SUM($A$78:V78)&gt;0,0,SUM($B$71:W71)-SUM($A$78:V78))</f>
        <v>0</v>
      </c>
      <c r="X78" s="212">
        <f>IF(SUM($B$71:X71)+SUM($A$78:W78)&gt;0,0,SUM($B$71:X71)-SUM($A$78:W78))</f>
        <v>0</v>
      </c>
      <c r="Y78" s="212">
        <f>IF(SUM($B$71:Y71)+SUM($A$78:X78)&gt;0,0,SUM($B$71:Y71)-SUM($A$78:X78))</f>
        <v>0</v>
      </c>
      <c r="Z78" s="212">
        <f>IF(SUM($B$71:Z71)+SUM($A$78:Y78)&gt;0,0,SUM($B$71:Z71)-SUM($A$78:Y78))</f>
        <v>0</v>
      </c>
      <c r="AA78" s="212">
        <f>IF(SUM($B$71:AA71)+SUM($A$78:Z78)&gt;0,0,SUM($B$71:AA71)-SUM($A$78:Z78))</f>
        <v>0</v>
      </c>
      <c r="AB78" s="212">
        <f>IF(SUM($B$71:AB71)+SUM($A$78:AA78)&gt;0,0,SUM($B$71:AB71)-SUM($A$78:AA78))</f>
        <v>0</v>
      </c>
      <c r="AC78" s="212">
        <f>IF(SUM($B$71:AC71)+SUM($A$78:AB78)&gt;0,0,SUM($B$71:AC71)-SUM($A$78:AB78))</f>
        <v>0</v>
      </c>
      <c r="AD78" s="212">
        <f>IF(SUM($B$71:AD71)+SUM($A$78:AC78)&gt;0,0,SUM($B$71:AD71)-SUM($A$78:AC78))</f>
        <v>0</v>
      </c>
      <c r="AE78" s="212">
        <f>IF(SUM($B$71:AE71)+SUM($A$78:AD78)&gt;0,0,SUM($B$71:AE71)-SUM($A$78:AD78))</f>
        <v>0</v>
      </c>
      <c r="AF78" s="212">
        <f>IF(SUM($B$71:AF71)+SUM($A$78:AE78)&gt;0,0,SUM($B$71:AF71)-SUM($A$78:AE78))</f>
        <v>0</v>
      </c>
      <c r="AG78" s="212">
        <f>IF(SUM($B$71:AG71)+SUM($A$78:AF78)&gt;0,0,SUM($B$71:AG71)-SUM($A$78:AF78))</f>
        <v>0</v>
      </c>
      <c r="AH78" s="212">
        <f>IF(SUM($B$71:AH71)+SUM($A$78:AG78)&gt;0,0,SUM($B$71:AH71)-SUM($A$78:AG78))</f>
        <v>0</v>
      </c>
      <c r="AI78" s="212">
        <f>IF(SUM($B$71:AI71)+SUM($A$78:AH78)&gt;0,0,SUM($B$71:AI71)-SUM($A$78:AH78))</f>
        <v>0</v>
      </c>
      <c r="AJ78" s="212">
        <f>IF(SUM($B$71:AJ71)+SUM($A$78:AI78)&gt;0,0,SUM($B$71:AJ71)-SUM($A$78:AI78))</f>
        <v>0</v>
      </c>
      <c r="AK78" s="212">
        <f>IF(SUM($B$71:AK71)+SUM($A$78:AJ78)&gt;0,0,SUM($B$71:AK71)-SUM($A$78:AJ78))</f>
        <v>0</v>
      </c>
      <c r="AL78" s="212">
        <f>IF(SUM($B$71:AL71)+SUM($A$78:AK78)&gt;0,0,SUM($B$71:AL71)-SUM($A$78:AK78))</f>
        <v>0</v>
      </c>
      <c r="AM78" s="212">
        <f>IF(SUM($B$71:AM71)+SUM($A$78:AL78)&gt;0,0,SUM($B$71:AM71)-SUM($A$78:AL78))</f>
        <v>0</v>
      </c>
      <c r="AN78" s="212">
        <f>IF(SUM($B$71:AN71)+SUM($A$78:AM78)&gt;0,0,SUM($B$71:AN71)-SUM($A$78:AM78))</f>
        <v>0</v>
      </c>
      <c r="AO78" s="212">
        <f>IF(SUM($B$71:AO71)+SUM($A$78:AN78)&gt;0,0,SUM($B$71:AO71)-SUM($A$78:AN78))</f>
        <v>0</v>
      </c>
      <c r="AP78" s="212">
        <f>IF(SUM($B$71:AP71)+SUM($A$78:AO78)&gt;0,0,SUM($B$71:AP71)-SUM($A$78:AO78))</f>
        <v>0</v>
      </c>
    </row>
    <row r="79" spans="1:45" x14ac:dyDescent="0.2">
      <c r="A79" s="220" t="s">
        <v>286</v>
      </c>
      <c r="B79" s="212">
        <f>IF(((SUM($B$59:B59)+SUM($B$61:B64))+SUM($B$81:B81))&lt;0,((SUM($B$59:B59)+SUM($B$61:B64))+SUM($B$81:B81))*0.18-SUM($A$79:A79),IF(SUM(A$79:$B79)&lt;0,0-SUM(A$79:$B79),0))</f>
        <v>-710115.94720799988</v>
      </c>
      <c r="C79" s="212">
        <f>IF(((SUM($B$59:C59)+SUM($B$61:C64))+SUM($B$81:C81))&lt;0,((SUM($B$59:C59)+SUM($B$61:C64))+SUM($B$81:C81))*0.18-SUM($A$79:B79),IF(SUM($B$79:B79)&lt;0,0-SUM($B$79:B79),0))</f>
        <v>-7513.0267214606283</v>
      </c>
      <c r="D79" s="212">
        <f>IF(((SUM($B$59:D59)+SUM($B$61:D64))+SUM($B$81:D81))&lt;0,((SUM($B$59:D59)+SUM($B$61:D64))+SUM($B$81:D81))*0.18-SUM($A$79:C79),IF(SUM($B$79:C79)&lt;0,0-SUM($B$79:C79),0))</f>
        <v>-7926.2431911410531</v>
      </c>
      <c r="E79" s="212">
        <f>IF(((SUM($B$59:E59)+SUM($B$61:E64))+SUM($B$81:E81))&lt;0,((SUM($B$59:E59)+SUM($B$61:E64))+SUM($B$81:E81))*0.18-SUM($A$79:D79),IF(SUM($B$79:D79)&lt;0,0-SUM($B$79:D79),0))</f>
        <v>-8362.1865666536614</v>
      </c>
      <c r="F79" s="212">
        <f>IF(((SUM($B$59:F59)+SUM($B$61:F64))+SUM($B$81:F81))&lt;0,((SUM($B$59:F59)+SUM($B$61:F64))+SUM($B$81:F81))*0.18-SUM($A$79:E79),IF(SUM($B$79:E79)&lt;0,0-SUM($B$79:E79),0))</f>
        <v>-8822.1068278197199</v>
      </c>
      <c r="G79" s="212">
        <f>IF(((SUM($B$59:G59)+SUM($B$61:G64))+SUM($B$81:G81))&lt;0,((SUM($B$59:G59)+SUM($B$61:G64))+SUM($B$81:G81))*0.18-SUM($A$79:F79),IF(SUM($B$79:F79)&lt;0,0-SUM($B$79:F79),0))</f>
        <v>-9307.3227033497533</v>
      </c>
      <c r="H79" s="212">
        <f>IF(((SUM($B$59:H59)+SUM($B$61:H64))+SUM($B$81:H81))&lt;0,((SUM($B$59:H59)+SUM($B$61:H64))+SUM($B$81:H81))*0.18-SUM($A$79:G79),IF(SUM($B$79:G79)&lt;0,0-SUM($B$79:G79),0))</f>
        <v>-9819.2254520340357</v>
      </c>
      <c r="I79" s="212">
        <f>IF(((SUM($B$59:I59)+SUM($B$61:I64))+SUM($B$81:I81))&lt;0,((SUM($B$59:I59)+SUM($B$61:I64))+SUM($B$81:I81))*0.18-SUM($A$79:H79),IF(SUM($B$79:H79)&lt;0,0-SUM($B$79:H79),0))</f>
        <v>-10359.2828518959</v>
      </c>
      <c r="J79" s="212">
        <f>IF(((SUM($B$59:J59)+SUM($B$61:J64))+SUM($B$81:J81))&lt;0,((SUM($B$59:J59)+SUM($B$61:J64))+SUM($B$81:J81))*0.18-SUM($A$79:I79),IF(SUM($B$79:I79)&lt;0,0-SUM($B$79:I79),0))</f>
        <v>-10929.043408750091</v>
      </c>
      <c r="K79" s="212">
        <f>IF(((SUM($B$59:K59)+SUM($B$61:K64))+SUM($B$81:K81))&lt;0,((SUM($B$59:K59)+SUM($B$61:K64))+SUM($B$81:K81))*0.18-SUM($A$79:J79),IF(SUM($B$79:J79)&lt;0,0-SUM($B$79:J79),0))</f>
        <v>-11530.140796231455</v>
      </c>
      <c r="L79" s="212">
        <f>IF(((SUM($B$59:L59)+SUM($B$61:L64))+SUM($B$81:L81))&lt;0,((SUM($B$59:L59)+SUM($B$61:L64))+SUM($B$81:L81))*0.18-SUM($A$79:K79),IF(SUM($B$79:K79)&lt;0,0-SUM($B$79:K79),0))</f>
        <v>-12164.298540024087</v>
      </c>
      <c r="M79" s="212">
        <f>IF(((SUM($B$59:M59)+SUM($B$61:M64))+SUM($B$81:M81))&lt;0,((SUM($B$59:M59)+SUM($B$61:M64))+SUM($B$81:M81))*0.18-SUM($A$79:L79),IF(SUM($B$79:L79)&lt;0,0-SUM($B$79:L79),0))</f>
        <v>-12833.334959725384</v>
      </c>
      <c r="N79" s="212">
        <f>IF(((SUM($B$59:N59)+SUM($B$61:N64))+SUM($B$81:N81))&lt;0,((SUM($B$59:N59)+SUM($B$61:N64))+SUM($B$81:N81))*0.18-SUM($A$79:M79),IF(SUM($B$79:M79)&lt;0,0-SUM($B$79:M79),0))</f>
        <v>-13539.168382510426</v>
      </c>
      <c r="O79" s="212">
        <f>IF(((SUM($B$59:O59)+SUM($B$61:O64))+SUM($B$81:O81))&lt;0,((SUM($B$59:O59)+SUM($B$61:O64))+SUM($B$81:O81))*0.18-SUM($A$79:N79),IF(SUM($B$79:N79)&lt;0,0-SUM($B$79:N79),0))</f>
        <v>-14283.822643548367</v>
      </c>
      <c r="P79" s="212">
        <f>IF(((SUM($B$59:P59)+SUM($B$61:P64))+SUM($B$81:P81))&lt;0,((SUM($B$59:P59)+SUM($B$61:P64))+SUM($B$81:P81))*0.18-SUM($A$79:O79),IF(SUM($B$79:O79)&lt;0,0-SUM($B$79:O79),0))</f>
        <v>-15069.432888943469</v>
      </c>
      <c r="Q79" s="212">
        <f>IF(((SUM($B$59:Q59)+SUM($B$61:Q64))+SUM($B$81:Q81))&lt;0,((SUM($B$59:Q59)+SUM($B$61:Q64))+SUM($B$81:Q81))*0.18-SUM($A$79:P79),IF(SUM($B$79:P79)&lt;0,0-SUM($B$79:P79),0))</f>
        <v>-15898.251697835629</v>
      </c>
      <c r="R79" s="212">
        <f>IF(((SUM($B$59:R59)+SUM($B$61:R64))+SUM($B$81:R81))&lt;0,((SUM($B$59:R59)+SUM($B$61:R64))+SUM($B$81:R81))*0.18-SUM($A$79:Q79),IF(SUM($B$79:Q79)&lt;0,0-SUM($B$79:Q79),0))</f>
        <v>-16772.655541216373</v>
      </c>
      <c r="S79" s="212">
        <f>IF(((SUM($B$59:S59)+SUM($B$61:S64))+SUM($B$81:S81))&lt;0,((SUM($B$59:S59)+SUM($B$61:S64))+SUM($B$81:S81))*0.18-SUM($A$79:R79),IF(SUM($B$79:R79)&lt;0,0-SUM($B$79:R79),0))</f>
        <v>-17695.151595983305</v>
      </c>
      <c r="T79" s="212">
        <f>IF(((SUM($B$59:T59)+SUM($B$61:T64))+SUM($B$81:T81))&lt;0,((SUM($B$59:T59)+SUM($B$61:T64))+SUM($B$81:T81))*0.18-SUM($A$79:S79),IF(SUM($B$79:S79)&lt;0,0-SUM($B$79:S79),0))</f>
        <v>-18668.384933762485</v>
      </c>
      <c r="U79" s="212">
        <f>IF(((SUM($B$59:U59)+SUM($B$61:U64))+SUM($B$81:U81))&lt;0,((SUM($B$59:U59)+SUM($B$61:U64))+SUM($B$81:U81))*0.18-SUM($A$79:T79),IF(SUM($B$79:T79)&lt;0,0-SUM($B$79:T79),0))</f>
        <v>-19695.146105119376</v>
      </c>
      <c r="V79" s="212">
        <f>IF(((SUM($B$59:V59)+SUM($B$61:V64))+SUM($B$81:V81))&lt;0,((SUM($B$59:V59)+SUM($B$61:V64))+SUM($B$81:V81))*0.18-SUM($A$79:U79),IF(SUM($B$79:U79)&lt;0,0-SUM($B$79:U79),0))</f>
        <v>-20778.379140900797</v>
      </c>
      <c r="W79" s="212">
        <f>IF(((SUM($B$59:W59)+SUM($B$61:W64))+SUM($B$81:W81))&lt;0,((SUM($B$59:W59)+SUM($B$61:W64))+SUM($B$81:W81))*0.18-SUM($A$79:V79),IF(SUM($B$79:V79)&lt;0,0-SUM($B$79:V79),0))</f>
        <v>-21921.189993650536</v>
      </c>
      <c r="X79" s="212">
        <f>IF(((SUM($B$59:X59)+SUM($B$61:X64))+SUM($B$81:X81))&lt;0,((SUM($B$59:X59)+SUM($B$61:X64))+SUM($B$81:X81))*0.18-SUM($A$79:W79),IF(SUM($B$79:W79)&lt;0,0-SUM($B$79:W79),0))</f>
        <v>-23126.855443301261</v>
      </c>
      <c r="Y79" s="212">
        <f>IF(((SUM($B$59:Y59)+SUM($B$61:Y64))+SUM($B$81:Y81))&lt;0,((SUM($B$59:Y59)+SUM($B$61:Y64))+SUM($B$81:Y81))*0.18-SUM($A$79:X79),IF(SUM($B$79:X79)&lt;0,0-SUM($B$79:X79),0))</f>
        <v>-24398.832492682734</v>
      </c>
      <c r="Z79" s="212">
        <f>IF(((SUM($B$59:Z59)+SUM($B$61:Z64))+SUM($B$81:Z81))&lt;0,((SUM($B$59:Z59)+SUM($B$61:Z64))+SUM($B$81:Z81))*0.18-SUM($A$79:Y79),IF(SUM($B$79:Y79)&lt;0,0-SUM($B$79:Y79),0))</f>
        <v>-25740.768279780285</v>
      </c>
      <c r="AA79" s="212">
        <f>IF(((SUM($B$59:AA59)+SUM($B$61:AA64))+SUM($B$81:AA81))&lt;0,((SUM($B$59:AA59)+SUM($B$61:AA64))+SUM($B$81:AA81))*0.18-SUM($A$79:Z79),IF(SUM($B$79:Z79)&lt;0,0-SUM($B$79:Z79),0))</f>
        <v>-27156.510535168462</v>
      </c>
      <c r="AB79" s="212">
        <f>IF(((SUM($B$59:AB59)+SUM($B$61:AB64))+SUM($B$81:AB81))&lt;0,((SUM($B$59:AB59)+SUM($B$61:AB64))+SUM($B$81:AB81))*0.18-SUM($A$79:AA79),IF(SUM($B$79:AA79)&lt;0,0-SUM($B$79:AA79),0))</f>
        <v>-28650.118614602601</v>
      </c>
      <c r="AC79" s="212">
        <f>IF(((SUM($B$59:AC59)+SUM($B$61:AC64))+SUM($B$81:AC81))&lt;0,((SUM($B$59:AC59)+SUM($B$61:AC64))+SUM($B$81:AC81))*0.18-SUM($A$79:AB79),IF(SUM($B$79:AB79)&lt;0,0-SUM($B$79:AB79),0))</f>
        <v>-30225.875138405478</v>
      </c>
      <c r="AD79" s="212">
        <f>IF(((SUM($B$59:AD59)+SUM($B$61:AD64))+SUM($B$81:AD81))&lt;0,((SUM($B$59:AD59)+SUM($B$61:AD64))+SUM($B$81:AD81))*0.18-SUM($A$79:AC79),IF(SUM($B$79:AC79)&lt;0,0-SUM($B$79:AC79),0))</f>
        <v>-31888.29827101808</v>
      </c>
      <c r="AE79" s="212">
        <f>IF(((SUM($B$59:AE59)+SUM($B$61:AE64))+SUM($B$81:AE81))&lt;0,((SUM($B$59:AE59)+SUM($B$61:AE64))+SUM($B$81:AE81))*0.18-SUM($A$79:AD79),IF(SUM($B$79:AD79)&lt;0,0-SUM($B$79:AD79),0))</f>
        <v>-33642.154675923754</v>
      </c>
      <c r="AF79" s="212">
        <f>IF(((SUM($B$59:AF59)+SUM($B$61:AF64))+SUM($B$81:AF81))&lt;0,((SUM($B$59:AF59)+SUM($B$61:AF64))+SUM($B$81:AF81))*0.18-SUM($A$79:AE79),IF(SUM($B$79:AE79)&lt;0,0-SUM($B$79:AE79),0))</f>
        <v>-35492.473183099646</v>
      </c>
      <c r="AG79" s="212">
        <f>IF(((SUM($B$59:AG59)+SUM($B$61:AG64))+SUM($B$81:AG81))&lt;0,((SUM($B$59:AG59)+SUM($B$61:AG64))+SUM($B$81:AG81))*0.18-SUM($A$79:AF79),IF(SUM($B$79:AF79)&lt;0,0-SUM($B$79:AF79),0))</f>
        <v>-37444.559208170278</v>
      </c>
      <c r="AH79" s="212">
        <f>IF(((SUM($B$59:AH59)+SUM($B$61:AH64))+SUM($B$81:AH81))&lt;0,((SUM($B$59:AH59)+SUM($B$61:AH64))+SUM($B$81:AH81))*0.18-SUM($A$79:AG79),IF(SUM($B$79:AG79)&lt;0,0-SUM($B$79:AG79),0))</f>
        <v>-39504.009964619763</v>
      </c>
      <c r="AI79" s="212">
        <f>IF(((SUM($B$59:AI59)+SUM($B$61:AI64))+SUM($B$81:AI81))&lt;0,((SUM($B$59:AI59)+SUM($B$61:AI64))+SUM($B$81:AI81))*0.18-SUM($A$79:AH79),IF(SUM($B$79:AH79)&lt;0,0-SUM($B$79:AH79),0))</f>
        <v>-41676.730512673734</v>
      </c>
      <c r="AJ79" s="212">
        <f>IF(((SUM($B$59:AJ59)+SUM($B$61:AJ64))+SUM($B$81:AJ81))&lt;0,((SUM($B$59:AJ59)+SUM($B$61:AJ64))+SUM($B$81:AJ81))*0.18-SUM($A$79:AI79),IF(SUM($B$79:AI79)&lt;0,0-SUM($B$79:AI79),0))</f>
        <v>-43968.950690870639</v>
      </c>
      <c r="AK79" s="212">
        <f>IF(((SUM($B$59:AK59)+SUM($B$61:AK64))+SUM($B$81:AK81))&lt;0,((SUM($B$59:AK59)+SUM($B$61:AK64))+SUM($B$81:AK81))*0.18-SUM($A$79:AJ79),IF(SUM($B$79:AJ79)&lt;0,0-SUM($B$79:AJ79),0))</f>
        <v>-46387.24297886854</v>
      </c>
      <c r="AL79" s="212">
        <f>IF(((SUM($B$59:AL59)+SUM($B$61:AL64))+SUM($B$81:AL81))&lt;0,((SUM($B$59:AL59)+SUM($B$61:AL64))+SUM($B$81:AL81))*0.18-SUM($A$79:AK79),IF(SUM($B$79:AK79)&lt;0,0-SUM($B$79:AK79),0))</f>
        <v>-48938.54134270642</v>
      </c>
      <c r="AM79" s="212">
        <f>IF(((SUM($B$59:AM59)+SUM($B$61:AM64))+SUM($B$81:AM81))&lt;0,((SUM($B$59:AM59)+SUM($B$61:AM64))+SUM($B$81:AM81))*0.18-SUM($A$79:AL79),IF(SUM($B$79:AL79)&lt;0,0-SUM($B$79:AL79),0))</f>
        <v>-51630.161116555333</v>
      </c>
      <c r="AN79" s="212">
        <f>IF(((SUM($B$59:AN59)+SUM($B$61:AN64))+SUM($B$81:AN81))&lt;0,((SUM($B$59:AN59)+SUM($B$61:AN64))+SUM($B$81:AN81))*0.18-SUM($A$79:AM79),IF(SUM($B$79:AM79)&lt;0,0-SUM($B$79:AM79),0))</f>
        <v>-54469.819977965672</v>
      </c>
      <c r="AO79" s="212">
        <f>IF(((SUM($B$59:AO59)+SUM($B$61:AO64))+SUM($B$81:AO81))&lt;0,((SUM($B$59:AO59)+SUM($B$61:AO64))+SUM($B$81:AO81))*0.18-SUM($A$79:AN79),IF(SUM($B$79:AN79)&lt;0,0-SUM($B$79:AN79),0))</f>
        <v>-57465.660076753935</v>
      </c>
      <c r="AP79" s="212">
        <f>IF(((SUM($B$59:AP59)+SUM($B$61:AP64))+SUM($B$81:AP81))&lt;0,((SUM($B$59:AP59)+SUM($B$61:AP64))+SUM($B$81:AP81))*0.18-SUM($A$79:AO79),IF(SUM($B$79:AO79)&lt;0,0-SUM($B$79:AO79),0))</f>
        <v>-60626.271380975377</v>
      </c>
    </row>
    <row r="80" spans="1:45" x14ac:dyDescent="0.2">
      <c r="A80" s="220" t="s">
        <v>285</v>
      </c>
      <c r="B80" s="212">
        <f>-B59*(B39)</f>
        <v>0</v>
      </c>
      <c r="C80" s="212">
        <f t="shared" ref="C80:AP80" si="25">-(C59-B59)*$B$39</f>
        <v>0</v>
      </c>
      <c r="D80" s="212">
        <f t="shared" si="25"/>
        <v>0</v>
      </c>
      <c r="E80" s="212">
        <f t="shared" si="25"/>
        <v>0</v>
      </c>
      <c r="F80" s="212">
        <f t="shared" si="25"/>
        <v>0</v>
      </c>
      <c r="G80" s="212">
        <f t="shared" si="25"/>
        <v>0</v>
      </c>
      <c r="H80" s="212">
        <f t="shared" si="25"/>
        <v>0</v>
      </c>
      <c r="I80" s="212">
        <f t="shared" si="25"/>
        <v>0</v>
      </c>
      <c r="J80" s="212">
        <f t="shared" si="25"/>
        <v>0</v>
      </c>
      <c r="K80" s="212">
        <f t="shared" si="25"/>
        <v>0</v>
      </c>
      <c r="L80" s="212">
        <f t="shared" si="25"/>
        <v>0</v>
      </c>
      <c r="M80" s="212">
        <f t="shared" si="25"/>
        <v>0</v>
      </c>
      <c r="N80" s="212">
        <f t="shared" si="25"/>
        <v>0</v>
      </c>
      <c r="O80" s="212">
        <f t="shared" si="25"/>
        <v>0</v>
      </c>
      <c r="P80" s="212">
        <f t="shared" si="25"/>
        <v>0</v>
      </c>
      <c r="Q80" s="212">
        <f t="shared" si="25"/>
        <v>0</v>
      </c>
      <c r="R80" s="212">
        <f t="shared" si="25"/>
        <v>0</v>
      </c>
      <c r="S80" s="212">
        <f t="shared" si="25"/>
        <v>0</v>
      </c>
      <c r="T80" s="212">
        <f t="shared" si="25"/>
        <v>0</v>
      </c>
      <c r="U80" s="212">
        <f t="shared" si="25"/>
        <v>0</v>
      </c>
      <c r="V80" s="212">
        <f t="shared" si="25"/>
        <v>0</v>
      </c>
      <c r="W80" s="212">
        <f t="shared" si="25"/>
        <v>0</v>
      </c>
      <c r="X80" s="212">
        <f t="shared" si="25"/>
        <v>0</v>
      </c>
      <c r="Y80" s="212">
        <f t="shared" si="25"/>
        <v>0</v>
      </c>
      <c r="Z80" s="212">
        <f t="shared" si="25"/>
        <v>0</v>
      </c>
      <c r="AA80" s="212">
        <f t="shared" si="25"/>
        <v>0</v>
      </c>
      <c r="AB80" s="212">
        <f t="shared" si="25"/>
        <v>0</v>
      </c>
      <c r="AC80" s="212">
        <f t="shared" si="25"/>
        <v>0</v>
      </c>
      <c r="AD80" s="212">
        <f t="shared" si="25"/>
        <v>0</v>
      </c>
      <c r="AE80" s="212">
        <f t="shared" si="25"/>
        <v>0</v>
      </c>
      <c r="AF80" s="212">
        <f t="shared" si="25"/>
        <v>0</v>
      </c>
      <c r="AG80" s="212">
        <f t="shared" si="25"/>
        <v>0</v>
      </c>
      <c r="AH80" s="212">
        <f t="shared" si="25"/>
        <v>0</v>
      </c>
      <c r="AI80" s="212">
        <f t="shared" si="25"/>
        <v>0</v>
      </c>
      <c r="AJ80" s="212">
        <f t="shared" si="25"/>
        <v>0</v>
      </c>
      <c r="AK80" s="212">
        <f t="shared" si="25"/>
        <v>0</v>
      </c>
      <c r="AL80" s="212">
        <f t="shared" si="25"/>
        <v>0</v>
      </c>
      <c r="AM80" s="212">
        <f t="shared" si="25"/>
        <v>0</v>
      </c>
      <c r="AN80" s="212">
        <f t="shared" si="25"/>
        <v>0</v>
      </c>
      <c r="AO80" s="212">
        <f t="shared" si="25"/>
        <v>0</v>
      </c>
      <c r="AP80" s="212">
        <f t="shared" si="25"/>
        <v>0</v>
      </c>
    </row>
    <row r="81" spans="1:45" x14ac:dyDescent="0.2">
      <c r="A81" s="220" t="s">
        <v>504</v>
      </c>
      <c r="B81" s="212">
        <f>-$B$126</f>
        <v>-3945088.5955999997</v>
      </c>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23">
        <f>SUM(B81:AP81)</f>
        <v>-3945088.5955999997</v>
      </c>
      <c r="AR81" s="224"/>
    </row>
    <row r="82" spans="1:45" x14ac:dyDescent="0.2">
      <c r="A82" s="220" t="s">
        <v>284</v>
      </c>
      <c r="B82" s="212">
        <f t="shared" ref="B82:AO82" si="26">B54-B55</f>
        <v>0</v>
      </c>
      <c r="C82" s="212">
        <f t="shared" si="26"/>
        <v>0</v>
      </c>
      <c r="D82" s="212">
        <f t="shared" si="26"/>
        <v>0</v>
      </c>
      <c r="E82" s="212">
        <f t="shared" si="26"/>
        <v>0</v>
      </c>
      <c r="F82" s="212">
        <f t="shared" si="26"/>
        <v>0</v>
      </c>
      <c r="G82" s="212">
        <f t="shared" si="26"/>
        <v>0</v>
      </c>
      <c r="H82" s="212">
        <f t="shared" si="26"/>
        <v>0</v>
      </c>
      <c r="I82" s="212">
        <f t="shared" si="26"/>
        <v>0</v>
      </c>
      <c r="J82" s="212">
        <f t="shared" si="26"/>
        <v>0</v>
      </c>
      <c r="K82" s="212">
        <f t="shared" si="26"/>
        <v>0</v>
      </c>
      <c r="L82" s="212">
        <f t="shared" si="26"/>
        <v>0</v>
      </c>
      <c r="M82" s="212">
        <f t="shared" si="26"/>
        <v>0</v>
      </c>
      <c r="N82" s="212">
        <f t="shared" si="26"/>
        <v>0</v>
      </c>
      <c r="O82" s="212">
        <f t="shared" si="26"/>
        <v>0</v>
      </c>
      <c r="P82" s="212">
        <f t="shared" si="26"/>
        <v>0</v>
      </c>
      <c r="Q82" s="212">
        <f t="shared" si="26"/>
        <v>0</v>
      </c>
      <c r="R82" s="212">
        <f t="shared" si="26"/>
        <v>0</v>
      </c>
      <c r="S82" s="212">
        <f t="shared" si="26"/>
        <v>0</v>
      </c>
      <c r="T82" s="212">
        <f t="shared" si="26"/>
        <v>0</v>
      </c>
      <c r="U82" s="212">
        <f t="shared" si="26"/>
        <v>0</v>
      </c>
      <c r="V82" s="212">
        <f t="shared" si="26"/>
        <v>0</v>
      </c>
      <c r="W82" s="212">
        <f t="shared" si="26"/>
        <v>0</v>
      </c>
      <c r="X82" s="212">
        <f t="shared" si="26"/>
        <v>0</v>
      </c>
      <c r="Y82" s="212">
        <f t="shared" si="26"/>
        <v>0</v>
      </c>
      <c r="Z82" s="212">
        <f t="shared" si="26"/>
        <v>0</v>
      </c>
      <c r="AA82" s="212">
        <f t="shared" si="26"/>
        <v>0</v>
      </c>
      <c r="AB82" s="212">
        <f t="shared" si="26"/>
        <v>0</v>
      </c>
      <c r="AC82" s="212">
        <f t="shared" si="26"/>
        <v>0</v>
      </c>
      <c r="AD82" s="212">
        <f t="shared" si="26"/>
        <v>0</v>
      </c>
      <c r="AE82" s="212">
        <f t="shared" si="26"/>
        <v>0</v>
      </c>
      <c r="AF82" s="212">
        <f t="shared" si="26"/>
        <v>0</v>
      </c>
      <c r="AG82" s="212">
        <f t="shared" si="26"/>
        <v>0</v>
      </c>
      <c r="AH82" s="212">
        <f t="shared" si="26"/>
        <v>0</v>
      </c>
      <c r="AI82" s="212">
        <f t="shared" si="26"/>
        <v>0</v>
      </c>
      <c r="AJ82" s="212">
        <f t="shared" si="26"/>
        <v>0</v>
      </c>
      <c r="AK82" s="212">
        <f t="shared" si="26"/>
        <v>0</v>
      </c>
      <c r="AL82" s="212">
        <f t="shared" si="26"/>
        <v>0</v>
      </c>
      <c r="AM82" s="212">
        <f t="shared" si="26"/>
        <v>0</v>
      </c>
      <c r="AN82" s="212">
        <f t="shared" si="26"/>
        <v>0</v>
      </c>
      <c r="AO82" s="212">
        <f t="shared" si="26"/>
        <v>0</v>
      </c>
      <c r="AP82" s="212">
        <f>AP54-AP55</f>
        <v>0</v>
      </c>
    </row>
    <row r="83" spans="1:45" ht="14.25" x14ac:dyDescent="0.2">
      <c r="A83" s="221" t="s">
        <v>283</v>
      </c>
      <c r="B83" s="219">
        <f>SUM(B75:B82)</f>
        <v>-4655204.542808</v>
      </c>
      <c r="C83" s="219">
        <f t="shared" ref="C83:V83" si="27">SUM(C75:C82)</f>
        <v>-49252.064062908641</v>
      </c>
      <c r="D83" s="219">
        <f t="shared" si="27"/>
        <v>-51960.927586368693</v>
      </c>
      <c r="E83" s="219">
        <f t="shared" si="27"/>
        <v>-54818.778603618819</v>
      </c>
      <c r="F83" s="219">
        <f t="shared" si="27"/>
        <v>-57833.811426817963</v>
      </c>
      <c r="G83" s="219">
        <f t="shared" si="27"/>
        <v>-61014.671055292885</v>
      </c>
      <c r="H83" s="219">
        <f t="shared" si="27"/>
        <v>-64370.477963334066</v>
      </c>
      <c r="I83" s="219">
        <f t="shared" si="27"/>
        <v>-67910.854251317418</v>
      </c>
      <c r="J83" s="219">
        <f t="shared" si="27"/>
        <v>-71645.951235139772</v>
      </c>
      <c r="K83" s="219">
        <f t="shared" si="27"/>
        <v>-75586.478553072579</v>
      </c>
      <c r="L83" s="219">
        <f t="shared" si="27"/>
        <v>-79743.734873491456</v>
      </c>
      <c r="M83" s="219">
        <f t="shared" si="27"/>
        <v>-84129.640291533462</v>
      </c>
      <c r="N83" s="219">
        <f t="shared" si="27"/>
        <v>-88756.77050756797</v>
      </c>
      <c r="O83" s="219">
        <f t="shared" si="27"/>
        <v>-93638.392885484034</v>
      </c>
      <c r="P83" s="219">
        <f t="shared" si="27"/>
        <v>-98788.504494185618</v>
      </c>
      <c r="Q83" s="219">
        <f t="shared" si="27"/>
        <v>-104221.87224136607</v>
      </c>
      <c r="R83" s="219">
        <f t="shared" si="27"/>
        <v>-109954.07521464099</v>
      </c>
      <c r="S83" s="219">
        <f t="shared" si="27"/>
        <v>-116001.54935144627</v>
      </c>
      <c r="T83" s="219">
        <f t="shared" si="27"/>
        <v>-122381.63456577592</v>
      </c>
      <c r="U83" s="219">
        <f t="shared" si="27"/>
        <v>-129112.62446689355</v>
      </c>
      <c r="V83" s="219">
        <f t="shared" si="27"/>
        <v>-136213.81881257251</v>
      </c>
      <c r="W83" s="219">
        <f>SUM(W75:W82)</f>
        <v>-143705.57884726417</v>
      </c>
      <c r="X83" s="219">
        <f>SUM(X75:X82)</f>
        <v>-151609.38568386366</v>
      </c>
      <c r="Y83" s="219">
        <f>SUM(Y75:Y82)</f>
        <v>-159947.90189647605</v>
      </c>
      <c r="Z83" s="219">
        <f>SUM(Z75:Z82)</f>
        <v>-168745.03650078218</v>
      </c>
      <c r="AA83" s="219">
        <f t="shared" ref="AA83:AP83" si="28">SUM(AA75:AA82)</f>
        <v>-178026.0135083255</v>
      </c>
      <c r="AB83" s="219">
        <f t="shared" si="28"/>
        <v>-187817.44425128325</v>
      </c>
      <c r="AC83" s="219">
        <f t="shared" si="28"/>
        <v>-198147.40368510358</v>
      </c>
      <c r="AD83" s="219">
        <f t="shared" si="28"/>
        <v>-209045.51088778459</v>
      </c>
      <c r="AE83" s="219">
        <f t="shared" si="28"/>
        <v>-220543.01398661238</v>
      </c>
      <c r="AF83" s="219">
        <f t="shared" si="28"/>
        <v>-232672.87975587609</v>
      </c>
      <c r="AG83" s="219">
        <f t="shared" si="28"/>
        <v>-245469.88814244943</v>
      </c>
      <c r="AH83" s="219">
        <f t="shared" si="28"/>
        <v>-258970.73199028429</v>
      </c>
      <c r="AI83" s="219">
        <f t="shared" si="28"/>
        <v>-273214.12224974978</v>
      </c>
      <c r="AJ83" s="219">
        <f t="shared" si="28"/>
        <v>-288240.89897348586</v>
      </c>
      <c r="AK83" s="219">
        <f t="shared" si="28"/>
        <v>-304094.14841702761</v>
      </c>
      <c r="AL83" s="219">
        <f t="shared" si="28"/>
        <v>-320819.3265799642</v>
      </c>
      <c r="AM83" s="219">
        <f t="shared" si="28"/>
        <v>-338464.38954186224</v>
      </c>
      <c r="AN83" s="219">
        <f t="shared" si="28"/>
        <v>-357079.93096666445</v>
      </c>
      <c r="AO83" s="219">
        <f t="shared" si="28"/>
        <v>-376719.32716983114</v>
      </c>
      <c r="AP83" s="219">
        <f t="shared" si="28"/>
        <v>-397438.89016417187</v>
      </c>
    </row>
    <row r="84" spans="1:45" ht="14.25" x14ac:dyDescent="0.2">
      <c r="A84" s="221" t="s">
        <v>282</v>
      </c>
      <c r="B84" s="219">
        <f>SUM($B$83:B83)</f>
        <v>-4655204.542808</v>
      </c>
      <c r="C84" s="219">
        <f>SUM($B$83:C83)</f>
        <v>-4704456.6068709083</v>
      </c>
      <c r="D84" s="219">
        <f>SUM($B$83:D83)</f>
        <v>-4756417.5344572766</v>
      </c>
      <c r="E84" s="219">
        <f>SUM($B$83:E83)</f>
        <v>-4811236.3130608955</v>
      </c>
      <c r="F84" s="219">
        <f>SUM($B$83:F83)</f>
        <v>-4869070.1244877139</v>
      </c>
      <c r="G84" s="219">
        <f>SUM($B$83:G83)</f>
        <v>-4930084.7955430066</v>
      </c>
      <c r="H84" s="219">
        <f>SUM($B$83:H83)</f>
        <v>-4994455.2735063406</v>
      </c>
      <c r="I84" s="219">
        <f>SUM($B$83:I83)</f>
        <v>-5062366.1277576583</v>
      </c>
      <c r="J84" s="219">
        <f>SUM($B$83:J83)</f>
        <v>-5134012.078992798</v>
      </c>
      <c r="K84" s="219">
        <f>SUM($B$83:K83)</f>
        <v>-5209598.5575458705</v>
      </c>
      <c r="L84" s="219">
        <f>SUM($B$83:L83)</f>
        <v>-5289342.2924193619</v>
      </c>
      <c r="M84" s="219">
        <f>SUM($B$83:M83)</f>
        <v>-5373471.9327108953</v>
      </c>
      <c r="N84" s="219">
        <f>SUM($B$83:N83)</f>
        <v>-5462228.7032184629</v>
      </c>
      <c r="O84" s="219">
        <f>SUM($B$83:O83)</f>
        <v>-5555867.0961039467</v>
      </c>
      <c r="P84" s="219">
        <f>SUM($B$83:P83)</f>
        <v>-5654655.6005981322</v>
      </c>
      <c r="Q84" s="219">
        <f>SUM($B$83:Q83)</f>
        <v>-5758877.472839498</v>
      </c>
      <c r="R84" s="219">
        <f>SUM($B$83:R83)</f>
        <v>-5868831.5480541391</v>
      </c>
      <c r="S84" s="219">
        <f>SUM($B$83:S83)</f>
        <v>-5984833.0974055855</v>
      </c>
      <c r="T84" s="219">
        <f>SUM($B$83:T83)</f>
        <v>-6107214.7319713617</v>
      </c>
      <c r="U84" s="219">
        <f>SUM($B$83:U83)</f>
        <v>-6236327.3564382549</v>
      </c>
      <c r="V84" s="219">
        <f>SUM($B$83:V83)</f>
        <v>-6372541.1752508273</v>
      </c>
      <c r="W84" s="219">
        <f>SUM($B$83:W83)</f>
        <v>-6516246.7540980913</v>
      </c>
      <c r="X84" s="219">
        <f>SUM($B$83:X83)</f>
        <v>-6667856.1397819547</v>
      </c>
      <c r="Y84" s="219">
        <f>SUM($B$83:Y83)</f>
        <v>-6827804.0416784305</v>
      </c>
      <c r="Z84" s="219">
        <f>SUM($B$83:Z83)</f>
        <v>-6996549.0781792123</v>
      </c>
      <c r="AA84" s="219">
        <f>SUM($B$83:AA83)</f>
        <v>-7174575.0916875377</v>
      </c>
      <c r="AB84" s="219">
        <f>SUM($B$83:AB83)</f>
        <v>-7362392.5359388208</v>
      </c>
      <c r="AC84" s="219">
        <f>SUM($B$83:AC83)</f>
        <v>-7560539.939623924</v>
      </c>
      <c r="AD84" s="219">
        <f>SUM($B$83:AD83)</f>
        <v>-7769585.4505117089</v>
      </c>
      <c r="AE84" s="219">
        <f>SUM($B$83:AE83)</f>
        <v>-7990128.4644983215</v>
      </c>
      <c r="AF84" s="219">
        <f>SUM($B$83:AF83)</f>
        <v>-8222801.3442541976</v>
      </c>
      <c r="AG84" s="219">
        <f>SUM($B$83:AG83)</f>
        <v>-8468271.2323966473</v>
      </c>
      <c r="AH84" s="219">
        <f>SUM($B$83:AH83)</f>
        <v>-8727241.9643869326</v>
      </c>
      <c r="AI84" s="219">
        <f>SUM($B$83:AI83)</f>
        <v>-9000456.086636683</v>
      </c>
      <c r="AJ84" s="219">
        <f>SUM($B$83:AJ83)</f>
        <v>-9288696.9856101684</v>
      </c>
      <c r="AK84" s="219">
        <f>SUM($B$83:AK83)</f>
        <v>-9592791.1340271961</v>
      </c>
      <c r="AL84" s="219">
        <f>SUM($B$83:AL83)</f>
        <v>-9913610.4606071599</v>
      </c>
      <c r="AM84" s="219">
        <f>SUM($B$83:AM83)</f>
        <v>-10252074.850149022</v>
      </c>
      <c r="AN84" s="219">
        <f>SUM($B$83:AN83)</f>
        <v>-10609154.781115687</v>
      </c>
      <c r="AO84" s="219">
        <f>SUM($B$83:AO83)</f>
        <v>-10985874.108285518</v>
      </c>
      <c r="AP84" s="219">
        <f>SUM($B$83:AP83)</f>
        <v>-11383312.998449691</v>
      </c>
    </row>
    <row r="85" spans="1:45" x14ac:dyDescent="0.2">
      <c r="A85" s="220" t="s">
        <v>505</v>
      </c>
      <c r="B85" s="229">
        <f t="shared" ref="B85:AP85" si="29">1/POWER((1+$B$44),B73)</f>
        <v>0.9109750373485539</v>
      </c>
      <c r="C85" s="229">
        <f t="shared" si="29"/>
        <v>0.75599588161705711</v>
      </c>
      <c r="D85" s="229">
        <f t="shared" si="29"/>
        <v>0.6273824743710017</v>
      </c>
      <c r="E85" s="229">
        <f t="shared" si="29"/>
        <v>0.52064935632448273</v>
      </c>
      <c r="F85" s="229">
        <f t="shared" si="29"/>
        <v>0.43207415462612664</v>
      </c>
      <c r="G85" s="229">
        <f t="shared" si="29"/>
        <v>0.35856776317520883</v>
      </c>
      <c r="H85" s="229">
        <f t="shared" si="29"/>
        <v>0.29756660844415667</v>
      </c>
      <c r="I85" s="229">
        <f t="shared" si="29"/>
        <v>0.24694324352212174</v>
      </c>
      <c r="J85" s="229">
        <f t="shared" si="29"/>
        <v>0.20493215230051592</v>
      </c>
      <c r="K85" s="229">
        <f t="shared" si="29"/>
        <v>0.1700681761830008</v>
      </c>
      <c r="L85" s="229">
        <f t="shared" si="29"/>
        <v>0.14113541591950271</v>
      </c>
      <c r="M85" s="229">
        <f t="shared" si="29"/>
        <v>0.11712482648921385</v>
      </c>
      <c r="N85" s="229">
        <f t="shared" si="29"/>
        <v>9.719902613212765E-2</v>
      </c>
      <c r="O85" s="229">
        <f t="shared" si="29"/>
        <v>8.0663092225832109E-2</v>
      </c>
      <c r="P85" s="229">
        <f t="shared" si="29"/>
        <v>6.6940325498615838E-2</v>
      </c>
      <c r="Q85" s="229">
        <f t="shared" si="29"/>
        <v>5.5552137343249659E-2</v>
      </c>
      <c r="R85" s="229">
        <f t="shared" si="29"/>
        <v>4.6101358791078552E-2</v>
      </c>
      <c r="S85" s="229">
        <f t="shared" si="29"/>
        <v>3.825838903823945E-2</v>
      </c>
      <c r="T85" s="229">
        <f t="shared" si="29"/>
        <v>3.174970044667174E-2</v>
      </c>
      <c r="U85" s="229">
        <f t="shared" si="29"/>
        <v>2.6348299125868668E-2</v>
      </c>
      <c r="V85" s="229">
        <f t="shared" si="29"/>
        <v>2.1865808403210511E-2</v>
      </c>
      <c r="W85" s="229">
        <f t="shared" si="29"/>
        <v>1.814589908980126E-2</v>
      </c>
      <c r="X85" s="229">
        <f t="shared" si="29"/>
        <v>1.5058837418922204E-2</v>
      </c>
      <c r="Y85" s="229">
        <f t="shared" si="29"/>
        <v>1.2496960513628384E-2</v>
      </c>
      <c r="Z85" s="229">
        <f t="shared" si="29"/>
        <v>1.0370921588073345E-2</v>
      </c>
      <c r="AA85" s="229">
        <f t="shared" si="29"/>
        <v>8.6065739320110735E-3</v>
      </c>
      <c r="AB85" s="229">
        <f t="shared" si="29"/>
        <v>7.1423850058183183E-3</v>
      </c>
      <c r="AC85" s="229">
        <f t="shared" si="29"/>
        <v>5.9272904612600145E-3</v>
      </c>
      <c r="AD85" s="229">
        <f t="shared" si="29"/>
        <v>4.9189132458589318E-3</v>
      </c>
      <c r="AE85" s="229">
        <f t="shared" si="29"/>
        <v>4.082085681210732E-3</v>
      </c>
      <c r="AF85" s="229">
        <f t="shared" si="29"/>
        <v>3.3876229719591129E-3</v>
      </c>
      <c r="AG85" s="229">
        <f t="shared" si="29"/>
        <v>2.8113053709204251E-3</v>
      </c>
      <c r="AH85" s="229">
        <f t="shared" si="29"/>
        <v>2.3330335028385286E-3</v>
      </c>
      <c r="AI85" s="229">
        <f t="shared" si="29"/>
        <v>1.9361273882477412E-3</v>
      </c>
      <c r="AJ85" s="229">
        <f t="shared" si="29"/>
        <v>1.6067447205375444E-3</v>
      </c>
      <c r="AK85" s="229">
        <f t="shared" si="29"/>
        <v>1.3333981083299121E-3</v>
      </c>
      <c r="AL85" s="229">
        <f t="shared" si="29"/>
        <v>1.1065544467468149E-3</v>
      </c>
      <c r="AM85" s="229">
        <f t="shared" si="29"/>
        <v>9.1830244543304122E-4</v>
      </c>
      <c r="AN85" s="229">
        <f t="shared" si="29"/>
        <v>7.6207671820169396E-4</v>
      </c>
      <c r="AO85" s="229">
        <f t="shared" si="29"/>
        <v>6.3242881178563804E-4</v>
      </c>
      <c r="AP85" s="229">
        <f t="shared" si="29"/>
        <v>5.2483718820384888E-4</v>
      </c>
    </row>
    <row r="86" spans="1:45" ht="28.5" x14ac:dyDescent="0.2">
      <c r="A86" s="218" t="s">
        <v>281</v>
      </c>
      <c r="B86" s="219">
        <f>B83*B85</f>
        <v>-4240775.1322496757</v>
      </c>
      <c r="C86" s="219">
        <f>C83*C85</f>
        <v>-37234.35759269839</v>
      </c>
      <c r="D86" s="219">
        <f t="shared" ref="D86:AO86" si="30">D83*D85</f>
        <v>-32599.375319748433</v>
      </c>
      <c r="E86" s="219">
        <f t="shared" si="30"/>
        <v>-28541.361794468463</v>
      </c>
      <c r="F86" s="219">
        <f t="shared" si="30"/>
        <v>-24988.495181049195</v>
      </c>
      <c r="G86" s="219">
        <f t="shared" si="30"/>
        <v>-21877.89412116753</v>
      </c>
      <c r="H86" s="219">
        <f t="shared" si="30"/>
        <v>-19154.504811478644</v>
      </c>
      <c r="I86" s="219">
        <f t="shared" si="30"/>
        <v>-16770.126619178394</v>
      </c>
      <c r="J86" s="219">
        <f t="shared" si="30"/>
        <v>-14682.558990235</v>
      </c>
      <c r="K86" s="219">
        <f t="shared" si="30"/>
        <v>-12854.854551616558</v>
      </c>
      <c r="L86" s="219">
        <f t="shared" si="30"/>
        <v>-11254.66518834477</v>
      </c>
      <c r="M86" s="219">
        <f t="shared" si="30"/>
        <v>-9853.6695217458309</v>
      </c>
      <c r="N86" s="219">
        <f t="shared" si="30"/>
        <v>-8627.0716559683551</v>
      </c>
      <c r="O86" s="219">
        <f t="shared" si="30"/>
        <v>-7553.1623212004997</v>
      </c>
      <c r="P86" s="219">
        <f t="shared" si="30"/>
        <v>-6612.9346463622587</v>
      </c>
      <c r="Q86" s="219">
        <f t="shared" si="30"/>
        <v>-5789.7477609229873</v>
      </c>
      <c r="R86" s="219">
        <f t="shared" si="30"/>
        <v>-5069.0322720114018</v>
      </c>
      <c r="S86" s="219">
        <f t="shared" si="30"/>
        <v>-4438.0324041261647</v>
      </c>
      <c r="T86" s="219">
        <f t="shared" si="30"/>
        <v>-3885.5802376374336</v>
      </c>
      <c r="U86" s="219">
        <f t="shared" si="30"/>
        <v>-3401.8980503796611</v>
      </c>
      <c r="V86" s="219">
        <f t="shared" si="30"/>
        <v>-2978.4252640253421</v>
      </c>
      <c r="W86" s="219">
        <f t="shared" si="30"/>
        <v>-2607.666932403934</v>
      </c>
      <c r="X86" s="219">
        <f t="shared" si="30"/>
        <v>-2283.0610901959744</v>
      </c>
      <c r="Y86" s="219">
        <f t="shared" si="30"/>
        <v>-1998.8626142379678</v>
      </c>
      <c r="Z86" s="219">
        <f t="shared" si="30"/>
        <v>-1750.0415419261865</v>
      </c>
      <c r="AA86" s="219">
        <f t="shared" si="30"/>
        <v>-1532.1940470806055</v>
      </c>
      <c r="AB86" s="219">
        <f t="shared" si="30"/>
        <v>-1341.4644976514833</v>
      </c>
      <c r="AC86" s="219">
        <f t="shared" si="30"/>
        <v>-1174.4772157861519</v>
      </c>
      <c r="AD86" s="219">
        <f t="shared" si="30"/>
        <v>-1028.2767324932711</v>
      </c>
      <c r="AE86" s="219">
        <f t="shared" si="30"/>
        <v>-900.27547948580855</v>
      </c>
      <c r="AF86" s="219">
        <f t="shared" si="30"/>
        <v>-788.20799241288626</v>
      </c>
      <c r="AG86" s="219">
        <f t="shared" si="30"/>
        <v>-690.09081493410406</v>
      </c>
      <c r="AH86" s="219">
        <f t="shared" si="30"/>
        <v>-604.18739398795071</v>
      </c>
      <c r="AI86" s="219">
        <f t="shared" si="30"/>
        <v>-528.97734494380711</v>
      </c>
      <c r="AJ86" s="219">
        <f t="shared" si="30"/>
        <v>-463.12954266864409</v>
      </c>
      <c r="AK86" s="219">
        <f t="shared" si="30"/>
        <v>-405.47856225346015</v>
      </c>
      <c r="AL86" s="219">
        <f t="shared" si="30"/>
        <v>-355.00405242937802</v>
      </c>
      <c r="AM86" s="219">
        <f t="shared" si="30"/>
        <v>-310.81267660829354</v>
      </c>
      <c r="AN86" s="219">
        <f t="shared" si="30"/>
        <v>-272.1223019267631</v>
      </c>
      <c r="AO86" s="219">
        <f t="shared" si="30"/>
        <v>-238.24815645870135</v>
      </c>
      <c r="AP86" s="219">
        <f>AP83*AP85</f>
        <v>-208.5907095966223</v>
      </c>
    </row>
    <row r="87" spans="1:45" ht="14.25" x14ac:dyDescent="0.2">
      <c r="A87" s="218" t="s">
        <v>280</v>
      </c>
      <c r="B87" s="219">
        <f>SUM($B$86:B86)</f>
        <v>-4240775.1322496757</v>
      </c>
      <c r="C87" s="219">
        <f>SUM($B$86:C86)</f>
        <v>-4278009.4898423739</v>
      </c>
      <c r="D87" s="219">
        <f>SUM($B$86:D86)</f>
        <v>-4310608.8651621221</v>
      </c>
      <c r="E87" s="219">
        <f>SUM($B$86:E86)</f>
        <v>-4339150.2269565901</v>
      </c>
      <c r="F87" s="219">
        <f>SUM($B$86:F86)</f>
        <v>-4364138.7221376393</v>
      </c>
      <c r="G87" s="219">
        <f>SUM($B$86:G86)</f>
        <v>-4386016.6162588065</v>
      </c>
      <c r="H87" s="219">
        <f>SUM($B$86:H86)</f>
        <v>-4405171.1210702853</v>
      </c>
      <c r="I87" s="219">
        <f>SUM($B$86:I86)</f>
        <v>-4421941.2476894641</v>
      </c>
      <c r="J87" s="219">
        <f>SUM($B$86:J86)</f>
        <v>-4436623.8066796996</v>
      </c>
      <c r="K87" s="219">
        <f>SUM($B$86:K86)</f>
        <v>-4449478.6612313157</v>
      </c>
      <c r="L87" s="219">
        <f>SUM($B$86:L86)</f>
        <v>-4460733.3264196608</v>
      </c>
      <c r="M87" s="219">
        <f>SUM($B$86:M86)</f>
        <v>-4470586.995941407</v>
      </c>
      <c r="N87" s="219">
        <f>SUM($B$86:N86)</f>
        <v>-4479214.0675973753</v>
      </c>
      <c r="O87" s="219">
        <f>SUM($B$86:O86)</f>
        <v>-4486767.2299185758</v>
      </c>
      <c r="P87" s="219">
        <f>SUM($B$86:P86)</f>
        <v>-4493380.1645649383</v>
      </c>
      <c r="Q87" s="219">
        <f>SUM($B$86:Q86)</f>
        <v>-4499169.9123258609</v>
      </c>
      <c r="R87" s="219">
        <f>SUM($B$86:R86)</f>
        <v>-4504238.944597872</v>
      </c>
      <c r="S87" s="219">
        <f>SUM($B$86:S86)</f>
        <v>-4508676.9770019986</v>
      </c>
      <c r="T87" s="219">
        <f>SUM($B$86:T86)</f>
        <v>-4512562.5572396358</v>
      </c>
      <c r="U87" s="219">
        <f>SUM($B$86:U86)</f>
        <v>-4515964.4552900158</v>
      </c>
      <c r="V87" s="219">
        <f>SUM($B$86:V86)</f>
        <v>-4518942.8805540409</v>
      </c>
      <c r="W87" s="219">
        <f>SUM($B$86:W86)</f>
        <v>-4521550.5474864449</v>
      </c>
      <c r="X87" s="219">
        <f>SUM($B$86:X86)</f>
        <v>-4523833.6085766405</v>
      </c>
      <c r="Y87" s="219">
        <f>SUM($B$86:Y86)</f>
        <v>-4525832.4711908782</v>
      </c>
      <c r="Z87" s="219">
        <f>SUM($B$86:Z86)</f>
        <v>-4527582.5127328048</v>
      </c>
      <c r="AA87" s="219">
        <f>SUM($B$86:AA86)</f>
        <v>-4529114.7067798851</v>
      </c>
      <c r="AB87" s="219">
        <f>SUM($B$86:AB86)</f>
        <v>-4530456.171277537</v>
      </c>
      <c r="AC87" s="219">
        <f>SUM($B$86:AC86)</f>
        <v>-4531630.6484933235</v>
      </c>
      <c r="AD87" s="219">
        <f>SUM($B$86:AD86)</f>
        <v>-4532658.9252258167</v>
      </c>
      <c r="AE87" s="219">
        <f>SUM($B$86:AE86)</f>
        <v>-4533559.2007053029</v>
      </c>
      <c r="AF87" s="219">
        <f>SUM($B$86:AF86)</f>
        <v>-4534347.408697716</v>
      </c>
      <c r="AG87" s="219">
        <f>SUM($B$86:AG86)</f>
        <v>-4535037.4995126501</v>
      </c>
      <c r="AH87" s="219">
        <f>SUM($B$86:AH86)</f>
        <v>-4535641.6869066376</v>
      </c>
      <c r="AI87" s="219">
        <f>SUM($B$86:AI86)</f>
        <v>-4536170.6642515818</v>
      </c>
      <c r="AJ87" s="219">
        <f>SUM($B$86:AJ86)</f>
        <v>-4536633.7937942501</v>
      </c>
      <c r="AK87" s="219">
        <f>SUM($B$86:AK86)</f>
        <v>-4537039.2723565036</v>
      </c>
      <c r="AL87" s="219">
        <f>SUM($B$86:AL86)</f>
        <v>-4537394.2764089331</v>
      </c>
      <c r="AM87" s="219">
        <f>SUM($B$86:AM86)</f>
        <v>-4537705.0890855417</v>
      </c>
      <c r="AN87" s="219">
        <f>SUM($B$86:AN86)</f>
        <v>-4537977.2113874685</v>
      </c>
      <c r="AO87" s="219">
        <f>SUM($B$86:AO86)</f>
        <v>-4538215.4595439276</v>
      </c>
      <c r="AP87" s="219">
        <f>SUM($B$86:AP86)</f>
        <v>-4538424.0502535244</v>
      </c>
    </row>
    <row r="88" spans="1:45" ht="14.25" x14ac:dyDescent="0.2">
      <c r="A88" s="218" t="s">
        <v>279</v>
      </c>
      <c r="B88" s="230">
        <f>IF((ISERR(IRR($B$83:B83))),0,IF(IRR($B$83:B83)&lt;0,0,IRR($B$83:B83)))</f>
        <v>0</v>
      </c>
      <c r="C88" s="230">
        <f>IF((ISERR(IRR($B$83:C83))),0,IF(IRR($B$83:C83)&lt;0,0,IRR($B$83:C83)))</f>
        <v>0</v>
      </c>
      <c r="D88" s="230">
        <f>IF((ISERR(IRR($B$83:D83))),0,IF(IRR($B$83:D83)&lt;0,0,IRR($B$83:D83)))</f>
        <v>0</v>
      </c>
      <c r="E88" s="230">
        <f>IF((ISERR(IRR($B$83:E83))),0,IF(IRR($B$83:E83)&lt;0,0,IRR($B$83:E83)))</f>
        <v>0</v>
      </c>
      <c r="F88" s="230">
        <f>IF((ISERR(IRR($B$83:F83))),0,IF(IRR($B$83:F83)&lt;0,0,IRR($B$83:F83)))</f>
        <v>0</v>
      </c>
      <c r="G88" s="230">
        <f>IF((ISERR(IRR($B$83:G83))),0,IF(IRR($B$83:G83)&lt;0,0,IRR($B$83:G83)))</f>
        <v>0</v>
      </c>
      <c r="H88" s="230">
        <f>IF((ISERR(IRR($B$83:H83))),0,IF(IRR($B$83:H83)&lt;0,0,IRR($B$83:H83)))</f>
        <v>0</v>
      </c>
      <c r="I88" s="230">
        <f>IF((ISERR(IRR($B$83:I83))),0,IF(IRR($B$83:I83)&lt;0,0,IRR($B$83:I83)))</f>
        <v>0</v>
      </c>
      <c r="J88" s="230">
        <f>IF((ISERR(IRR($B$83:J83))),0,IF(IRR($B$83:J83)&lt;0,0,IRR($B$83:J83)))</f>
        <v>0</v>
      </c>
      <c r="K88" s="230">
        <f>IF((ISERR(IRR($B$83:K83))),0,IF(IRR($B$83:K83)&lt;0,0,IRR($B$83:K83)))</f>
        <v>0</v>
      </c>
      <c r="L88" s="230">
        <f>IF((ISERR(IRR($B$83:L83))),0,IF(IRR($B$83:L83)&lt;0,0,IRR($B$83:L83)))</f>
        <v>0</v>
      </c>
      <c r="M88" s="230">
        <f>IF((ISERR(IRR($B$83:M83))),0,IF(IRR($B$83:M83)&lt;0,0,IRR($B$83:M83)))</f>
        <v>0</v>
      </c>
      <c r="N88" s="230">
        <f>IF((ISERR(IRR($B$83:N83))),0,IF(IRR($B$83:N83)&lt;0,0,IRR($B$83:N83)))</f>
        <v>0</v>
      </c>
      <c r="O88" s="230">
        <f>IF((ISERR(IRR($B$83:O83))),0,IF(IRR($B$83:O83)&lt;0,0,IRR($B$83:O83)))</f>
        <v>0</v>
      </c>
      <c r="P88" s="230">
        <f>IF((ISERR(IRR($B$83:P83))),0,IF(IRR($B$83:P83)&lt;0,0,IRR($B$83:P83)))</f>
        <v>0</v>
      </c>
      <c r="Q88" s="230">
        <f>IF((ISERR(IRR($B$83:Q83))),0,IF(IRR($B$83:Q83)&lt;0,0,IRR($B$83:Q83)))</f>
        <v>0</v>
      </c>
      <c r="R88" s="230">
        <f>IF((ISERR(IRR($B$83:R83))),0,IF(IRR($B$83:R83)&lt;0,0,IRR($B$83:R83)))</f>
        <v>0</v>
      </c>
      <c r="S88" s="230">
        <f>IF((ISERR(IRR($B$83:S83))),0,IF(IRR($B$83:S83)&lt;0,0,IRR($B$83:S83)))</f>
        <v>0</v>
      </c>
      <c r="T88" s="230">
        <f>IF((ISERR(IRR($B$83:T83))),0,IF(IRR($B$83:T83)&lt;0,0,IRR($B$83:T83)))</f>
        <v>0</v>
      </c>
      <c r="U88" s="230">
        <f>IF((ISERR(IRR($B$83:U83))),0,IF(IRR($B$83:U83)&lt;0,0,IRR($B$83:U83)))</f>
        <v>0</v>
      </c>
      <c r="V88" s="230">
        <f>IF((ISERR(IRR($B$83:V83))),0,IF(IRR($B$83:V83)&lt;0,0,IRR($B$83:V83)))</f>
        <v>0</v>
      </c>
      <c r="W88" s="230">
        <f>IF((ISERR(IRR($B$83:W83))),0,IF(IRR($B$83:W83)&lt;0,0,IRR($B$83:W83)))</f>
        <v>0</v>
      </c>
      <c r="X88" s="230">
        <f>IF((ISERR(IRR($B$83:X83))),0,IF(IRR($B$83:X83)&lt;0,0,IRR($B$83:X83)))</f>
        <v>0</v>
      </c>
      <c r="Y88" s="230">
        <f>IF((ISERR(IRR($B$83:Y83))),0,IF(IRR($B$83:Y83)&lt;0,0,IRR($B$83:Y83)))</f>
        <v>0</v>
      </c>
      <c r="Z88" s="230">
        <f>IF((ISERR(IRR($B$83:Z83))),0,IF(IRR($B$83:Z83)&lt;0,0,IRR($B$83:Z83)))</f>
        <v>0</v>
      </c>
      <c r="AA88" s="230">
        <f>IF((ISERR(IRR($B$83:AA83))),0,IF(IRR($B$83:AA83)&lt;0,0,IRR($B$83:AA83)))</f>
        <v>0</v>
      </c>
      <c r="AB88" s="230">
        <f>IF((ISERR(IRR($B$83:AB83))),0,IF(IRR($B$83:AB83)&lt;0,0,IRR($B$83:AB83)))</f>
        <v>0</v>
      </c>
      <c r="AC88" s="230">
        <f>IF((ISERR(IRR($B$83:AC83))),0,IF(IRR($B$83:AC83)&lt;0,0,IRR($B$83:AC83)))</f>
        <v>0</v>
      </c>
      <c r="AD88" s="230">
        <f>IF((ISERR(IRR($B$83:AD83))),0,IF(IRR($B$83:AD83)&lt;0,0,IRR($B$83:AD83)))</f>
        <v>0</v>
      </c>
      <c r="AE88" s="230">
        <f>IF((ISERR(IRR($B$83:AE83))),0,IF(IRR($B$83:AE83)&lt;0,0,IRR($B$83:AE83)))</f>
        <v>0</v>
      </c>
      <c r="AF88" s="230">
        <f>IF((ISERR(IRR($B$83:AF83))),0,IF(IRR($B$83:AF83)&lt;0,0,IRR($B$83:AF83)))</f>
        <v>0</v>
      </c>
      <c r="AG88" s="230">
        <f>IF((ISERR(IRR($B$83:AG83))),0,IF(IRR($B$83:AG83)&lt;0,0,IRR($B$83:AG83)))</f>
        <v>0</v>
      </c>
      <c r="AH88" s="230">
        <f>IF((ISERR(IRR($B$83:AH83))),0,IF(IRR($B$83:AH83)&lt;0,0,IRR($B$83:AH83)))</f>
        <v>0</v>
      </c>
      <c r="AI88" s="230">
        <f>IF((ISERR(IRR($B$83:AI83))),0,IF(IRR($B$83:AI83)&lt;0,0,IRR($B$83:AI83)))</f>
        <v>0</v>
      </c>
      <c r="AJ88" s="230">
        <f>IF((ISERR(IRR($B$83:AJ83))),0,IF(IRR($B$83:AJ83)&lt;0,0,IRR($B$83:AJ83)))</f>
        <v>0</v>
      </c>
      <c r="AK88" s="230">
        <f>IF((ISERR(IRR($B$83:AK83))),0,IF(IRR($B$83:AK83)&lt;0,0,IRR($B$83:AK83)))</f>
        <v>0</v>
      </c>
      <c r="AL88" s="230">
        <f>IF((ISERR(IRR($B$83:AL83))),0,IF(IRR($B$83:AL83)&lt;0,0,IRR($B$83:AL83)))</f>
        <v>0</v>
      </c>
      <c r="AM88" s="230">
        <f>IF((ISERR(IRR($B$83:AM83))),0,IF(IRR($B$83:AM83)&lt;0,0,IRR($B$83:AM83)))</f>
        <v>0</v>
      </c>
      <c r="AN88" s="230">
        <f>IF((ISERR(IRR($B$83:AN83))),0,IF(IRR($B$83:AN83)&lt;0,0,IRR($B$83:AN83)))</f>
        <v>0</v>
      </c>
      <c r="AO88" s="230">
        <f>IF((ISERR(IRR($B$83:AO83))),0,IF(IRR($B$83:AO83)&lt;0,0,IRR($B$83:AO83)))</f>
        <v>0</v>
      </c>
      <c r="AP88" s="230">
        <f>IF((ISERR(IRR($B$83:AP83))),0,IF(IRR($B$83:AP83)&lt;0,0,IRR($B$83:AP83)))</f>
        <v>0</v>
      </c>
    </row>
    <row r="89" spans="1:45" ht="14.25" x14ac:dyDescent="0.2">
      <c r="A89" s="218" t="s">
        <v>278</v>
      </c>
      <c r="B89" s="231">
        <f>IF(AND(B84&gt;0,A84&lt;0),(B74-(B84/(B84-A84))),0)</f>
        <v>0</v>
      </c>
      <c r="C89" s="231">
        <f t="shared" ref="C89:AP89" si="31">IF(AND(C84&gt;0,B84&lt;0),(C74-(C84/(C84-B84))),0)</f>
        <v>0</v>
      </c>
      <c r="D89" s="231">
        <f t="shared" si="31"/>
        <v>0</v>
      </c>
      <c r="E89" s="231">
        <f t="shared" si="31"/>
        <v>0</v>
      </c>
      <c r="F89" s="231">
        <f t="shared" si="31"/>
        <v>0</v>
      </c>
      <c r="G89" s="231">
        <f t="shared" si="31"/>
        <v>0</v>
      </c>
      <c r="H89" s="231">
        <f>IF(AND(H84&gt;0,G84&lt;0),(H74-(H84/(H84-G84))),0)</f>
        <v>0</v>
      </c>
      <c r="I89" s="231">
        <f t="shared" si="31"/>
        <v>0</v>
      </c>
      <c r="J89" s="231">
        <f t="shared" si="31"/>
        <v>0</v>
      </c>
      <c r="K89" s="231">
        <f t="shared" si="31"/>
        <v>0</v>
      </c>
      <c r="L89" s="231">
        <f t="shared" si="31"/>
        <v>0</v>
      </c>
      <c r="M89" s="231">
        <f t="shared" si="31"/>
        <v>0</v>
      </c>
      <c r="N89" s="231">
        <f t="shared" si="31"/>
        <v>0</v>
      </c>
      <c r="O89" s="231">
        <f t="shared" si="31"/>
        <v>0</v>
      </c>
      <c r="P89" s="231">
        <f t="shared" si="31"/>
        <v>0</v>
      </c>
      <c r="Q89" s="231">
        <f t="shared" si="31"/>
        <v>0</v>
      </c>
      <c r="R89" s="231">
        <f t="shared" si="31"/>
        <v>0</v>
      </c>
      <c r="S89" s="231">
        <f t="shared" si="31"/>
        <v>0</v>
      </c>
      <c r="T89" s="231">
        <f t="shared" si="31"/>
        <v>0</v>
      </c>
      <c r="U89" s="231">
        <f t="shared" si="31"/>
        <v>0</v>
      </c>
      <c r="V89" s="231">
        <f t="shared" si="31"/>
        <v>0</v>
      </c>
      <c r="W89" s="231">
        <f t="shared" si="31"/>
        <v>0</v>
      </c>
      <c r="X89" s="231">
        <f t="shared" si="31"/>
        <v>0</v>
      </c>
      <c r="Y89" s="231">
        <f t="shared" si="31"/>
        <v>0</v>
      </c>
      <c r="Z89" s="231">
        <f t="shared" si="31"/>
        <v>0</v>
      </c>
      <c r="AA89" s="231">
        <f t="shared" si="31"/>
        <v>0</v>
      </c>
      <c r="AB89" s="231">
        <f t="shared" si="31"/>
        <v>0</v>
      </c>
      <c r="AC89" s="231">
        <f t="shared" si="31"/>
        <v>0</v>
      </c>
      <c r="AD89" s="231">
        <f t="shared" si="31"/>
        <v>0</v>
      </c>
      <c r="AE89" s="231">
        <f t="shared" si="31"/>
        <v>0</v>
      </c>
      <c r="AF89" s="231">
        <f t="shared" si="31"/>
        <v>0</v>
      </c>
      <c r="AG89" s="231">
        <f t="shared" si="31"/>
        <v>0</v>
      </c>
      <c r="AH89" s="231">
        <f t="shared" si="31"/>
        <v>0</v>
      </c>
      <c r="AI89" s="231">
        <f t="shared" si="31"/>
        <v>0</v>
      </c>
      <c r="AJ89" s="231">
        <f t="shared" si="31"/>
        <v>0</v>
      </c>
      <c r="AK89" s="231">
        <f t="shared" si="31"/>
        <v>0</v>
      </c>
      <c r="AL89" s="231">
        <f t="shared" si="31"/>
        <v>0</v>
      </c>
      <c r="AM89" s="231">
        <f t="shared" si="31"/>
        <v>0</v>
      </c>
      <c r="AN89" s="231">
        <f t="shared" si="31"/>
        <v>0</v>
      </c>
      <c r="AO89" s="231">
        <f t="shared" si="31"/>
        <v>0</v>
      </c>
      <c r="AP89" s="231">
        <f t="shared" si="31"/>
        <v>0</v>
      </c>
    </row>
    <row r="90" spans="1:45" ht="15" thickBot="1" x14ac:dyDescent="0.25">
      <c r="A90" s="232" t="s">
        <v>277</v>
      </c>
      <c r="B90" s="233">
        <f t="shared" ref="B90:AP90" si="32">IF(AND(B87&gt;0,A87&lt;0),(B74-(B87/(B87-A87))),0)</f>
        <v>0</v>
      </c>
      <c r="C90" s="233">
        <f t="shared" si="32"/>
        <v>0</v>
      </c>
      <c r="D90" s="233">
        <f t="shared" si="32"/>
        <v>0</v>
      </c>
      <c r="E90" s="233">
        <f t="shared" si="32"/>
        <v>0</v>
      </c>
      <c r="F90" s="233">
        <f t="shared" si="32"/>
        <v>0</v>
      </c>
      <c r="G90" s="233">
        <f t="shared" si="32"/>
        <v>0</v>
      </c>
      <c r="H90" s="233">
        <f t="shared" si="32"/>
        <v>0</v>
      </c>
      <c r="I90" s="233">
        <f t="shared" si="32"/>
        <v>0</v>
      </c>
      <c r="J90" s="233">
        <f t="shared" si="32"/>
        <v>0</v>
      </c>
      <c r="K90" s="233">
        <f t="shared" si="32"/>
        <v>0</v>
      </c>
      <c r="L90" s="233">
        <f t="shared" si="32"/>
        <v>0</v>
      </c>
      <c r="M90" s="233">
        <f t="shared" si="32"/>
        <v>0</v>
      </c>
      <c r="N90" s="233">
        <f t="shared" si="32"/>
        <v>0</v>
      </c>
      <c r="O90" s="233">
        <f t="shared" si="32"/>
        <v>0</v>
      </c>
      <c r="P90" s="233">
        <f t="shared" si="32"/>
        <v>0</v>
      </c>
      <c r="Q90" s="233">
        <f t="shared" si="32"/>
        <v>0</v>
      </c>
      <c r="R90" s="233">
        <f t="shared" si="32"/>
        <v>0</v>
      </c>
      <c r="S90" s="233">
        <f t="shared" si="32"/>
        <v>0</v>
      </c>
      <c r="T90" s="233">
        <f t="shared" si="32"/>
        <v>0</v>
      </c>
      <c r="U90" s="233">
        <f t="shared" si="32"/>
        <v>0</v>
      </c>
      <c r="V90" s="233">
        <f t="shared" si="32"/>
        <v>0</v>
      </c>
      <c r="W90" s="233">
        <f t="shared" si="32"/>
        <v>0</v>
      </c>
      <c r="X90" s="233">
        <f t="shared" si="32"/>
        <v>0</v>
      </c>
      <c r="Y90" s="233">
        <f t="shared" si="32"/>
        <v>0</v>
      </c>
      <c r="Z90" s="233">
        <f t="shared" si="32"/>
        <v>0</v>
      </c>
      <c r="AA90" s="233">
        <f t="shared" si="32"/>
        <v>0</v>
      </c>
      <c r="AB90" s="233">
        <f t="shared" si="32"/>
        <v>0</v>
      </c>
      <c r="AC90" s="233">
        <f t="shared" si="32"/>
        <v>0</v>
      </c>
      <c r="AD90" s="233">
        <f t="shared" si="32"/>
        <v>0</v>
      </c>
      <c r="AE90" s="233">
        <f t="shared" si="32"/>
        <v>0</v>
      </c>
      <c r="AF90" s="233">
        <f t="shared" si="32"/>
        <v>0</v>
      </c>
      <c r="AG90" s="233">
        <f t="shared" si="32"/>
        <v>0</v>
      </c>
      <c r="AH90" s="233">
        <f t="shared" si="32"/>
        <v>0</v>
      </c>
      <c r="AI90" s="233">
        <f t="shared" si="32"/>
        <v>0</v>
      </c>
      <c r="AJ90" s="233">
        <f t="shared" si="32"/>
        <v>0</v>
      </c>
      <c r="AK90" s="233">
        <f t="shared" si="32"/>
        <v>0</v>
      </c>
      <c r="AL90" s="233">
        <f t="shared" si="32"/>
        <v>0</v>
      </c>
      <c r="AM90" s="233">
        <f t="shared" si="32"/>
        <v>0</v>
      </c>
      <c r="AN90" s="233">
        <f t="shared" si="32"/>
        <v>0</v>
      </c>
      <c r="AO90" s="233">
        <f t="shared" si="32"/>
        <v>0</v>
      </c>
      <c r="AP90" s="233">
        <f t="shared" si="32"/>
        <v>0</v>
      </c>
    </row>
    <row r="91" spans="1:45" s="204" customFormat="1" x14ac:dyDescent="0.2">
      <c r="A91" s="178"/>
      <c r="B91" s="234">
        <v>2016</v>
      </c>
      <c r="C91" s="234">
        <f>B91+1</f>
        <v>2017</v>
      </c>
      <c r="D91" s="163">
        <f t="shared" ref="D91:AP91" si="33">C91+1</f>
        <v>2018</v>
      </c>
      <c r="E91" s="163">
        <f t="shared" si="33"/>
        <v>2019</v>
      </c>
      <c r="F91" s="163">
        <f t="shared" si="33"/>
        <v>2020</v>
      </c>
      <c r="G91" s="163">
        <f t="shared" si="33"/>
        <v>2021</v>
      </c>
      <c r="H91" s="163">
        <f t="shared" si="33"/>
        <v>2022</v>
      </c>
      <c r="I91" s="163">
        <f t="shared" si="33"/>
        <v>2023</v>
      </c>
      <c r="J91" s="163">
        <f t="shared" si="33"/>
        <v>2024</v>
      </c>
      <c r="K91" s="163">
        <f t="shared" si="33"/>
        <v>2025</v>
      </c>
      <c r="L91" s="163">
        <f t="shared" si="33"/>
        <v>2026</v>
      </c>
      <c r="M91" s="163">
        <f t="shared" si="33"/>
        <v>2027</v>
      </c>
      <c r="N91" s="163">
        <f t="shared" si="33"/>
        <v>2028</v>
      </c>
      <c r="O91" s="163">
        <f t="shared" si="33"/>
        <v>2029</v>
      </c>
      <c r="P91" s="163">
        <f t="shared" si="33"/>
        <v>2030</v>
      </c>
      <c r="Q91" s="163">
        <f t="shared" si="33"/>
        <v>2031</v>
      </c>
      <c r="R91" s="163">
        <f t="shared" si="33"/>
        <v>2032</v>
      </c>
      <c r="S91" s="163">
        <f t="shared" si="33"/>
        <v>2033</v>
      </c>
      <c r="T91" s="163">
        <f t="shared" si="33"/>
        <v>2034</v>
      </c>
      <c r="U91" s="163">
        <f t="shared" si="33"/>
        <v>2035</v>
      </c>
      <c r="V91" s="163">
        <f t="shared" si="33"/>
        <v>2036</v>
      </c>
      <c r="W91" s="163">
        <f t="shared" si="33"/>
        <v>2037</v>
      </c>
      <c r="X91" s="163">
        <f t="shared" si="33"/>
        <v>2038</v>
      </c>
      <c r="Y91" s="163">
        <f t="shared" si="33"/>
        <v>2039</v>
      </c>
      <c r="Z91" s="163">
        <f t="shared" si="33"/>
        <v>2040</v>
      </c>
      <c r="AA91" s="163">
        <f t="shared" si="33"/>
        <v>2041</v>
      </c>
      <c r="AB91" s="163">
        <f t="shared" si="33"/>
        <v>2042</v>
      </c>
      <c r="AC91" s="163">
        <f t="shared" si="33"/>
        <v>2043</v>
      </c>
      <c r="AD91" s="163">
        <f t="shared" si="33"/>
        <v>2044</v>
      </c>
      <c r="AE91" s="163">
        <f t="shared" si="33"/>
        <v>2045</v>
      </c>
      <c r="AF91" s="163">
        <f t="shared" si="33"/>
        <v>2046</v>
      </c>
      <c r="AG91" s="163">
        <f t="shared" si="33"/>
        <v>2047</v>
      </c>
      <c r="AH91" s="163">
        <f t="shared" si="33"/>
        <v>2048</v>
      </c>
      <c r="AI91" s="163">
        <f t="shared" si="33"/>
        <v>2049</v>
      </c>
      <c r="AJ91" s="163">
        <f t="shared" si="33"/>
        <v>2050</v>
      </c>
      <c r="AK91" s="163">
        <f t="shared" si="33"/>
        <v>2051</v>
      </c>
      <c r="AL91" s="163">
        <f t="shared" si="33"/>
        <v>2052</v>
      </c>
      <c r="AM91" s="163">
        <f t="shared" si="33"/>
        <v>2053</v>
      </c>
      <c r="AN91" s="163">
        <f t="shared" si="33"/>
        <v>2054</v>
      </c>
      <c r="AO91" s="163">
        <f t="shared" si="33"/>
        <v>2055</v>
      </c>
      <c r="AP91" s="163">
        <f t="shared" si="33"/>
        <v>2056</v>
      </c>
      <c r="AQ91" s="164"/>
      <c r="AR91" s="164"/>
      <c r="AS91" s="164"/>
    </row>
    <row r="92" spans="1:45" ht="15.6" customHeight="1" x14ac:dyDescent="0.2">
      <c r="A92" s="235" t="s">
        <v>276</v>
      </c>
      <c r="B92" s="115"/>
      <c r="C92" s="115"/>
      <c r="D92" s="115"/>
      <c r="E92" s="115"/>
      <c r="F92" s="115"/>
      <c r="G92" s="115"/>
      <c r="H92" s="115"/>
      <c r="I92" s="115"/>
      <c r="J92" s="115"/>
      <c r="K92" s="115"/>
      <c r="L92" s="236">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275</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274</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273</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272</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34" t="s">
        <v>506</v>
      </c>
      <c r="B97" s="434"/>
      <c r="C97" s="434"/>
      <c r="D97" s="434"/>
      <c r="E97" s="434"/>
      <c r="F97" s="434"/>
      <c r="G97" s="434"/>
      <c r="H97" s="434"/>
      <c r="I97" s="434"/>
      <c r="J97" s="434"/>
      <c r="K97" s="434"/>
      <c r="L97" s="434"/>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x14ac:dyDescent="0.2">
      <c r="C98" s="237"/>
    </row>
    <row r="99" spans="1:71" s="243" customFormat="1" ht="16.5" hidden="1" thickTop="1" x14ac:dyDescent="0.2">
      <c r="A99" s="238" t="s">
        <v>507</v>
      </c>
      <c r="B99" s="239">
        <f>B81*B85</f>
        <v>-3593877.2307200637</v>
      </c>
      <c r="C99" s="240">
        <f>C81*C85</f>
        <v>0</v>
      </c>
      <c r="D99" s="240">
        <f t="shared" ref="D99:AP99" si="34">D81*D85</f>
        <v>0</v>
      </c>
      <c r="E99" s="240">
        <f t="shared" si="34"/>
        <v>0</v>
      </c>
      <c r="F99" s="240">
        <f t="shared" si="34"/>
        <v>0</v>
      </c>
      <c r="G99" s="240">
        <f t="shared" si="34"/>
        <v>0</v>
      </c>
      <c r="H99" s="240">
        <f t="shared" si="34"/>
        <v>0</v>
      </c>
      <c r="I99" s="240">
        <f t="shared" si="34"/>
        <v>0</v>
      </c>
      <c r="J99" s="240">
        <f>J81*J85</f>
        <v>0</v>
      </c>
      <c r="K99" s="240">
        <f t="shared" si="34"/>
        <v>0</v>
      </c>
      <c r="L99" s="240">
        <f>L81*L85</f>
        <v>0</v>
      </c>
      <c r="M99" s="240">
        <f t="shared" si="34"/>
        <v>0</v>
      </c>
      <c r="N99" s="240">
        <f t="shared" si="34"/>
        <v>0</v>
      </c>
      <c r="O99" s="240">
        <f t="shared" si="34"/>
        <v>0</v>
      </c>
      <c r="P99" s="240">
        <f t="shared" si="34"/>
        <v>0</v>
      </c>
      <c r="Q99" s="240">
        <f t="shared" si="34"/>
        <v>0</v>
      </c>
      <c r="R99" s="240">
        <f t="shared" si="34"/>
        <v>0</v>
      </c>
      <c r="S99" s="240">
        <f t="shared" si="34"/>
        <v>0</v>
      </c>
      <c r="T99" s="240">
        <f t="shared" si="34"/>
        <v>0</v>
      </c>
      <c r="U99" s="240">
        <f t="shared" si="34"/>
        <v>0</v>
      </c>
      <c r="V99" s="240">
        <f t="shared" si="34"/>
        <v>0</v>
      </c>
      <c r="W99" s="240">
        <f t="shared" si="34"/>
        <v>0</v>
      </c>
      <c r="X99" s="240">
        <f t="shared" si="34"/>
        <v>0</v>
      </c>
      <c r="Y99" s="240">
        <f t="shared" si="34"/>
        <v>0</v>
      </c>
      <c r="Z99" s="240">
        <f t="shared" si="34"/>
        <v>0</v>
      </c>
      <c r="AA99" s="240">
        <f t="shared" si="34"/>
        <v>0</v>
      </c>
      <c r="AB99" s="240">
        <f t="shared" si="34"/>
        <v>0</v>
      </c>
      <c r="AC99" s="240">
        <f t="shared" si="34"/>
        <v>0</v>
      </c>
      <c r="AD99" s="240">
        <f t="shared" si="34"/>
        <v>0</v>
      </c>
      <c r="AE99" s="240">
        <f t="shared" si="34"/>
        <v>0</v>
      </c>
      <c r="AF99" s="240">
        <f t="shared" si="34"/>
        <v>0</v>
      </c>
      <c r="AG99" s="240">
        <f t="shared" si="34"/>
        <v>0</v>
      </c>
      <c r="AH99" s="240">
        <f t="shared" si="34"/>
        <v>0</v>
      </c>
      <c r="AI99" s="240">
        <f t="shared" si="34"/>
        <v>0</v>
      </c>
      <c r="AJ99" s="240">
        <f t="shared" si="34"/>
        <v>0</v>
      </c>
      <c r="AK99" s="240">
        <f t="shared" si="34"/>
        <v>0</v>
      </c>
      <c r="AL99" s="240">
        <f t="shared" si="34"/>
        <v>0</v>
      </c>
      <c r="AM99" s="240">
        <f t="shared" si="34"/>
        <v>0</v>
      </c>
      <c r="AN99" s="240">
        <f t="shared" si="34"/>
        <v>0</v>
      </c>
      <c r="AO99" s="240">
        <f t="shared" si="34"/>
        <v>0</v>
      </c>
      <c r="AP99" s="240">
        <f t="shared" si="34"/>
        <v>0</v>
      </c>
      <c r="AQ99" s="241">
        <f>SUM(B99:AP99)</f>
        <v>-3593877.2307200637</v>
      </c>
      <c r="AR99" s="242"/>
      <c r="AS99" s="242"/>
    </row>
    <row r="100" spans="1:71" s="246" customFormat="1" hidden="1" x14ac:dyDescent="0.2">
      <c r="A100" s="244">
        <f>AQ99</f>
        <v>-3593877.2307200637</v>
      </c>
      <c r="B100" s="245"/>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64"/>
      <c r="AR100" s="164"/>
      <c r="AS100" s="164"/>
    </row>
    <row r="101" spans="1:71" s="246" customFormat="1" hidden="1" x14ac:dyDescent="0.2">
      <c r="A101" s="244">
        <f>AP87</f>
        <v>-4538424.0502535244</v>
      </c>
      <c r="B101" s="245"/>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64"/>
      <c r="AR101" s="164"/>
      <c r="AS101" s="164"/>
    </row>
    <row r="102" spans="1:71" s="246" customFormat="1" hidden="1" x14ac:dyDescent="0.2">
      <c r="A102" s="247" t="s">
        <v>508</v>
      </c>
      <c r="B102" s="248">
        <f>(A101+-A100)/-A100</f>
        <v>-0.26282111460557955</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64"/>
      <c r="AR102" s="164"/>
      <c r="AS102" s="164"/>
    </row>
    <row r="103" spans="1:71" s="246" customFormat="1" hidden="1" x14ac:dyDescent="0.2">
      <c r="A103" s="249"/>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64"/>
      <c r="AR103" s="164"/>
      <c r="AS103" s="164"/>
    </row>
    <row r="104" spans="1:71" ht="12.75" hidden="1" x14ac:dyDescent="0.2">
      <c r="A104" s="250" t="s">
        <v>509</v>
      </c>
      <c r="B104" s="250" t="s">
        <v>510</v>
      </c>
      <c r="C104" s="250" t="s">
        <v>511</v>
      </c>
      <c r="D104" s="250" t="s">
        <v>512</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hidden="1" x14ac:dyDescent="0.2">
      <c r="A105" s="253">
        <f>G30/1000/1000</f>
        <v>-4.4607333264196605</v>
      </c>
      <c r="B105" s="254">
        <f>L88</f>
        <v>0</v>
      </c>
      <c r="C105" s="255" t="str">
        <f>G28</f>
        <v>не окупается</v>
      </c>
      <c r="D105" s="255" t="str">
        <f>G29</f>
        <v>не окупается</v>
      </c>
      <c r="E105" s="256" t="s">
        <v>513</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c r="AT105" s="256"/>
      <c r="AU105" s="256"/>
      <c r="AV105" s="256"/>
      <c r="AW105" s="256"/>
      <c r="AX105" s="256"/>
      <c r="AY105" s="256"/>
      <c r="AZ105" s="256"/>
      <c r="BA105" s="256"/>
      <c r="BB105" s="256"/>
      <c r="BC105" s="256"/>
      <c r="BD105" s="256"/>
      <c r="BE105" s="256"/>
      <c r="BF105" s="256"/>
      <c r="BG105" s="256"/>
      <c r="BH105" s="256"/>
      <c r="BI105" s="256"/>
      <c r="BJ105" s="256"/>
      <c r="BK105" s="256"/>
      <c r="BL105" s="256"/>
      <c r="BM105" s="256"/>
      <c r="BN105" s="256"/>
      <c r="BO105" s="256"/>
      <c r="BP105" s="256"/>
      <c r="BQ105" s="256"/>
      <c r="BR105" s="256"/>
      <c r="BS105" s="256"/>
    </row>
    <row r="106" spans="1:71" ht="12.75" hidden="1" x14ac:dyDescent="0.2">
      <c r="A106" s="257"/>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hidden="1" x14ac:dyDescent="0.2">
      <c r="A107" s="258"/>
      <c r="B107" s="259">
        <v>2016</v>
      </c>
      <c r="C107" s="259">
        <v>2017</v>
      </c>
      <c r="D107" s="260">
        <f t="shared" ref="D107:AP107" si="35">C107+1</f>
        <v>2018</v>
      </c>
      <c r="E107" s="260">
        <f t="shared" si="35"/>
        <v>2019</v>
      </c>
      <c r="F107" s="260">
        <f t="shared" si="35"/>
        <v>2020</v>
      </c>
      <c r="G107" s="260">
        <f t="shared" si="35"/>
        <v>2021</v>
      </c>
      <c r="H107" s="260">
        <f t="shared" si="35"/>
        <v>2022</v>
      </c>
      <c r="I107" s="260">
        <f t="shared" si="35"/>
        <v>2023</v>
      </c>
      <c r="J107" s="260">
        <f t="shared" si="35"/>
        <v>2024</v>
      </c>
      <c r="K107" s="260">
        <f t="shared" si="35"/>
        <v>2025</v>
      </c>
      <c r="L107" s="260">
        <f t="shared" si="35"/>
        <v>2026</v>
      </c>
      <c r="M107" s="260">
        <f t="shared" si="35"/>
        <v>2027</v>
      </c>
      <c r="N107" s="260">
        <f t="shared" si="35"/>
        <v>2028</v>
      </c>
      <c r="O107" s="260">
        <f t="shared" si="35"/>
        <v>2029</v>
      </c>
      <c r="P107" s="260">
        <f t="shared" si="35"/>
        <v>2030</v>
      </c>
      <c r="Q107" s="260">
        <f t="shared" si="35"/>
        <v>2031</v>
      </c>
      <c r="R107" s="260">
        <f t="shared" si="35"/>
        <v>2032</v>
      </c>
      <c r="S107" s="260">
        <f t="shared" si="35"/>
        <v>2033</v>
      </c>
      <c r="T107" s="260">
        <f t="shared" si="35"/>
        <v>2034</v>
      </c>
      <c r="U107" s="260">
        <f t="shared" si="35"/>
        <v>2035</v>
      </c>
      <c r="V107" s="260">
        <f t="shared" si="35"/>
        <v>2036</v>
      </c>
      <c r="W107" s="260">
        <f t="shared" si="35"/>
        <v>2037</v>
      </c>
      <c r="X107" s="260">
        <f t="shared" si="35"/>
        <v>2038</v>
      </c>
      <c r="Y107" s="260">
        <f t="shared" si="35"/>
        <v>2039</v>
      </c>
      <c r="Z107" s="260">
        <f t="shared" si="35"/>
        <v>2040</v>
      </c>
      <c r="AA107" s="260">
        <f t="shared" si="35"/>
        <v>2041</v>
      </c>
      <c r="AB107" s="260">
        <f t="shared" si="35"/>
        <v>2042</v>
      </c>
      <c r="AC107" s="260">
        <f t="shared" si="35"/>
        <v>2043</v>
      </c>
      <c r="AD107" s="260">
        <f t="shared" si="35"/>
        <v>2044</v>
      </c>
      <c r="AE107" s="260">
        <f t="shared" si="35"/>
        <v>2045</v>
      </c>
      <c r="AF107" s="260">
        <f t="shared" si="35"/>
        <v>2046</v>
      </c>
      <c r="AG107" s="260">
        <f t="shared" si="35"/>
        <v>2047</v>
      </c>
      <c r="AH107" s="260">
        <f t="shared" si="35"/>
        <v>2048</v>
      </c>
      <c r="AI107" s="260">
        <f t="shared" si="35"/>
        <v>2049</v>
      </c>
      <c r="AJ107" s="260">
        <f t="shared" si="35"/>
        <v>2050</v>
      </c>
      <c r="AK107" s="260">
        <f t="shared" si="35"/>
        <v>2051</v>
      </c>
      <c r="AL107" s="260">
        <f t="shared" si="35"/>
        <v>2052</v>
      </c>
      <c r="AM107" s="260">
        <f t="shared" si="35"/>
        <v>2053</v>
      </c>
      <c r="AN107" s="260">
        <f t="shared" si="35"/>
        <v>2054</v>
      </c>
      <c r="AO107" s="260">
        <f t="shared" si="35"/>
        <v>2055</v>
      </c>
      <c r="AP107" s="260">
        <f t="shared" si="35"/>
        <v>2056</v>
      </c>
      <c r="AT107" s="246"/>
      <c r="AU107" s="246"/>
      <c r="AV107" s="246"/>
      <c r="AW107" s="246"/>
      <c r="AX107" s="246"/>
      <c r="AY107" s="246"/>
      <c r="AZ107" s="246"/>
      <c r="BA107" s="246"/>
      <c r="BB107" s="246"/>
      <c r="BC107" s="246"/>
      <c r="BD107" s="246"/>
      <c r="BE107" s="246"/>
      <c r="BF107" s="246"/>
      <c r="BG107" s="246"/>
    </row>
    <row r="108" spans="1:71" ht="12.75" hidden="1" x14ac:dyDescent="0.2">
      <c r="A108" s="261" t="s">
        <v>514</v>
      </c>
      <c r="B108" s="262"/>
      <c r="C108" s="262">
        <f>C109*$B$111*$B$112*1000</f>
        <v>0</v>
      </c>
      <c r="D108" s="262">
        <f t="shared" ref="D108:AP108" si="36">D109*$B$111*$B$112*1000</f>
        <v>0</v>
      </c>
      <c r="E108" s="262">
        <f>E109*$B$111*$B$112*1000</f>
        <v>0</v>
      </c>
      <c r="F108" s="262">
        <f t="shared" si="36"/>
        <v>0</v>
      </c>
      <c r="G108" s="262">
        <f t="shared" si="36"/>
        <v>0</v>
      </c>
      <c r="H108" s="262">
        <f t="shared" si="36"/>
        <v>0</v>
      </c>
      <c r="I108" s="262">
        <f t="shared" si="36"/>
        <v>0</v>
      </c>
      <c r="J108" s="262">
        <f t="shared" si="36"/>
        <v>0</v>
      </c>
      <c r="K108" s="262">
        <f t="shared" si="36"/>
        <v>0</v>
      </c>
      <c r="L108" s="262">
        <f t="shared" si="36"/>
        <v>0</v>
      </c>
      <c r="M108" s="262">
        <f t="shared" si="36"/>
        <v>0</v>
      </c>
      <c r="N108" s="262">
        <f t="shared" si="36"/>
        <v>0</v>
      </c>
      <c r="O108" s="262">
        <f t="shared" si="36"/>
        <v>0</v>
      </c>
      <c r="P108" s="262">
        <f t="shared" si="36"/>
        <v>0</v>
      </c>
      <c r="Q108" s="262">
        <f t="shared" si="36"/>
        <v>0</v>
      </c>
      <c r="R108" s="262">
        <f t="shared" si="36"/>
        <v>0</v>
      </c>
      <c r="S108" s="262">
        <f t="shared" si="36"/>
        <v>0</v>
      </c>
      <c r="T108" s="262">
        <f t="shared" si="36"/>
        <v>0</v>
      </c>
      <c r="U108" s="262">
        <f t="shared" si="36"/>
        <v>0</v>
      </c>
      <c r="V108" s="262">
        <f t="shared" si="36"/>
        <v>0</v>
      </c>
      <c r="W108" s="262">
        <f t="shared" si="36"/>
        <v>0</v>
      </c>
      <c r="X108" s="262">
        <f t="shared" si="36"/>
        <v>0</v>
      </c>
      <c r="Y108" s="262">
        <f t="shared" si="36"/>
        <v>0</v>
      </c>
      <c r="Z108" s="262">
        <f t="shared" si="36"/>
        <v>0</v>
      </c>
      <c r="AA108" s="262">
        <f t="shared" si="36"/>
        <v>0</v>
      </c>
      <c r="AB108" s="262">
        <f t="shared" si="36"/>
        <v>0</v>
      </c>
      <c r="AC108" s="262">
        <f t="shared" si="36"/>
        <v>0</v>
      </c>
      <c r="AD108" s="262">
        <f t="shared" si="36"/>
        <v>0</v>
      </c>
      <c r="AE108" s="262">
        <f t="shared" si="36"/>
        <v>0</v>
      </c>
      <c r="AF108" s="262">
        <f t="shared" si="36"/>
        <v>0</v>
      </c>
      <c r="AG108" s="262">
        <f t="shared" si="36"/>
        <v>0</v>
      </c>
      <c r="AH108" s="262">
        <f t="shared" si="36"/>
        <v>0</v>
      </c>
      <c r="AI108" s="262">
        <f t="shared" si="36"/>
        <v>0</v>
      </c>
      <c r="AJ108" s="262">
        <f t="shared" si="36"/>
        <v>0</v>
      </c>
      <c r="AK108" s="262">
        <f t="shared" si="36"/>
        <v>0</v>
      </c>
      <c r="AL108" s="262">
        <f t="shared" si="36"/>
        <v>0</v>
      </c>
      <c r="AM108" s="262">
        <f t="shared" si="36"/>
        <v>0</v>
      </c>
      <c r="AN108" s="262">
        <f t="shared" si="36"/>
        <v>0</v>
      </c>
      <c r="AO108" s="262">
        <f t="shared" si="36"/>
        <v>0</v>
      </c>
      <c r="AP108" s="262">
        <f t="shared" si="36"/>
        <v>0</v>
      </c>
      <c r="AT108" s="246"/>
      <c r="AU108" s="246"/>
      <c r="AV108" s="246"/>
      <c r="AW108" s="246"/>
      <c r="AX108" s="246"/>
      <c r="AY108" s="246"/>
      <c r="AZ108" s="246"/>
      <c r="BA108" s="246"/>
      <c r="BB108" s="246"/>
      <c r="BC108" s="246"/>
      <c r="BD108" s="246"/>
      <c r="BE108" s="246"/>
      <c r="BF108" s="246"/>
      <c r="BG108" s="246"/>
    </row>
    <row r="109" spans="1:71" ht="12.75" hidden="1" x14ac:dyDescent="0.2">
      <c r="A109" s="261" t="s">
        <v>515</v>
      </c>
      <c r="B109" s="260"/>
      <c r="C109" s="260">
        <f>B109+$I$120*C113</f>
        <v>0</v>
      </c>
      <c r="D109" s="260">
        <f>C109+$I$120*D113</f>
        <v>0</v>
      </c>
      <c r="E109" s="260">
        <f t="shared" ref="E109:AP109" si="37">D109+$I$120*E113</f>
        <v>0</v>
      </c>
      <c r="F109" s="260">
        <f t="shared" si="37"/>
        <v>0</v>
      </c>
      <c r="G109" s="260">
        <f t="shared" si="37"/>
        <v>0</v>
      </c>
      <c r="H109" s="260">
        <f t="shared" si="37"/>
        <v>0</v>
      </c>
      <c r="I109" s="260">
        <f t="shared" si="37"/>
        <v>0</v>
      </c>
      <c r="J109" s="260">
        <f t="shared" si="37"/>
        <v>0</v>
      </c>
      <c r="K109" s="260">
        <f t="shared" si="37"/>
        <v>0</v>
      </c>
      <c r="L109" s="260">
        <f t="shared" si="37"/>
        <v>0</v>
      </c>
      <c r="M109" s="260">
        <f t="shared" si="37"/>
        <v>0</v>
      </c>
      <c r="N109" s="260">
        <f t="shared" si="37"/>
        <v>0</v>
      </c>
      <c r="O109" s="260">
        <f t="shared" si="37"/>
        <v>0</v>
      </c>
      <c r="P109" s="260">
        <f t="shared" si="37"/>
        <v>0</v>
      </c>
      <c r="Q109" s="260">
        <f t="shared" si="37"/>
        <v>0</v>
      </c>
      <c r="R109" s="260">
        <f t="shared" si="37"/>
        <v>0</v>
      </c>
      <c r="S109" s="260">
        <f t="shared" si="37"/>
        <v>0</v>
      </c>
      <c r="T109" s="260">
        <f t="shared" si="37"/>
        <v>0</v>
      </c>
      <c r="U109" s="260">
        <f t="shared" si="37"/>
        <v>0</v>
      </c>
      <c r="V109" s="260">
        <f t="shared" si="37"/>
        <v>0</v>
      </c>
      <c r="W109" s="260">
        <f t="shared" si="37"/>
        <v>0</v>
      </c>
      <c r="X109" s="260">
        <f t="shared" si="37"/>
        <v>0</v>
      </c>
      <c r="Y109" s="260">
        <f t="shared" si="37"/>
        <v>0</v>
      </c>
      <c r="Z109" s="260">
        <f t="shared" si="37"/>
        <v>0</v>
      </c>
      <c r="AA109" s="260">
        <f t="shared" si="37"/>
        <v>0</v>
      </c>
      <c r="AB109" s="260">
        <f t="shared" si="37"/>
        <v>0</v>
      </c>
      <c r="AC109" s="260">
        <f t="shared" si="37"/>
        <v>0</v>
      </c>
      <c r="AD109" s="260">
        <f t="shared" si="37"/>
        <v>0</v>
      </c>
      <c r="AE109" s="260">
        <f t="shared" si="37"/>
        <v>0</v>
      </c>
      <c r="AF109" s="260">
        <f t="shared" si="37"/>
        <v>0</v>
      </c>
      <c r="AG109" s="260">
        <f t="shared" si="37"/>
        <v>0</v>
      </c>
      <c r="AH109" s="260">
        <f t="shared" si="37"/>
        <v>0</v>
      </c>
      <c r="AI109" s="260">
        <f t="shared" si="37"/>
        <v>0</v>
      </c>
      <c r="AJ109" s="260">
        <f t="shared" si="37"/>
        <v>0</v>
      </c>
      <c r="AK109" s="260">
        <f t="shared" si="37"/>
        <v>0</v>
      </c>
      <c r="AL109" s="260">
        <f t="shared" si="37"/>
        <v>0</v>
      </c>
      <c r="AM109" s="260">
        <f t="shared" si="37"/>
        <v>0</v>
      </c>
      <c r="AN109" s="260">
        <f t="shared" si="37"/>
        <v>0</v>
      </c>
      <c r="AO109" s="260">
        <f t="shared" si="37"/>
        <v>0</v>
      </c>
      <c r="AP109" s="260">
        <f t="shared" si="37"/>
        <v>0</v>
      </c>
      <c r="AT109" s="246"/>
      <c r="AU109" s="246"/>
      <c r="AV109" s="246"/>
      <c r="AW109" s="246"/>
      <c r="AX109" s="246"/>
      <c r="AY109" s="246"/>
      <c r="AZ109" s="246"/>
      <c r="BA109" s="246"/>
      <c r="BB109" s="246"/>
      <c r="BC109" s="246"/>
      <c r="BD109" s="246"/>
      <c r="BE109" s="246"/>
      <c r="BF109" s="246"/>
      <c r="BG109" s="246"/>
    </row>
    <row r="110" spans="1:71" ht="12.75" hidden="1" x14ac:dyDescent="0.2">
      <c r="A110" s="261" t="s">
        <v>516</v>
      </c>
      <c r="B110" s="263">
        <v>0.93</v>
      </c>
      <c r="C110" s="260"/>
      <c r="D110" s="260"/>
      <c r="E110" s="260"/>
      <c r="F110" s="260"/>
      <c r="G110" s="260"/>
      <c r="H110" s="260"/>
      <c r="I110" s="260"/>
      <c r="J110" s="260"/>
      <c r="K110" s="260"/>
      <c r="L110" s="260"/>
      <c r="M110" s="260"/>
      <c r="N110" s="260"/>
      <c r="O110" s="260"/>
      <c r="P110" s="260"/>
      <c r="Q110" s="260"/>
      <c r="R110" s="260"/>
      <c r="S110" s="260"/>
      <c r="T110" s="260"/>
      <c r="U110" s="260"/>
      <c r="V110" s="260"/>
      <c r="W110" s="260"/>
      <c r="X110" s="260"/>
      <c r="Y110" s="260"/>
      <c r="Z110" s="260"/>
      <c r="AA110" s="260"/>
      <c r="AB110" s="260"/>
      <c r="AC110" s="260"/>
      <c r="AD110" s="260"/>
      <c r="AE110" s="260"/>
      <c r="AF110" s="260"/>
      <c r="AG110" s="260"/>
      <c r="AH110" s="260"/>
      <c r="AI110" s="260"/>
      <c r="AJ110" s="260"/>
      <c r="AK110" s="260"/>
      <c r="AL110" s="260"/>
      <c r="AM110" s="260"/>
      <c r="AN110" s="260"/>
      <c r="AO110" s="260"/>
      <c r="AP110" s="260"/>
      <c r="AT110" s="246"/>
      <c r="AU110" s="246"/>
      <c r="AV110" s="246"/>
      <c r="AW110" s="246"/>
      <c r="AX110" s="246"/>
      <c r="AY110" s="246"/>
      <c r="AZ110" s="246"/>
      <c r="BA110" s="246"/>
      <c r="BB110" s="246"/>
      <c r="BC110" s="246"/>
      <c r="BD110" s="246"/>
      <c r="BE110" s="246"/>
      <c r="BF110" s="246"/>
      <c r="BG110" s="246"/>
    </row>
    <row r="111" spans="1:71" ht="12.75" hidden="1" x14ac:dyDescent="0.2">
      <c r="A111" s="261" t="s">
        <v>517</v>
      </c>
      <c r="B111" s="263">
        <v>4380</v>
      </c>
      <c r="C111" s="260"/>
      <c r="D111" s="260"/>
      <c r="E111" s="260"/>
      <c r="F111" s="260"/>
      <c r="G111" s="260"/>
      <c r="H111" s="260"/>
      <c r="I111" s="260"/>
      <c r="J111" s="260"/>
      <c r="K111" s="260"/>
      <c r="L111" s="260"/>
      <c r="M111" s="260"/>
      <c r="N111" s="260"/>
      <c r="O111" s="260"/>
      <c r="P111" s="260"/>
      <c r="Q111" s="260"/>
      <c r="R111" s="260"/>
      <c r="S111" s="260"/>
      <c r="T111" s="260"/>
      <c r="U111" s="260"/>
      <c r="V111" s="260"/>
      <c r="W111" s="260"/>
      <c r="X111" s="260"/>
      <c r="Y111" s="260"/>
      <c r="Z111" s="260"/>
      <c r="AA111" s="260"/>
      <c r="AB111" s="260"/>
      <c r="AC111" s="260"/>
      <c r="AD111" s="260"/>
      <c r="AE111" s="260"/>
      <c r="AF111" s="260"/>
      <c r="AG111" s="260"/>
      <c r="AH111" s="260"/>
      <c r="AI111" s="260"/>
      <c r="AJ111" s="260"/>
      <c r="AK111" s="260"/>
      <c r="AL111" s="260"/>
      <c r="AM111" s="260"/>
      <c r="AN111" s="260"/>
      <c r="AO111" s="260"/>
      <c r="AP111" s="260"/>
      <c r="AT111" s="246"/>
      <c r="AU111" s="246"/>
      <c r="AV111" s="246"/>
      <c r="AW111" s="246"/>
      <c r="AX111" s="246"/>
      <c r="AY111" s="246"/>
      <c r="AZ111" s="246"/>
      <c r="BA111" s="246"/>
      <c r="BB111" s="246"/>
      <c r="BC111" s="246"/>
      <c r="BD111" s="246"/>
      <c r="BE111" s="246"/>
      <c r="BF111" s="246"/>
      <c r="BG111" s="246"/>
    </row>
    <row r="112" spans="1:71" ht="12.75" hidden="1" x14ac:dyDescent="0.2">
      <c r="A112" s="261" t="s">
        <v>518</v>
      </c>
      <c r="B112" s="259">
        <f>$B$131</f>
        <v>1.23072</v>
      </c>
      <c r="C112" s="260"/>
      <c r="D112" s="260"/>
      <c r="E112" s="260"/>
      <c r="F112" s="260"/>
      <c r="G112" s="260"/>
      <c r="H112" s="260"/>
      <c r="I112" s="260"/>
      <c r="J112" s="260"/>
      <c r="K112" s="260"/>
      <c r="L112" s="260"/>
      <c r="M112" s="260"/>
      <c r="N112" s="260"/>
      <c r="O112" s="260"/>
      <c r="P112" s="260"/>
      <c r="Q112" s="260"/>
      <c r="R112" s="260"/>
      <c r="S112" s="260"/>
      <c r="T112" s="260"/>
      <c r="U112" s="260"/>
      <c r="V112" s="260"/>
      <c r="W112" s="260"/>
      <c r="X112" s="260"/>
      <c r="Y112" s="260"/>
      <c r="Z112" s="260"/>
      <c r="AA112" s="260"/>
      <c r="AB112" s="260"/>
      <c r="AC112" s="260"/>
      <c r="AD112" s="260"/>
      <c r="AE112" s="260"/>
      <c r="AF112" s="260"/>
      <c r="AG112" s="260"/>
      <c r="AH112" s="260"/>
      <c r="AI112" s="260"/>
      <c r="AJ112" s="260"/>
      <c r="AK112" s="260"/>
      <c r="AL112" s="260"/>
      <c r="AM112" s="260"/>
      <c r="AN112" s="260"/>
      <c r="AO112" s="260"/>
      <c r="AP112" s="260"/>
      <c r="AT112" s="246"/>
      <c r="AU112" s="246"/>
      <c r="AV112" s="246"/>
      <c r="AW112" s="246"/>
      <c r="AX112" s="246"/>
      <c r="AY112" s="246"/>
      <c r="AZ112" s="246"/>
      <c r="BA112" s="246"/>
      <c r="BB112" s="246"/>
      <c r="BC112" s="246"/>
      <c r="BD112" s="246"/>
      <c r="BE112" s="246"/>
      <c r="BF112" s="246"/>
      <c r="BG112" s="246"/>
    </row>
    <row r="113" spans="1:71" ht="15" hidden="1" x14ac:dyDescent="0.2">
      <c r="A113" s="264" t="s">
        <v>519</v>
      </c>
      <c r="B113" s="265">
        <v>0</v>
      </c>
      <c r="C113" s="266">
        <v>0.33</v>
      </c>
      <c r="D113" s="266">
        <v>0.33</v>
      </c>
      <c r="E113" s="266">
        <v>0.34</v>
      </c>
      <c r="F113" s="265">
        <v>0</v>
      </c>
      <c r="G113" s="265">
        <v>0</v>
      </c>
      <c r="H113" s="265">
        <v>0</v>
      </c>
      <c r="I113" s="265">
        <v>0</v>
      </c>
      <c r="J113" s="265">
        <v>0</v>
      </c>
      <c r="K113" s="265">
        <v>0</v>
      </c>
      <c r="L113" s="265">
        <v>0</v>
      </c>
      <c r="M113" s="265">
        <v>0</v>
      </c>
      <c r="N113" s="265">
        <v>0</v>
      </c>
      <c r="O113" s="265">
        <v>0</v>
      </c>
      <c r="P113" s="265">
        <v>0</v>
      </c>
      <c r="Q113" s="265">
        <v>0</v>
      </c>
      <c r="R113" s="265">
        <v>0</v>
      </c>
      <c r="S113" s="265">
        <v>0</v>
      </c>
      <c r="T113" s="265">
        <v>0</v>
      </c>
      <c r="U113" s="265">
        <v>0</v>
      </c>
      <c r="V113" s="265">
        <v>0</v>
      </c>
      <c r="W113" s="265">
        <v>0</v>
      </c>
      <c r="X113" s="265">
        <v>0</v>
      </c>
      <c r="Y113" s="265">
        <v>0</v>
      </c>
      <c r="Z113" s="265">
        <v>0</v>
      </c>
      <c r="AA113" s="265">
        <v>0</v>
      </c>
      <c r="AB113" s="265">
        <v>0</v>
      </c>
      <c r="AC113" s="265">
        <v>0</v>
      </c>
      <c r="AD113" s="265">
        <v>0</v>
      </c>
      <c r="AE113" s="265">
        <v>0</v>
      </c>
      <c r="AF113" s="265">
        <v>0</v>
      </c>
      <c r="AG113" s="265">
        <v>0</v>
      </c>
      <c r="AH113" s="265">
        <v>0</v>
      </c>
      <c r="AI113" s="265">
        <v>0</v>
      </c>
      <c r="AJ113" s="265">
        <v>0</v>
      </c>
      <c r="AK113" s="265">
        <v>0</v>
      </c>
      <c r="AL113" s="265">
        <v>0</v>
      </c>
      <c r="AM113" s="265">
        <v>0</v>
      </c>
      <c r="AN113" s="265">
        <v>0</v>
      </c>
      <c r="AO113" s="265">
        <v>0</v>
      </c>
      <c r="AP113" s="265">
        <v>0</v>
      </c>
      <c r="AT113" s="246"/>
      <c r="AU113" s="246"/>
      <c r="AV113" s="246"/>
      <c r="AW113" s="246"/>
      <c r="AX113" s="246"/>
      <c r="AY113" s="246"/>
      <c r="AZ113" s="246"/>
      <c r="BA113" s="246"/>
      <c r="BB113" s="246"/>
      <c r="BC113" s="246"/>
      <c r="BD113" s="246"/>
      <c r="BE113" s="246"/>
      <c r="BF113" s="246"/>
      <c r="BG113" s="246"/>
    </row>
    <row r="114" spans="1:71" ht="12.75" hidden="1" x14ac:dyDescent="0.2">
      <c r="A114" s="257"/>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hidden="1" x14ac:dyDescent="0.2">
      <c r="A115" s="257"/>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hidden="1" x14ac:dyDescent="0.2">
      <c r="A116" s="258"/>
      <c r="B116" s="422" t="s">
        <v>520</v>
      </c>
      <c r="C116" s="423"/>
      <c r="D116" s="422" t="s">
        <v>521</v>
      </c>
      <c r="E116" s="423"/>
      <c r="F116" s="258"/>
      <c r="G116" s="258"/>
      <c r="H116" s="258"/>
      <c r="I116" s="258"/>
      <c r="J116" s="258"/>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hidden="1" x14ac:dyDescent="0.2">
      <c r="A117" s="261" t="s">
        <v>522</v>
      </c>
      <c r="B117" s="267"/>
      <c r="C117" s="258" t="s">
        <v>523</v>
      </c>
      <c r="D117" s="267"/>
      <c r="E117" s="258" t="s">
        <v>523</v>
      </c>
      <c r="F117" s="258"/>
      <c r="G117" s="258"/>
      <c r="H117" s="258"/>
      <c r="I117" s="258"/>
      <c r="J117" s="258"/>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hidden="1" x14ac:dyDescent="0.2">
      <c r="A118" s="261" t="s">
        <v>522</v>
      </c>
      <c r="B118" s="258">
        <f>$B$110*B117</f>
        <v>0</v>
      </c>
      <c r="C118" s="258" t="s">
        <v>126</v>
      </c>
      <c r="D118" s="258">
        <f>$B$110*D117</f>
        <v>0</v>
      </c>
      <c r="E118" s="258" t="s">
        <v>126</v>
      </c>
      <c r="F118" s="261" t="s">
        <v>524</v>
      </c>
      <c r="G118" s="258">
        <f>D117-B117</f>
        <v>0</v>
      </c>
      <c r="H118" s="258" t="s">
        <v>523</v>
      </c>
      <c r="I118" s="268">
        <f>$B$110*G118</f>
        <v>0</v>
      </c>
      <c r="J118" s="258"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hidden="1" x14ac:dyDescent="0.2">
      <c r="A119" s="258"/>
      <c r="B119" s="258"/>
      <c r="C119" s="258"/>
      <c r="D119" s="258"/>
      <c r="E119" s="258"/>
      <c r="F119" s="261" t="s">
        <v>525</v>
      </c>
      <c r="G119" s="258">
        <f>I119/$B$110</f>
        <v>0</v>
      </c>
      <c r="H119" s="258" t="s">
        <v>523</v>
      </c>
      <c r="I119" s="267"/>
      <c r="J119" s="258"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hidden="1" x14ac:dyDescent="0.2">
      <c r="A120" s="269"/>
      <c r="B120" s="270"/>
      <c r="C120" s="270"/>
      <c r="D120" s="270"/>
      <c r="E120" s="270"/>
      <c r="F120" s="271" t="s">
        <v>526</v>
      </c>
      <c r="G120" s="268">
        <f>G118</f>
        <v>0</v>
      </c>
      <c r="H120" s="258" t="s">
        <v>523</v>
      </c>
      <c r="I120" s="263">
        <f>I118</f>
        <v>0</v>
      </c>
      <c r="J120" s="258"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hidden="1" x14ac:dyDescent="0.2">
      <c r="A121" s="272"/>
      <c r="B121" s="256"/>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ht="12.75" hidden="1" x14ac:dyDescent="0.2">
      <c r="A122" s="273" t="s">
        <v>527</v>
      </c>
      <c r="B122" s="274">
        <v>3.9450885955999997</v>
      </c>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c r="AT122" s="256"/>
      <c r="AU122" s="256"/>
      <c r="AV122" s="256"/>
      <c r="AW122" s="256"/>
      <c r="AX122" s="256"/>
      <c r="AY122" s="256"/>
      <c r="AZ122" s="256"/>
      <c r="BA122" s="256"/>
      <c r="BB122" s="256"/>
      <c r="BC122" s="256"/>
      <c r="BD122" s="256"/>
      <c r="BE122" s="256"/>
      <c r="BF122" s="256"/>
      <c r="BG122" s="256"/>
      <c r="BH122" s="256"/>
      <c r="BI122" s="256"/>
      <c r="BJ122" s="256"/>
      <c r="BK122" s="256"/>
      <c r="BL122" s="256"/>
      <c r="BM122" s="256"/>
      <c r="BN122" s="256"/>
      <c r="BO122" s="256"/>
      <c r="BP122" s="256"/>
      <c r="BQ122" s="256"/>
      <c r="BR122" s="256"/>
      <c r="BS122" s="256"/>
    </row>
    <row r="123" spans="1:71" ht="12.75" hidden="1" x14ac:dyDescent="0.2">
      <c r="A123" s="273" t="s">
        <v>322</v>
      </c>
      <c r="B123" s="275">
        <v>25</v>
      </c>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c r="AT123" s="256"/>
      <c r="AU123" s="256"/>
      <c r="AV123" s="256"/>
      <c r="AW123" s="256"/>
      <c r="AX123" s="256"/>
      <c r="AY123" s="256"/>
      <c r="AZ123" s="256"/>
      <c r="BA123" s="256"/>
      <c r="BB123" s="256"/>
      <c r="BC123" s="256"/>
      <c r="BD123" s="256"/>
      <c r="BE123" s="256"/>
      <c r="BF123" s="256"/>
      <c r="BG123" s="256"/>
      <c r="BH123" s="256"/>
      <c r="BI123" s="256"/>
      <c r="BJ123" s="256"/>
      <c r="BK123" s="256"/>
      <c r="BL123" s="256"/>
      <c r="BM123" s="256"/>
      <c r="BN123" s="256"/>
      <c r="BO123" s="256"/>
      <c r="BP123" s="256"/>
      <c r="BQ123" s="256"/>
      <c r="BR123" s="256"/>
      <c r="BS123" s="256"/>
    </row>
    <row r="124" spans="1:71" ht="12.75" hidden="1" x14ac:dyDescent="0.2">
      <c r="A124" s="273" t="s">
        <v>528</v>
      </c>
      <c r="B124" s="275"/>
      <c r="C124" s="276" t="s">
        <v>529</v>
      </c>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c r="AT124" s="256"/>
      <c r="AU124" s="256"/>
      <c r="AV124" s="256"/>
      <c r="AW124" s="256"/>
      <c r="AX124" s="256"/>
      <c r="AY124" s="256"/>
      <c r="AZ124" s="256"/>
      <c r="BA124" s="256"/>
      <c r="BB124" s="256"/>
      <c r="BC124" s="256"/>
      <c r="BD124" s="256"/>
      <c r="BE124" s="256"/>
      <c r="BF124" s="256"/>
      <c r="BG124" s="256"/>
      <c r="BH124" s="256"/>
      <c r="BI124" s="256"/>
      <c r="BJ124" s="256"/>
      <c r="BK124" s="256"/>
      <c r="BL124" s="256"/>
      <c r="BM124" s="256"/>
      <c r="BN124" s="256"/>
      <c r="BO124" s="256"/>
      <c r="BP124" s="256"/>
      <c r="BQ124" s="256"/>
      <c r="BR124" s="256"/>
      <c r="BS124" s="256"/>
    </row>
    <row r="125" spans="1:71" s="204" customFormat="1" ht="12.75" hidden="1" x14ac:dyDescent="0.2">
      <c r="A125" s="277"/>
      <c r="B125" s="278"/>
      <c r="C125" s="279"/>
      <c r="D125" s="280"/>
      <c r="E125" s="280"/>
      <c r="F125" s="280"/>
      <c r="G125" s="280"/>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c r="AH125" s="280"/>
      <c r="AI125" s="280"/>
      <c r="AJ125" s="280"/>
      <c r="AK125" s="280"/>
      <c r="AL125" s="280"/>
      <c r="AM125" s="280"/>
      <c r="AN125" s="280"/>
      <c r="AO125" s="280"/>
      <c r="AP125" s="280"/>
      <c r="AQ125" s="280"/>
      <c r="AR125" s="280"/>
      <c r="AS125" s="280"/>
      <c r="AT125" s="280"/>
      <c r="AU125" s="280"/>
      <c r="AV125" s="280"/>
      <c r="AW125" s="280"/>
      <c r="AX125" s="280"/>
      <c r="AY125" s="280"/>
      <c r="AZ125" s="280"/>
      <c r="BA125" s="280"/>
      <c r="BB125" s="280"/>
      <c r="BC125" s="280"/>
      <c r="BD125" s="280"/>
      <c r="BE125" s="280"/>
      <c r="BF125" s="280"/>
      <c r="BG125" s="280"/>
      <c r="BH125" s="280"/>
      <c r="BI125" s="280"/>
      <c r="BJ125" s="280"/>
      <c r="BK125" s="280"/>
      <c r="BL125" s="280"/>
      <c r="BM125" s="280"/>
      <c r="BN125" s="280"/>
      <c r="BO125" s="280"/>
      <c r="BP125" s="280"/>
      <c r="BQ125" s="280"/>
      <c r="BR125" s="280"/>
      <c r="BS125" s="280"/>
    </row>
    <row r="126" spans="1:71" ht="12.75" hidden="1" x14ac:dyDescent="0.2">
      <c r="A126" s="273" t="s">
        <v>530</v>
      </c>
      <c r="B126" s="281">
        <f>$B$122*1000*1000</f>
        <v>3945088.5955999997</v>
      </c>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c r="AT126" s="256"/>
      <c r="AU126" s="256"/>
      <c r="AV126" s="256"/>
      <c r="AW126" s="256"/>
      <c r="AX126" s="256"/>
      <c r="AY126" s="256"/>
      <c r="AZ126" s="256"/>
      <c r="BA126" s="256"/>
      <c r="BB126" s="256"/>
      <c r="BC126" s="256"/>
      <c r="BD126" s="256"/>
      <c r="BE126" s="256"/>
      <c r="BF126" s="256"/>
      <c r="BG126" s="256"/>
      <c r="BH126" s="256"/>
      <c r="BI126" s="256"/>
      <c r="BJ126" s="256"/>
      <c r="BK126" s="256"/>
      <c r="BL126" s="256"/>
      <c r="BM126" s="256"/>
      <c r="BN126" s="256"/>
      <c r="BO126" s="256"/>
      <c r="BP126" s="256"/>
      <c r="BQ126" s="256"/>
      <c r="BR126" s="256"/>
      <c r="BS126" s="256"/>
    </row>
    <row r="127" spans="1:71" ht="12.75" hidden="1" x14ac:dyDescent="0.2">
      <c r="A127" s="273" t="s">
        <v>531</v>
      </c>
      <c r="B127" s="282">
        <v>0.01</v>
      </c>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c r="AT127" s="256"/>
      <c r="AU127" s="256"/>
      <c r="AV127" s="256"/>
      <c r="AW127" s="256"/>
      <c r="AX127" s="256"/>
      <c r="AY127" s="256"/>
      <c r="AZ127" s="256"/>
      <c r="BA127" s="256"/>
      <c r="BB127" s="256"/>
      <c r="BC127" s="256"/>
      <c r="BD127" s="256"/>
      <c r="BE127" s="256"/>
      <c r="BF127" s="256"/>
      <c r="BG127" s="256"/>
      <c r="BH127" s="256"/>
      <c r="BI127" s="256"/>
      <c r="BJ127" s="256"/>
      <c r="BK127" s="256"/>
      <c r="BL127" s="256"/>
      <c r="BM127" s="256"/>
      <c r="BN127" s="256"/>
      <c r="BO127" s="256"/>
      <c r="BP127" s="256"/>
      <c r="BQ127" s="256"/>
      <c r="BR127" s="256"/>
      <c r="BS127" s="256"/>
    </row>
    <row r="128" spans="1:71" ht="12.75" hidden="1" x14ac:dyDescent="0.2">
      <c r="A128" s="272"/>
      <c r="B128" s="283"/>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hidden="1" x14ac:dyDescent="0.2">
      <c r="A129" s="273" t="s">
        <v>532</v>
      </c>
      <c r="B129" s="284">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c r="AT129" s="256"/>
      <c r="AU129" s="256"/>
      <c r="AV129" s="256"/>
      <c r="AW129" s="256"/>
      <c r="AX129" s="256"/>
      <c r="AY129" s="256"/>
      <c r="AZ129" s="256"/>
      <c r="BA129" s="256"/>
      <c r="BB129" s="256"/>
      <c r="BC129" s="256"/>
      <c r="BD129" s="256"/>
      <c r="BE129" s="256"/>
      <c r="BF129" s="256"/>
      <c r="BG129" s="256"/>
      <c r="BH129" s="256"/>
      <c r="BI129" s="256"/>
      <c r="BJ129" s="256"/>
      <c r="BK129" s="256"/>
      <c r="BL129" s="256"/>
      <c r="BM129" s="256"/>
      <c r="BN129" s="256"/>
      <c r="BO129" s="256"/>
      <c r="BP129" s="256"/>
      <c r="BQ129" s="256"/>
      <c r="BR129" s="256"/>
      <c r="BS129" s="256"/>
    </row>
    <row r="130" spans="1:71" hidden="1" x14ac:dyDescent="0.2">
      <c r="A130" s="285"/>
      <c r="B130" s="286"/>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c r="AT130" s="256"/>
      <c r="AU130" s="256"/>
      <c r="AV130" s="256"/>
      <c r="AW130" s="256"/>
      <c r="AX130" s="256"/>
      <c r="AY130" s="256"/>
      <c r="AZ130" s="256"/>
      <c r="BA130" s="256"/>
      <c r="BB130" s="256"/>
      <c r="BC130" s="256"/>
      <c r="BD130" s="256"/>
      <c r="BE130" s="256"/>
      <c r="BF130" s="256"/>
      <c r="BG130" s="256"/>
      <c r="BH130" s="256"/>
      <c r="BI130" s="256"/>
      <c r="BJ130" s="256"/>
      <c r="BK130" s="256"/>
      <c r="BL130" s="256"/>
      <c r="BM130" s="256"/>
      <c r="BN130" s="256"/>
      <c r="BO130" s="256"/>
      <c r="BP130" s="256"/>
      <c r="BQ130" s="256"/>
      <c r="BR130" s="256"/>
      <c r="BS130" s="256"/>
    </row>
    <row r="131" spans="1:71" ht="25.5" hidden="1" x14ac:dyDescent="0.2">
      <c r="A131" s="287" t="s">
        <v>533</v>
      </c>
      <c r="B131" s="288">
        <v>1.23072</v>
      </c>
      <c r="C131" s="256" t="s">
        <v>534</v>
      </c>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c r="AT131" s="256"/>
      <c r="AU131" s="256"/>
      <c r="AV131" s="256"/>
      <c r="AW131" s="256"/>
      <c r="AX131" s="256"/>
      <c r="AY131" s="256"/>
      <c r="AZ131" s="256"/>
      <c r="BA131" s="256"/>
      <c r="BB131" s="256"/>
      <c r="BC131" s="256"/>
      <c r="BD131" s="256"/>
      <c r="BE131" s="256"/>
      <c r="BF131" s="256"/>
      <c r="BG131" s="256"/>
      <c r="BH131" s="256"/>
      <c r="BI131" s="256"/>
      <c r="BJ131" s="256"/>
      <c r="BK131" s="256"/>
      <c r="BL131" s="256"/>
      <c r="BM131" s="256"/>
      <c r="BN131" s="256"/>
      <c r="BO131" s="256"/>
      <c r="BP131" s="256"/>
      <c r="BQ131" s="256"/>
      <c r="BR131" s="256"/>
      <c r="BS131" s="256"/>
    </row>
    <row r="132" spans="1:71" ht="25.5" hidden="1" x14ac:dyDescent="0.2">
      <c r="A132" s="287" t="s">
        <v>535</v>
      </c>
      <c r="B132" s="288">
        <v>1.20268</v>
      </c>
      <c r="C132" s="256" t="s">
        <v>534</v>
      </c>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c r="AT132" s="256"/>
      <c r="AU132" s="256"/>
      <c r="AV132" s="256"/>
      <c r="AW132" s="256"/>
      <c r="AX132" s="256"/>
      <c r="AY132" s="256"/>
      <c r="AZ132" s="256"/>
      <c r="BA132" s="256"/>
      <c r="BB132" s="256"/>
      <c r="BC132" s="256"/>
      <c r="BD132" s="256"/>
      <c r="BE132" s="256"/>
      <c r="BF132" s="256"/>
      <c r="BG132" s="256"/>
      <c r="BH132" s="256"/>
      <c r="BI132" s="256"/>
      <c r="BJ132" s="256"/>
      <c r="BK132" s="256"/>
      <c r="BL132" s="256"/>
      <c r="BM132" s="256"/>
      <c r="BN132" s="256"/>
      <c r="BO132" s="256"/>
      <c r="BP132" s="256"/>
      <c r="BQ132" s="256"/>
      <c r="BR132" s="256"/>
      <c r="BS132" s="256"/>
    </row>
    <row r="133" spans="1:71" ht="12.75" hidden="1" x14ac:dyDescent="0.2">
      <c r="A133" s="272"/>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04"/>
      <c r="AR133" s="204"/>
      <c r="AS133" s="204"/>
      <c r="BH133" s="256"/>
      <c r="BI133" s="256"/>
      <c r="BJ133" s="256"/>
      <c r="BK133" s="256"/>
      <c r="BL133" s="256"/>
      <c r="BM133" s="256"/>
      <c r="BN133" s="256"/>
      <c r="BO133" s="256"/>
      <c r="BP133" s="256"/>
      <c r="BQ133" s="256"/>
      <c r="BR133" s="256"/>
      <c r="BS133" s="256"/>
    </row>
    <row r="134" spans="1:71" hidden="1" x14ac:dyDescent="0.2">
      <c r="A134" s="273" t="s">
        <v>536</v>
      </c>
      <c r="C134" s="280" t="s">
        <v>537</v>
      </c>
      <c r="D134" s="280"/>
      <c r="E134" s="280"/>
      <c r="F134" s="280"/>
      <c r="G134" s="280"/>
      <c r="H134" s="280"/>
      <c r="I134" s="280"/>
      <c r="J134" s="280"/>
      <c r="K134" s="280"/>
      <c r="L134" s="280"/>
      <c r="M134" s="280"/>
      <c r="N134" s="280"/>
      <c r="O134" s="280"/>
      <c r="P134" s="280"/>
      <c r="Q134" s="280"/>
      <c r="R134" s="280"/>
      <c r="S134" s="280"/>
      <c r="T134" s="280"/>
      <c r="U134" s="280"/>
      <c r="V134" s="280"/>
      <c r="W134" s="280"/>
      <c r="X134" s="280"/>
      <c r="Y134" s="280"/>
      <c r="Z134" s="280"/>
      <c r="AA134" s="280"/>
      <c r="AB134" s="280"/>
      <c r="AC134" s="280"/>
      <c r="AD134" s="280"/>
      <c r="AE134" s="280"/>
      <c r="AF134" s="280"/>
      <c r="AG134" s="280"/>
      <c r="AH134" s="280"/>
      <c r="AI134" s="280"/>
      <c r="AJ134" s="280"/>
      <c r="AK134" s="280"/>
      <c r="AL134" s="280"/>
      <c r="AM134" s="280"/>
      <c r="AN134" s="280"/>
      <c r="AO134" s="280"/>
      <c r="AP134" s="280"/>
      <c r="AQ134" s="204"/>
      <c r="AR134" s="204"/>
      <c r="AS134" s="204"/>
      <c r="BH134" s="280"/>
      <c r="BI134" s="280"/>
      <c r="BJ134" s="280"/>
      <c r="BK134" s="280"/>
      <c r="BL134" s="280"/>
      <c r="BM134" s="280"/>
      <c r="BN134" s="280"/>
      <c r="BO134" s="280"/>
      <c r="BP134" s="280"/>
      <c r="BQ134" s="280"/>
      <c r="BR134" s="280"/>
      <c r="BS134" s="280"/>
    </row>
    <row r="135" spans="1:71" ht="12.75" hidden="1" x14ac:dyDescent="0.2">
      <c r="A135" s="273"/>
      <c r="B135" s="289">
        <v>2016</v>
      </c>
      <c r="C135" s="289">
        <f>B135+1</f>
        <v>2017</v>
      </c>
      <c r="D135" s="289">
        <f t="shared" ref="D135:AY135" si="38">C135+1</f>
        <v>2018</v>
      </c>
      <c r="E135" s="289">
        <f t="shared" si="38"/>
        <v>2019</v>
      </c>
      <c r="F135" s="289">
        <f t="shared" si="38"/>
        <v>2020</v>
      </c>
      <c r="G135" s="289">
        <f t="shared" si="38"/>
        <v>2021</v>
      </c>
      <c r="H135" s="289">
        <f t="shared" si="38"/>
        <v>2022</v>
      </c>
      <c r="I135" s="289">
        <f t="shared" si="38"/>
        <v>2023</v>
      </c>
      <c r="J135" s="289">
        <f t="shared" si="38"/>
        <v>2024</v>
      </c>
      <c r="K135" s="289">
        <f t="shared" si="38"/>
        <v>2025</v>
      </c>
      <c r="L135" s="289">
        <f t="shared" si="38"/>
        <v>2026</v>
      </c>
      <c r="M135" s="289">
        <f t="shared" si="38"/>
        <v>2027</v>
      </c>
      <c r="N135" s="289">
        <f t="shared" si="38"/>
        <v>2028</v>
      </c>
      <c r="O135" s="289">
        <f t="shared" si="38"/>
        <v>2029</v>
      </c>
      <c r="P135" s="289">
        <f t="shared" si="38"/>
        <v>2030</v>
      </c>
      <c r="Q135" s="289">
        <f t="shared" si="38"/>
        <v>2031</v>
      </c>
      <c r="R135" s="289">
        <f t="shared" si="38"/>
        <v>2032</v>
      </c>
      <c r="S135" s="289">
        <f t="shared" si="38"/>
        <v>2033</v>
      </c>
      <c r="T135" s="289">
        <f t="shared" si="38"/>
        <v>2034</v>
      </c>
      <c r="U135" s="289">
        <f t="shared" si="38"/>
        <v>2035</v>
      </c>
      <c r="V135" s="289">
        <f t="shared" si="38"/>
        <v>2036</v>
      </c>
      <c r="W135" s="289">
        <f t="shared" si="38"/>
        <v>2037</v>
      </c>
      <c r="X135" s="289">
        <f t="shared" si="38"/>
        <v>2038</v>
      </c>
      <c r="Y135" s="289">
        <f t="shared" si="38"/>
        <v>2039</v>
      </c>
      <c r="Z135" s="289">
        <f t="shared" si="38"/>
        <v>2040</v>
      </c>
      <c r="AA135" s="289">
        <f t="shared" si="38"/>
        <v>2041</v>
      </c>
      <c r="AB135" s="289">
        <f t="shared" si="38"/>
        <v>2042</v>
      </c>
      <c r="AC135" s="289">
        <f t="shared" si="38"/>
        <v>2043</v>
      </c>
      <c r="AD135" s="289">
        <f t="shared" si="38"/>
        <v>2044</v>
      </c>
      <c r="AE135" s="289">
        <f t="shared" si="38"/>
        <v>2045</v>
      </c>
      <c r="AF135" s="289">
        <f t="shared" si="38"/>
        <v>2046</v>
      </c>
      <c r="AG135" s="289">
        <f t="shared" si="38"/>
        <v>2047</v>
      </c>
      <c r="AH135" s="289">
        <f t="shared" si="38"/>
        <v>2048</v>
      </c>
      <c r="AI135" s="289">
        <f t="shared" si="38"/>
        <v>2049</v>
      </c>
      <c r="AJ135" s="289">
        <f t="shared" si="38"/>
        <v>2050</v>
      </c>
      <c r="AK135" s="289">
        <f t="shared" si="38"/>
        <v>2051</v>
      </c>
      <c r="AL135" s="289">
        <f t="shared" si="38"/>
        <v>2052</v>
      </c>
      <c r="AM135" s="289">
        <f t="shared" si="38"/>
        <v>2053</v>
      </c>
      <c r="AN135" s="289">
        <f t="shared" si="38"/>
        <v>2054</v>
      </c>
      <c r="AO135" s="289">
        <f t="shared" si="38"/>
        <v>2055</v>
      </c>
      <c r="AP135" s="289">
        <f t="shared" si="38"/>
        <v>2056</v>
      </c>
      <c r="AQ135" s="289">
        <f t="shared" si="38"/>
        <v>2057</v>
      </c>
      <c r="AR135" s="289">
        <f t="shared" si="38"/>
        <v>2058</v>
      </c>
      <c r="AS135" s="289">
        <f t="shared" si="38"/>
        <v>2059</v>
      </c>
      <c r="AT135" s="289">
        <f t="shared" si="38"/>
        <v>2060</v>
      </c>
      <c r="AU135" s="289">
        <f t="shared" si="38"/>
        <v>2061</v>
      </c>
      <c r="AV135" s="289">
        <f t="shared" si="38"/>
        <v>2062</v>
      </c>
      <c r="AW135" s="289">
        <f t="shared" si="38"/>
        <v>2063</v>
      </c>
      <c r="AX135" s="289">
        <f t="shared" si="38"/>
        <v>2064</v>
      </c>
      <c r="AY135" s="289">
        <f t="shared" si="38"/>
        <v>2065</v>
      </c>
    </row>
    <row r="136" spans="1:71" ht="12.75" hidden="1" x14ac:dyDescent="0.2">
      <c r="A136" s="273" t="s">
        <v>538</v>
      </c>
      <c r="B136" s="289"/>
      <c r="C136" s="290">
        <v>5.8000000000000003E-2</v>
      </c>
      <c r="D136" s="290">
        <v>5.5E-2</v>
      </c>
      <c r="E136" s="291">
        <f t="shared" ref="E136:AY136" si="39">D136</f>
        <v>5.5E-2</v>
      </c>
      <c r="F136" s="291">
        <f t="shared" si="39"/>
        <v>5.5E-2</v>
      </c>
      <c r="G136" s="291">
        <f t="shared" si="39"/>
        <v>5.5E-2</v>
      </c>
      <c r="H136" s="291">
        <f t="shared" si="39"/>
        <v>5.5E-2</v>
      </c>
      <c r="I136" s="291">
        <f t="shared" si="39"/>
        <v>5.5E-2</v>
      </c>
      <c r="J136" s="291">
        <f t="shared" si="39"/>
        <v>5.5E-2</v>
      </c>
      <c r="K136" s="291">
        <f t="shared" si="39"/>
        <v>5.5E-2</v>
      </c>
      <c r="L136" s="291">
        <f t="shared" si="39"/>
        <v>5.5E-2</v>
      </c>
      <c r="M136" s="291">
        <f t="shared" si="39"/>
        <v>5.5E-2</v>
      </c>
      <c r="N136" s="291">
        <f t="shared" si="39"/>
        <v>5.5E-2</v>
      </c>
      <c r="O136" s="291">
        <f t="shared" si="39"/>
        <v>5.5E-2</v>
      </c>
      <c r="P136" s="291">
        <f t="shared" si="39"/>
        <v>5.5E-2</v>
      </c>
      <c r="Q136" s="291">
        <f t="shared" si="39"/>
        <v>5.5E-2</v>
      </c>
      <c r="R136" s="291">
        <f t="shared" si="39"/>
        <v>5.5E-2</v>
      </c>
      <c r="S136" s="291">
        <f t="shared" si="39"/>
        <v>5.5E-2</v>
      </c>
      <c r="T136" s="291">
        <f t="shared" si="39"/>
        <v>5.5E-2</v>
      </c>
      <c r="U136" s="291">
        <f t="shared" si="39"/>
        <v>5.5E-2</v>
      </c>
      <c r="V136" s="291">
        <f t="shared" si="39"/>
        <v>5.5E-2</v>
      </c>
      <c r="W136" s="291">
        <f t="shared" si="39"/>
        <v>5.5E-2</v>
      </c>
      <c r="X136" s="291">
        <f t="shared" si="39"/>
        <v>5.5E-2</v>
      </c>
      <c r="Y136" s="291">
        <f t="shared" si="39"/>
        <v>5.5E-2</v>
      </c>
      <c r="Z136" s="291">
        <f t="shared" si="39"/>
        <v>5.5E-2</v>
      </c>
      <c r="AA136" s="291">
        <f t="shared" si="39"/>
        <v>5.5E-2</v>
      </c>
      <c r="AB136" s="291">
        <f t="shared" si="39"/>
        <v>5.5E-2</v>
      </c>
      <c r="AC136" s="291">
        <f t="shared" si="39"/>
        <v>5.5E-2</v>
      </c>
      <c r="AD136" s="291">
        <f t="shared" si="39"/>
        <v>5.5E-2</v>
      </c>
      <c r="AE136" s="291">
        <f t="shared" si="39"/>
        <v>5.5E-2</v>
      </c>
      <c r="AF136" s="291">
        <f t="shared" si="39"/>
        <v>5.5E-2</v>
      </c>
      <c r="AG136" s="291">
        <f t="shared" si="39"/>
        <v>5.5E-2</v>
      </c>
      <c r="AH136" s="291">
        <f t="shared" si="39"/>
        <v>5.5E-2</v>
      </c>
      <c r="AI136" s="291">
        <f t="shared" si="39"/>
        <v>5.5E-2</v>
      </c>
      <c r="AJ136" s="291">
        <f t="shared" si="39"/>
        <v>5.5E-2</v>
      </c>
      <c r="AK136" s="291">
        <f t="shared" si="39"/>
        <v>5.5E-2</v>
      </c>
      <c r="AL136" s="291">
        <f t="shared" si="39"/>
        <v>5.5E-2</v>
      </c>
      <c r="AM136" s="291">
        <f t="shared" si="39"/>
        <v>5.5E-2</v>
      </c>
      <c r="AN136" s="291">
        <f t="shared" si="39"/>
        <v>5.5E-2</v>
      </c>
      <c r="AO136" s="291">
        <f t="shared" si="39"/>
        <v>5.5E-2</v>
      </c>
      <c r="AP136" s="291">
        <f t="shared" si="39"/>
        <v>5.5E-2</v>
      </c>
      <c r="AQ136" s="291">
        <f t="shared" si="39"/>
        <v>5.5E-2</v>
      </c>
      <c r="AR136" s="291">
        <f t="shared" si="39"/>
        <v>5.5E-2</v>
      </c>
      <c r="AS136" s="291">
        <f t="shared" si="39"/>
        <v>5.5E-2</v>
      </c>
      <c r="AT136" s="291">
        <f t="shared" si="39"/>
        <v>5.5E-2</v>
      </c>
      <c r="AU136" s="291">
        <f t="shared" si="39"/>
        <v>5.5E-2</v>
      </c>
      <c r="AV136" s="291">
        <f t="shared" si="39"/>
        <v>5.5E-2</v>
      </c>
      <c r="AW136" s="291">
        <f t="shared" si="39"/>
        <v>5.5E-2</v>
      </c>
      <c r="AX136" s="291">
        <f t="shared" si="39"/>
        <v>5.5E-2</v>
      </c>
      <c r="AY136" s="291">
        <f t="shared" si="39"/>
        <v>5.5E-2</v>
      </c>
    </row>
    <row r="137" spans="1:71" s="204" customFormat="1" ht="15" hidden="1" x14ac:dyDescent="0.2">
      <c r="A137" s="273" t="s">
        <v>539</v>
      </c>
      <c r="B137" s="292"/>
      <c r="C137" s="206">
        <f>(1+B137)*(1+C136)-1</f>
        <v>5.8000000000000052E-2</v>
      </c>
      <c r="D137" s="206">
        <f t="shared" ref="D137:AY137" si="40">(1+C137)*(1+D136)-1</f>
        <v>0.11619000000000002</v>
      </c>
      <c r="E137" s="206">
        <f t="shared" si="40"/>
        <v>0.17758045</v>
      </c>
      <c r="F137" s="206">
        <f t="shared" si="40"/>
        <v>0.24234737475000001</v>
      </c>
      <c r="G137" s="206">
        <f t="shared" si="40"/>
        <v>0.31067648036124984</v>
      </c>
      <c r="H137" s="206">
        <f t="shared" si="40"/>
        <v>0.38276368678111861</v>
      </c>
      <c r="I137" s="206">
        <f t="shared" si="40"/>
        <v>0.45881568955408003</v>
      </c>
      <c r="J137" s="206">
        <f t="shared" si="40"/>
        <v>0.53905055247955436</v>
      </c>
      <c r="K137" s="206">
        <f t="shared" si="40"/>
        <v>0.62369833286592979</v>
      </c>
      <c r="L137" s="206">
        <f t="shared" si="40"/>
        <v>0.71300174117355586</v>
      </c>
      <c r="M137" s="206">
        <f t="shared" si="40"/>
        <v>0.80721683693810142</v>
      </c>
      <c r="N137" s="206">
        <f t="shared" si="40"/>
        <v>0.90661376296969687</v>
      </c>
      <c r="O137" s="206">
        <f t="shared" si="40"/>
        <v>1.0114775199330301</v>
      </c>
      <c r="P137" s="206">
        <f t="shared" si="40"/>
        <v>1.1221087835293466</v>
      </c>
      <c r="Q137" s="206">
        <f t="shared" si="40"/>
        <v>1.2388247666234604</v>
      </c>
      <c r="R137" s="206">
        <f t="shared" si="40"/>
        <v>1.3619601287877505</v>
      </c>
      <c r="S137" s="206">
        <f t="shared" si="40"/>
        <v>1.4918679358710767</v>
      </c>
      <c r="T137" s="206">
        <f t="shared" si="40"/>
        <v>1.6289206723439857</v>
      </c>
      <c r="U137" s="206">
        <f t="shared" si="40"/>
        <v>1.7735113093229047</v>
      </c>
      <c r="V137" s="206">
        <f t="shared" si="40"/>
        <v>1.9260544313356642</v>
      </c>
      <c r="W137" s="206">
        <f t="shared" si="40"/>
        <v>2.0869874250591254</v>
      </c>
      <c r="X137" s="206">
        <f t="shared" si="40"/>
        <v>2.2567717334373771</v>
      </c>
      <c r="Y137" s="206">
        <f t="shared" si="40"/>
        <v>2.4358941787764326</v>
      </c>
      <c r="Z137" s="206">
        <f t="shared" si="40"/>
        <v>2.6248683586091359</v>
      </c>
      <c r="AA137" s="206">
        <f t="shared" si="40"/>
        <v>2.8242361183326383</v>
      </c>
      <c r="AB137" s="206">
        <f t="shared" si="40"/>
        <v>3.0345691048409336</v>
      </c>
      <c r="AC137" s="206">
        <f t="shared" si="40"/>
        <v>3.2564704056071845</v>
      </c>
      <c r="AD137" s="206">
        <f t="shared" si="40"/>
        <v>3.4905762779155793</v>
      </c>
      <c r="AE137" s="206">
        <f t="shared" si="40"/>
        <v>3.7375579732009356</v>
      </c>
      <c r="AF137" s="206">
        <f t="shared" si="40"/>
        <v>3.9981236617269866</v>
      </c>
      <c r="AG137" s="206">
        <f t="shared" si="40"/>
        <v>4.2730204631219708</v>
      </c>
      <c r="AH137" s="206">
        <f t="shared" si="40"/>
        <v>4.563036588593679</v>
      </c>
      <c r="AI137" s="206">
        <f t="shared" si="40"/>
        <v>4.8690036009663311</v>
      </c>
      <c r="AJ137" s="206">
        <f t="shared" si="40"/>
        <v>5.1917987990194794</v>
      </c>
      <c r="AK137" s="206">
        <f t="shared" si="40"/>
        <v>5.5323477329655502</v>
      </c>
      <c r="AL137" s="206">
        <f t="shared" si="40"/>
        <v>5.8916268582786548</v>
      </c>
      <c r="AM137" s="206">
        <f t="shared" si="40"/>
        <v>6.2706663354839804</v>
      </c>
      <c r="AN137" s="206">
        <f t="shared" si="40"/>
        <v>6.6705529839355986</v>
      </c>
      <c r="AO137" s="206">
        <f t="shared" si="40"/>
        <v>7.0924333980520569</v>
      </c>
      <c r="AP137" s="206">
        <f t="shared" si="40"/>
        <v>7.5375172349449198</v>
      </c>
      <c r="AQ137" s="206">
        <f t="shared" si="40"/>
        <v>8.0070806828668903</v>
      </c>
      <c r="AR137" s="206">
        <f t="shared" si="40"/>
        <v>8.5024701204245687</v>
      </c>
      <c r="AS137" s="206">
        <f t="shared" si="40"/>
        <v>9.0251059770479198</v>
      </c>
      <c r="AT137" s="206">
        <f t="shared" si="40"/>
        <v>9.5764868057855548</v>
      </c>
      <c r="AU137" s="206">
        <f t="shared" si="40"/>
        <v>10.15819358010376</v>
      </c>
      <c r="AV137" s="206">
        <f t="shared" si="40"/>
        <v>10.771894227009465</v>
      </c>
      <c r="AW137" s="206">
        <f>(1+AV137)*(1+AW136)-1</f>
        <v>11.419348409494985</v>
      </c>
      <c r="AX137" s="206">
        <f t="shared" si="40"/>
        <v>12.102412572017208</v>
      </c>
      <c r="AY137" s="206">
        <f t="shared" si="40"/>
        <v>12.823045263478154</v>
      </c>
    </row>
    <row r="138" spans="1:71" s="204" customFormat="1" hidden="1" x14ac:dyDescent="0.2">
      <c r="A138" s="293"/>
      <c r="B138" s="292"/>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c r="Y138" s="294"/>
      <c r="Z138" s="294"/>
      <c r="AA138" s="294"/>
      <c r="AB138" s="294"/>
      <c r="AC138" s="294"/>
      <c r="AD138" s="294"/>
      <c r="AE138" s="294"/>
      <c r="AF138" s="294"/>
      <c r="AG138" s="294"/>
      <c r="AH138" s="294"/>
      <c r="AI138" s="294"/>
      <c r="AJ138" s="294"/>
      <c r="AK138" s="294"/>
      <c r="AL138" s="294"/>
      <c r="AM138" s="294"/>
      <c r="AN138" s="294"/>
      <c r="AO138" s="294"/>
      <c r="AP138" s="294"/>
      <c r="AQ138" s="164"/>
    </row>
    <row r="139" spans="1:71" ht="12.75" hidden="1" x14ac:dyDescent="0.2">
      <c r="A139" s="272"/>
      <c r="B139" s="289">
        <v>2016</v>
      </c>
      <c r="C139" s="289">
        <f>B139+1</f>
        <v>2017</v>
      </c>
      <c r="D139" s="289">
        <f t="shared" ref="D139:AY140" si="41">C139+1</f>
        <v>2018</v>
      </c>
      <c r="E139" s="289">
        <f t="shared" si="41"/>
        <v>2019</v>
      </c>
      <c r="F139" s="289">
        <f t="shared" si="41"/>
        <v>2020</v>
      </c>
      <c r="G139" s="289">
        <f t="shared" si="41"/>
        <v>2021</v>
      </c>
      <c r="H139" s="289">
        <f t="shared" si="41"/>
        <v>2022</v>
      </c>
      <c r="I139" s="289">
        <f t="shared" si="41"/>
        <v>2023</v>
      </c>
      <c r="J139" s="289">
        <f t="shared" si="41"/>
        <v>2024</v>
      </c>
      <c r="K139" s="289">
        <f t="shared" si="41"/>
        <v>2025</v>
      </c>
      <c r="L139" s="289">
        <f t="shared" si="41"/>
        <v>2026</v>
      </c>
      <c r="M139" s="289">
        <f t="shared" si="41"/>
        <v>2027</v>
      </c>
      <c r="N139" s="289">
        <f t="shared" si="41"/>
        <v>2028</v>
      </c>
      <c r="O139" s="289">
        <f t="shared" si="41"/>
        <v>2029</v>
      </c>
      <c r="P139" s="289">
        <f t="shared" si="41"/>
        <v>2030</v>
      </c>
      <c r="Q139" s="289">
        <f t="shared" si="41"/>
        <v>2031</v>
      </c>
      <c r="R139" s="289">
        <f t="shared" si="41"/>
        <v>2032</v>
      </c>
      <c r="S139" s="289">
        <f t="shared" si="41"/>
        <v>2033</v>
      </c>
      <c r="T139" s="289">
        <f t="shared" si="41"/>
        <v>2034</v>
      </c>
      <c r="U139" s="289">
        <f t="shared" si="41"/>
        <v>2035</v>
      </c>
      <c r="V139" s="289">
        <f t="shared" si="41"/>
        <v>2036</v>
      </c>
      <c r="W139" s="289">
        <f t="shared" si="41"/>
        <v>2037</v>
      </c>
      <c r="X139" s="289">
        <f t="shared" si="41"/>
        <v>2038</v>
      </c>
      <c r="Y139" s="289">
        <f t="shared" si="41"/>
        <v>2039</v>
      </c>
      <c r="Z139" s="289">
        <f t="shared" si="41"/>
        <v>2040</v>
      </c>
      <c r="AA139" s="289">
        <f t="shared" si="41"/>
        <v>2041</v>
      </c>
      <c r="AB139" s="289">
        <f t="shared" si="41"/>
        <v>2042</v>
      </c>
      <c r="AC139" s="289">
        <f t="shared" si="41"/>
        <v>2043</v>
      </c>
      <c r="AD139" s="289">
        <f t="shared" si="41"/>
        <v>2044</v>
      </c>
      <c r="AE139" s="289">
        <f t="shared" si="41"/>
        <v>2045</v>
      </c>
      <c r="AF139" s="289">
        <f t="shared" si="41"/>
        <v>2046</v>
      </c>
      <c r="AG139" s="289">
        <f t="shared" si="41"/>
        <v>2047</v>
      </c>
      <c r="AH139" s="289">
        <f t="shared" si="41"/>
        <v>2048</v>
      </c>
      <c r="AI139" s="289">
        <f t="shared" si="41"/>
        <v>2049</v>
      </c>
      <c r="AJ139" s="289">
        <f t="shared" si="41"/>
        <v>2050</v>
      </c>
      <c r="AK139" s="289">
        <f t="shared" si="41"/>
        <v>2051</v>
      </c>
      <c r="AL139" s="289">
        <f t="shared" si="41"/>
        <v>2052</v>
      </c>
      <c r="AM139" s="289">
        <f t="shared" si="41"/>
        <v>2053</v>
      </c>
      <c r="AN139" s="289">
        <f t="shared" si="41"/>
        <v>2054</v>
      </c>
      <c r="AO139" s="289">
        <f t="shared" si="41"/>
        <v>2055</v>
      </c>
      <c r="AP139" s="289">
        <f t="shared" si="41"/>
        <v>2056</v>
      </c>
      <c r="AQ139" s="289">
        <f t="shared" si="41"/>
        <v>2057</v>
      </c>
      <c r="AR139" s="289">
        <f t="shared" si="41"/>
        <v>2058</v>
      </c>
      <c r="AS139" s="289">
        <f t="shared" si="41"/>
        <v>2059</v>
      </c>
      <c r="AT139" s="289">
        <f t="shared" si="41"/>
        <v>2060</v>
      </c>
      <c r="AU139" s="289">
        <f t="shared" si="41"/>
        <v>2061</v>
      </c>
      <c r="AV139" s="289">
        <f t="shared" si="41"/>
        <v>2062</v>
      </c>
      <c r="AW139" s="289">
        <f t="shared" si="41"/>
        <v>2063</v>
      </c>
      <c r="AX139" s="289">
        <f t="shared" si="41"/>
        <v>2064</v>
      </c>
      <c r="AY139" s="289">
        <f t="shared" si="41"/>
        <v>2065</v>
      </c>
      <c r="AZ139" s="256"/>
      <c r="BA139" s="256"/>
      <c r="BB139" s="256"/>
      <c r="BC139" s="256"/>
      <c r="BD139" s="256"/>
      <c r="BE139" s="256"/>
      <c r="BF139" s="256"/>
      <c r="BG139" s="256"/>
      <c r="BH139" s="256"/>
      <c r="BI139" s="256"/>
      <c r="BJ139" s="256"/>
      <c r="BK139" s="256"/>
      <c r="BL139" s="256"/>
      <c r="BM139" s="256"/>
      <c r="BN139" s="256"/>
      <c r="BO139" s="256"/>
      <c r="BP139" s="256"/>
      <c r="BQ139" s="256"/>
      <c r="BR139" s="256"/>
      <c r="BS139" s="256"/>
    </row>
    <row r="140" spans="1:71" hidden="1" x14ac:dyDescent="0.2">
      <c r="A140" s="272"/>
      <c r="B140" s="295">
        <f>1</f>
        <v>1</v>
      </c>
      <c r="C140" s="295">
        <f t="shared" ref="C140" si="42">B140+1</f>
        <v>2</v>
      </c>
      <c r="D140" s="295">
        <f t="shared" si="41"/>
        <v>3</v>
      </c>
      <c r="E140" s="295">
        <f>D140+1</f>
        <v>4</v>
      </c>
      <c r="F140" s="295">
        <f t="shared" si="41"/>
        <v>5</v>
      </c>
      <c r="G140" s="295">
        <f t="shared" si="41"/>
        <v>6</v>
      </c>
      <c r="H140" s="295">
        <f t="shared" si="41"/>
        <v>7</v>
      </c>
      <c r="I140" s="295">
        <f t="shared" si="41"/>
        <v>8</v>
      </c>
      <c r="J140" s="295">
        <f t="shared" si="41"/>
        <v>9</v>
      </c>
      <c r="K140" s="295">
        <f t="shared" si="41"/>
        <v>10</v>
      </c>
      <c r="L140" s="295">
        <f t="shared" si="41"/>
        <v>11</v>
      </c>
      <c r="M140" s="295">
        <f t="shared" si="41"/>
        <v>12</v>
      </c>
      <c r="N140" s="295">
        <f t="shared" si="41"/>
        <v>13</v>
      </c>
      <c r="O140" s="295">
        <f t="shared" si="41"/>
        <v>14</v>
      </c>
      <c r="P140" s="295">
        <f t="shared" si="41"/>
        <v>15</v>
      </c>
      <c r="Q140" s="295">
        <f t="shared" si="41"/>
        <v>16</v>
      </c>
      <c r="R140" s="295">
        <f t="shared" si="41"/>
        <v>17</v>
      </c>
      <c r="S140" s="295">
        <f t="shared" si="41"/>
        <v>18</v>
      </c>
      <c r="T140" s="295">
        <f t="shared" si="41"/>
        <v>19</v>
      </c>
      <c r="U140" s="295">
        <f t="shared" si="41"/>
        <v>20</v>
      </c>
      <c r="V140" s="295">
        <f t="shared" si="41"/>
        <v>21</v>
      </c>
      <c r="W140" s="295">
        <f t="shared" si="41"/>
        <v>22</v>
      </c>
      <c r="X140" s="295">
        <f t="shared" si="41"/>
        <v>23</v>
      </c>
      <c r="Y140" s="295">
        <f t="shared" si="41"/>
        <v>24</v>
      </c>
      <c r="Z140" s="295">
        <f t="shared" si="41"/>
        <v>25</v>
      </c>
      <c r="AA140" s="295">
        <f t="shared" si="41"/>
        <v>26</v>
      </c>
      <c r="AB140" s="295">
        <f t="shared" si="41"/>
        <v>27</v>
      </c>
      <c r="AC140" s="295">
        <f t="shared" si="41"/>
        <v>28</v>
      </c>
      <c r="AD140" s="295">
        <f t="shared" si="41"/>
        <v>29</v>
      </c>
      <c r="AE140" s="295">
        <f t="shared" si="41"/>
        <v>30</v>
      </c>
      <c r="AF140" s="295">
        <f t="shared" si="41"/>
        <v>31</v>
      </c>
      <c r="AG140" s="295">
        <f t="shared" si="41"/>
        <v>32</v>
      </c>
      <c r="AH140" s="295">
        <f t="shared" si="41"/>
        <v>33</v>
      </c>
      <c r="AI140" s="295">
        <f t="shared" si="41"/>
        <v>34</v>
      </c>
      <c r="AJ140" s="295">
        <f t="shared" si="41"/>
        <v>35</v>
      </c>
      <c r="AK140" s="295">
        <f t="shared" si="41"/>
        <v>36</v>
      </c>
      <c r="AL140" s="295">
        <f t="shared" si="41"/>
        <v>37</v>
      </c>
      <c r="AM140" s="295">
        <f t="shared" si="41"/>
        <v>38</v>
      </c>
      <c r="AN140" s="295">
        <f t="shared" si="41"/>
        <v>39</v>
      </c>
      <c r="AO140" s="295">
        <f t="shared" si="41"/>
        <v>40</v>
      </c>
      <c r="AP140" s="295">
        <f>AO140+1</f>
        <v>41</v>
      </c>
      <c r="AQ140" s="295">
        <f t="shared" si="41"/>
        <v>42</v>
      </c>
      <c r="AR140" s="295">
        <f t="shared" si="41"/>
        <v>43</v>
      </c>
      <c r="AS140" s="295">
        <f t="shared" si="41"/>
        <v>44</v>
      </c>
      <c r="AT140" s="295">
        <f t="shared" si="41"/>
        <v>45</v>
      </c>
      <c r="AU140" s="295">
        <f t="shared" si="41"/>
        <v>46</v>
      </c>
      <c r="AV140" s="295">
        <f t="shared" si="41"/>
        <v>47</v>
      </c>
      <c r="AW140" s="295">
        <f t="shared" si="41"/>
        <v>48</v>
      </c>
      <c r="AX140" s="295">
        <f t="shared" si="41"/>
        <v>49</v>
      </c>
      <c r="AY140" s="295">
        <f t="shared" si="41"/>
        <v>50</v>
      </c>
      <c r="AZ140" s="256"/>
      <c r="BA140" s="256"/>
      <c r="BB140" s="256"/>
      <c r="BC140" s="256"/>
      <c r="BD140" s="256"/>
      <c r="BE140" s="256"/>
      <c r="BF140" s="256"/>
      <c r="BG140" s="256"/>
      <c r="BH140" s="256"/>
      <c r="BI140" s="256"/>
      <c r="BJ140" s="256"/>
      <c r="BK140" s="256"/>
      <c r="BL140" s="256"/>
      <c r="BM140" s="256"/>
      <c r="BN140" s="256"/>
      <c r="BO140" s="256"/>
      <c r="BP140" s="256"/>
      <c r="BQ140" s="256"/>
      <c r="BR140" s="256"/>
      <c r="BS140" s="256"/>
    </row>
    <row r="141" spans="1:71" ht="15" hidden="1" x14ac:dyDescent="0.2">
      <c r="A141" s="272"/>
      <c r="B141" s="296">
        <v>0.5</v>
      </c>
      <c r="C141" s="296">
        <f>AVERAGE(B140:C140)</f>
        <v>1.5</v>
      </c>
      <c r="D141" s="296">
        <f>AVERAGE(C140:D140)</f>
        <v>2.5</v>
      </c>
      <c r="E141" s="296">
        <f>AVERAGE(D140:E140)</f>
        <v>3.5</v>
      </c>
      <c r="F141" s="296">
        <f t="shared" ref="F141:AO141" si="43">AVERAGE(E140:F140)</f>
        <v>4.5</v>
      </c>
      <c r="G141" s="296">
        <f t="shared" si="43"/>
        <v>5.5</v>
      </c>
      <c r="H141" s="296">
        <f t="shared" si="43"/>
        <v>6.5</v>
      </c>
      <c r="I141" s="296">
        <f t="shared" si="43"/>
        <v>7.5</v>
      </c>
      <c r="J141" s="296">
        <f t="shared" si="43"/>
        <v>8.5</v>
      </c>
      <c r="K141" s="296">
        <f t="shared" si="43"/>
        <v>9.5</v>
      </c>
      <c r="L141" s="296">
        <f t="shared" si="43"/>
        <v>10.5</v>
      </c>
      <c r="M141" s="296">
        <f t="shared" si="43"/>
        <v>11.5</v>
      </c>
      <c r="N141" s="296">
        <f t="shared" si="43"/>
        <v>12.5</v>
      </c>
      <c r="O141" s="296">
        <f t="shared" si="43"/>
        <v>13.5</v>
      </c>
      <c r="P141" s="296">
        <f t="shared" si="43"/>
        <v>14.5</v>
      </c>
      <c r="Q141" s="296">
        <f t="shared" si="43"/>
        <v>15.5</v>
      </c>
      <c r="R141" s="296">
        <f t="shared" si="43"/>
        <v>16.5</v>
      </c>
      <c r="S141" s="296">
        <f t="shared" si="43"/>
        <v>17.5</v>
      </c>
      <c r="T141" s="296">
        <f t="shared" si="43"/>
        <v>18.5</v>
      </c>
      <c r="U141" s="296">
        <f t="shared" si="43"/>
        <v>19.5</v>
      </c>
      <c r="V141" s="296">
        <f t="shared" si="43"/>
        <v>20.5</v>
      </c>
      <c r="W141" s="296">
        <f t="shared" si="43"/>
        <v>21.5</v>
      </c>
      <c r="X141" s="296">
        <f t="shared" si="43"/>
        <v>22.5</v>
      </c>
      <c r="Y141" s="296">
        <f t="shared" si="43"/>
        <v>23.5</v>
      </c>
      <c r="Z141" s="296">
        <f t="shared" si="43"/>
        <v>24.5</v>
      </c>
      <c r="AA141" s="296">
        <f t="shared" si="43"/>
        <v>25.5</v>
      </c>
      <c r="AB141" s="296">
        <f t="shared" si="43"/>
        <v>26.5</v>
      </c>
      <c r="AC141" s="296">
        <f t="shared" si="43"/>
        <v>27.5</v>
      </c>
      <c r="AD141" s="296">
        <f t="shared" si="43"/>
        <v>28.5</v>
      </c>
      <c r="AE141" s="296">
        <f t="shared" si="43"/>
        <v>29.5</v>
      </c>
      <c r="AF141" s="296">
        <f t="shared" si="43"/>
        <v>30.5</v>
      </c>
      <c r="AG141" s="296">
        <f t="shared" si="43"/>
        <v>31.5</v>
      </c>
      <c r="AH141" s="296">
        <f t="shared" si="43"/>
        <v>32.5</v>
      </c>
      <c r="AI141" s="296">
        <f t="shared" si="43"/>
        <v>33.5</v>
      </c>
      <c r="AJ141" s="296">
        <f t="shared" si="43"/>
        <v>34.5</v>
      </c>
      <c r="AK141" s="296">
        <f t="shared" si="43"/>
        <v>35.5</v>
      </c>
      <c r="AL141" s="296">
        <f t="shared" si="43"/>
        <v>36.5</v>
      </c>
      <c r="AM141" s="296">
        <f t="shared" si="43"/>
        <v>37.5</v>
      </c>
      <c r="AN141" s="296">
        <f t="shared" si="43"/>
        <v>38.5</v>
      </c>
      <c r="AO141" s="296">
        <f t="shared" si="43"/>
        <v>39.5</v>
      </c>
      <c r="AP141" s="296">
        <f>AVERAGE(AO140:AP140)</f>
        <v>40.5</v>
      </c>
      <c r="AQ141" s="296">
        <f t="shared" ref="AQ141:AY141" si="44">AVERAGE(AP140:AQ140)</f>
        <v>41.5</v>
      </c>
      <c r="AR141" s="296">
        <f t="shared" si="44"/>
        <v>42.5</v>
      </c>
      <c r="AS141" s="296">
        <f t="shared" si="44"/>
        <v>43.5</v>
      </c>
      <c r="AT141" s="296">
        <f t="shared" si="44"/>
        <v>44.5</v>
      </c>
      <c r="AU141" s="296">
        <f t="shared" si="44"/>
        <v>45.5</v>
      </c>
      <c r="AV141" s="296">
        <f t="shared" si="44"/>
        <v>46.5</v>
      </c>
      <c r="AW141" s="296">
        <f t="shared" si="44"/>
        <v>47.5</v>
      </c>
      <c r="AX141" s="296">
        <f t="shared" si="44"/>
        <v>48.5</v>
      </c>
      <c r="AY141" s="296">
        <f t="shared" si="44"/>
        <v>49.5</v>
      </c>
      <c r="AZ141" s="256"/>
      <c r="BA141" s="256"/>
      <c r="BB141" s="256"/>
      <c r="BC141" s="256"/>
      <c r="BD141" s="256"/>
      <c r="BE141" s="256"/>
      <c r="BF141" s="256"/>
      <c r="BG141" s="256"/>
      <c r="BH141" s="256"/>
      <c r="BI141" s="256"/>
      <c r="BJ141" s="256"/>
      <c r="BK141" s="256"/>
      <c r="BL141" s="256"/>
      <c r="BM141" s="256"/>
      <c r="BN141" s="256"/>
      <c r="BO141" s="256"/>
      <c r="BP141" s="256"/>
      <c r="BQ141" s="256"/>
      <c r="BR141" s="256"/>
      <c r="BS141" s="256"/>
    </row>
    <row r="142" spans="1:71" ht="12.75" x14ac:dyDescent="0.2">
      <c r="A142" s="272"/>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c r="AT142" s="256"/>
      <c r="AU142" s="256"/>
      <c r="AV142" s="256"/>
      <c r="AW142" s="256"/>
      <c r="AX142" s="256"/>
      <c r="AY142" s="256"/>
      <c r="AZ142" s="256"/>
      <c r="BA142" s="256"/>
      <c r="BB142" s="256"/>
      <c r="BC142" s="256"/>
      <c r="BD142" s="256"/>
      <c r="BE142" s="256"/>
      <c r="BF142" s="256"/>
      <c r="BG142" s="256"/>
      <c r="BH142" s="256"/>
      <c r="BI142" s="256"/>
      <c r="BJ142" s="256"/>
      <c r="BK142" s="256"/>
      <c r="BL142" s="256"/>
      <c r="BM142" s="256"/>
      <c r="BN142" s="256"/>
      <c r="BO142" s="256"/>
      <c r="BP142" s="256"/>
      <c r="BQ142" s="256"/>
      <c r="BR142" s="256"/>
      <c r="BS142" s="256"/>
    </row>
    <row r="143" spans="1:71" ht="12.75" x14ac:dyDescent="0.2">
      <c r="A143" s="272"/>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c r="AT143" s="256"/>
      <c r="AU143" s="256"/>
      <c r="AV143" s="256"/>
      <c r="AW143" s="256"/>
      <c r="AX143" s="256"/>
      <c r="AY143" s="256"/>
      <c r="AZ143" s="256"/>
      <c r="BA143" s="256"/>
      <c r="BB143" s="256"/>
      <c r="BC143" s="256"/>
      <c r="BD143" s="256"/>
      <c r="BE143" s="256"/>
      <c r="BF143" s="256"/>
      <c r="BG143" s="256"/>
      <c r="BH143" s="256"/>
      <c r="BI143" s="256"/>
      <c r="BJ143" s="256"/>
      <c r="BK143" s="256"/>
      <c r="BL143" s="256"/>
      <c r="BM143" s="256"/>
      <c r="BN143" s="256"/>
      <c r="BO143" s="256"/>
      <c r="BP143" s="256"/>
      <c r="BQ143" s="256"/>
      <c r="BR143" s="256"/>
      <c r="BS143" s="256"/>
    </row>
    <row r="144" spans="1:71" ht="12.75" x14ac:dyDescent="0.2">
      <c r="A144" s="272"/>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c r="AT144" s="256"/>
      <c r="AU144" s="256"/>
      <c r="AV144" s="256"/>
      <c r="AW144" s="256"/>
      <c r="AX144" s="256"/>
      <c r="AY144" s="256"/>
      <c r="AZ144" s="256"/>
      <c r="BA144" s="256"/>
      <c r="BB144" s="256"/>
      <c r="BC144" s="256"/>
      <c r="BD144" s="256"/>
      <c r="BE144" s="256"/>
      <c r="BF144" s="256"/>
      <c r="BG144" s="256"/>
      <c r="BH144" s="256"/>
      <c r="BI144" s="256"/>
      <c r="BJ144" s="256"/>
      <c r="BK144" s="256"/>
      <c r="BL144" s="256"/>
      <c r="BM144" s="256"/>
      <c r="BN144" s="256"/>
      <c r="BO144" s="256"/>
      <c r="BP144" s="256"/>
      <c r="BQ144" s="256"/>
      <c r="BR144" s="256"/>
      <c r="BS144" s="256"/>
    </row>
    <row r="145" spans="1:71" ht="12.75" x14ac:dyDescent="0.2">
      <c r="A145" s="272"/>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c r="AT145" s="256"/>
      <c r="AU145" s="256"/>
      <c r="AV145" s="256"/>
      <c r="AW145" s="256"/>
      <c r="AX145" s="256"/>
      <c r="AY145" s="256"/>
      <c r="AZ145" s="256"/>
      <c r="BA145" s="256"/>
      <c r="BB145" s="256"/>
      <c r="BC145" s="256"/>
      <c r="BD145" s="256"/>
      <c r="BE145" s="256"/>
      <c r="BF145" s="256"/>
      <c r="BG145" s="256"/>
      <c r="BH145" s="256"/>
      <c r="BI145" s="256"/>
      <c r="BJ145" s="256"/>
      <c r="BK145" s="256"/>
      <c r="BL145" s="256"/>
      <c r="BM145" s="256"/>
      <c r="BN145" s="256"/>
      <c r="BO145" s="256"/>
      <c r="BP145" s="256"/>
      <c r="BQ145" s="256"/>
      <c r="BR145" s="256"/>
      <c r="BS145" s="256"/>
    </row>
    <row r="146" spans="1:71" ht="12.75" x14ac:dyDescent="0.2">
      <c r="A146" s="272"/>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c r="AT146" s="256"/>
      <c r="AU146" s="256"/>
      <c r="AV146" s="256"/>
      <c r="AW146" s="256"/>
      <c r="AX146" s="256"/>
      <c r="AY146" s="256"/>
      <c r="AZ146" s="256"/>
      <c r="BA146" s="256"/>
      <c r="BB146" s="256"/>
      <c r="BC146" s="256"/>
      <c r="BD146" s="256"/>
      <c r="BE146" s="256"/>
      <c r="BF146" s="256"/>
      <c r="BG146" s="256"/>
      <c r="BH146" s="256"/>
      <c r="BI146" s="256"/>
      <c r="BJ146" s="256"/>
      <c r="BK146" s="256"/>
      <c r="BL146" s="256"/>
      <c r="BM146" s="256"/>
      <c r="BN146" s="256"/>
      <c r="BO146" s="256"/>
      <c r="BP146" s="256"/>
      <c r="BQ146" s="256"/>
      <c r="BR146" s="256"/>
      <c r="BS146" s="256"/>
    </row>
    <row r="147" spans="1:71" ht="12.75" x14ac:dyDescent="0.2">
      <c r="A147" s="272"/>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c r="AT147" s="256"/>
      <c r="AU147" s="256"/>
      <c r="AV147" s="256"/>
      <c r="AW147" s="256"/>
      <c r="AX147" s="256"/>
      <c r="AY147" s="256"/>
      <c r="AZ147" s="256"/>
      <c r="BA147" s="256"/>
      <c r="BB147" s="256"/>
      <c r="BC147" s="256"/>
      <c r="BD147" s="256"/>
      <c r="BE147" s="256"/>
      <c r="BF147" s="256"/>
      <c r="BG147" s="256"/>
      <c r="BH147" s="256"/>
      <c r="BI147" s="256"/>
      <c r="BJ147" s="256"/>
      <c r="BK147" s="256"/>
      <c r="BL147" s="256"/>
      <c r="BM147" s="256"/>
      <c r="BN147" s="256"/>
      <c r="BO147" s="256"/>
      <c r="BP147" s="256"/>
      <c r="BQ147" s="256"/>
      <c r="BR147" s="256"/>
      <c r="BS147" s="256"/>
    </row>
    <row r="148" spans="1:71" ht="12.75" x14ac:dyDescent="0.2">
      <c r="A148" s="272"/>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c r="AT148" s="256"/>
      <c r="AU148" s="256"/>
      <c r="AV148" s="256"/>
      <c r="AW148" s="256"/>
      <c r="AX148" s="256"/>
      <c r="AY148" s="256"/>
      <c r="AZ148" s="256"/>
      <c r="BA148" s="256"/>
      <c r="BB148" s="256"/>
      <c r="BC148" s="256"/>
      <c r="BD148" s="256"/>
      <c r="BE148" s="256"/>
      <c r="BF148" s="256"/>
      <c r="BG148" s="256"/>
      <c r="BH148" s="256"/>
      <c r="BI148" s="256"/>
      <c r="BJ148" s="256"/>
      <c r="BK148" s="256"/>
      <c r="BL148" s="256"/>
      <c r="BM148" s="256"/>
      <c r="BN148" s="256"/>
      <c r="BO148" s="256"/>
      <c r="BP148" s="256"/>
      <c r="BQ148" s="256"/>
      <c r="BR148" s="256"/>
      <c r="BS148" s="256"/>
    </row>
    <row r="149" spans="1:71" ht="12.75" x14ac:dyDescent="0.2">
      <c r="A149" s="272"/>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c r="AT149" s="256"/>
      <c r="AU149" s="256"/>
      <c r="AV149" s="256"/>
      <c r="AW149" s="256"/>
      <c r="AX149" s="256"/>
      <c r="AY149" s="256"/>
      <c r="AZ149" s="256"/>
      <c r="BA149" s="256"/>
      <c r="BB149" s="256"/>
      <c r="BC149" s="256"/>
      <c r="BD149" s="256"/>
      <c r="BE149" s="256"/>
      <c r="BF149" s="256"/>
      <c r="BG149" s="256"/>
      <c r="BH149" s="256"/>
      <c r="BI149" s="256"/>
      <c r="BJ149" s="256"/>
      <c r="BK149" s="256"/>
      <c r="BL149" s="256"/>
      <c r="BM149" s="256"/>
      <c r="BN149" s="256"/>
      <c r="BO149" s="256"/>
      <c r="BP149" s="256"/>
      <c r="BQ149" s="256"/>
      <c r="BR149" s="256"/>
      <c r="BS149" s="256"/>
    </row>
    <row r="150" spans="1:71" ht="12.75" x14ac:dyDescent="0.2">
      <c r="A150" s="272"/>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c r="AT150" s="256"/>
      <c r="AU150" s="256"/>
      <c r="AV150" s="256"/>
      <c r="AW150" s="256"/>
      <c r="AX150" s="256"/>
      <c r="AY150" s="256"/>
      <c r="AZ150" s="256"/>
      <c r="BA150" s="256"/>
      <c r="BB150" s="256"/>
      <c r="BC150" s="256"/>
      <c r="BD150" s="256"/>
      <c r="BE150" s="256"/>
      <c r="BF150" s="256"/>
      <c r="BG150" s="256"/>
      <c r="BH150" s="256"/>
      <c r="BI150" s="256"/>
      <c r="BJ150" s="256"/>
      <c r="BK150" s="256"/>
      <c r="BL150" s="256"/>
      <c r="BM150" s="256"/>
      <c r="BN150" s="256"/>
      <c r="BO150" s="256"/>
      <c r="BP150" s="256"/>
      <c r="BQ150" s="256"/>
      <c r="BR150" s="256"/>
      <c r="BS150" s="256"/>
    </row>
    <row r="151" spans="1:71" ht="12.75" x14ac:dyDescent="0.2">
      <c r="A151" s="272"/>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c r="AT151" s="256"/>
      <c r="AU151" s="256"/>
      <c r="AV151" s="256"/>
      <c r="AW151" s="256"/>
      <c r="AX151" s="256"/>
      <c r="AY151" s="256"/>
      <c r="AZ151" s="256"/>
      <c r="BA151" s="256"/>
      <c r="BB151" s="256"/>
      <c r="BC151" s="256"/>
      <c r="BD151" s="256"/>
      <c r="BE151" s="256"/>
      <c r="BF151" s="256"/>
      <c r="BG151" s="256"/>
      <c r="BH151" s="256"/>
      <c r="BI151" s="256"/>
      <c r="BJ151" s="256"/>
      <c r="BK151" s="256"/>
      <c r="BL151" s="256"/>
      <c r="BM151" s="256"/>
      <c r="BN151" s="256"/>
      <c r="BO151" s="256"/>
      <c r="BP151" s="256"/>
      <c r="BQ151" s="256"/>
      <c r="BR151" s="256"/>
      <c r="BS151" s="256"/>
    </row>
    <row r="152" spans="1:71" ht="12.75" x14ac:dyDescent="0.2">
      <c r="A152" s="272"/>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c r="AT152" s="256"/>
      <c r="AU152" s="256"/>
      <c r="AV152" s="256"/>
      <c r="AW152" s="256"/>
      <c r="AX152" s="256"/>
      <c r="AY152" s="256"/>
      <c r="AZ152" s="256"/>
      <c r="BA152" s="256"/>
      <c r="BB152" s="256"/>
      <c r="BC152" s="256"/>
      <c r="BD152" s="256"/>
      <c r="BE152" s="256"/>
      <c r="BF152" s="256"/>
      <c r="BG152" s="256"/>
      <c r="BH152" s="256"/>
      <c r="BI152" s="256"/>
      <c r="BJ152" s="256"/>
      <c r="BK152" s="256"/>
      <c r="BL152" s="256"/>
      <c r="BM152" s="256"/>
      <c r="BN152" s="256"/>
      <c r="BO152" s="256"/>
      <c r="BP152" s="256"/>
      <c r="BQ152" s="256"/>
      <c r="BR152" s="256"/>
      <c r="BS152" s="256"/>
    </row>
    <row r="153" spans="1:71" ht="12.75" x14ac:dyDescent="0.2">
      <c r="A153" s="272"/>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c r="AT153" s="256"/>
      <c r="AU153" s="256"/>
      <c r="AV153" s="256"/>
      <c r="AW153" s="256"/>
      <c r="AX153" s="256"/>
      <c r="AY153" s="256"/>
      <c r="AZ153" s="256"/>
      <c r="BA153" s="256"/>
      <c r="BB153" s="256"/>
      <c r="BC153" s="256"/>
      <c r="BD153" s="256"/>
      <c r="BE153" s="256"/>
      <c r="BF153" s="256"/>
      <c r="BG153" s="256"/>
      <c r="BH153" s="256"/>
      <c r="BI153" s="256"/>
      <c r="BJ153" s="256"/>
      <c r="BK153" s="256"/>
      <c r="BL153" s="256"/>
      <c r="BM153" s="256"/>
      <c r="BN153" s="256"/>
      <c r="BO153" s="256"/>
      <c r="BP153" s="256"/>
      <c r="BQ153" s="256"/>
      <c r="BR153" s="256"/>
      <c r="BS153" s="256"/>
    </row>
    <row r="154" spans="1:71" ht="12.75" x14ac:dyDescent="0.2">
      <c r="A154" s="272"/>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c r="AT154" s="256"/>
      <c r="AU154" s="256"/>
      <c r="AV154" s="256"/>
      <c r="AW154" s="256"/>
      <c r="AX154" s="256"/>
      <c r="AY154" s="256"/>
      <c r="AZ154" s="256"/>
      <c r="BA154" s="256"/>
      <c r="BB154" s="256"/>
      <c r="BC154" s="256"/>
      <c r="BD154" s="256"/>
      <c r="BE154" s="256"/>
      <c r="BF154" s="256"/>
      <c r="BG154" s="256"/>
      <c r="BH154" s="256"/>
      <c r="BI154" s="256"/>
      <c r="BJ154" s="256"/>
      <c r="BK154" s="256"/>
      <c r="BL154" s="256"/>
      <c r="BM154" s="256"/>
      <c r="BN154" s="256"/>
      <c r="BO154" s="256"/>
      <c r="BP154" s="256"/>
      <c r="BQ154" s="256"/>
      <c r="BR154" s="256"/>
      <c r="BS154" s="256"/>
    </row>
    <row r="155" spans="1:71" ht="12.75" x14ac:dyDescent="0.2">
      <c r="A155" s="272"/>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c r="AT155" s="256"/>
      <c r="AU155" s="256"/>
      <c r="AV155" s="256"/>
      <c r="AW155" s="256"/>
      <c r="AX155" s="256"/>
      <c r="AY155" s="256"/>
      <c r="AZ155" s="256"/>
      <c r="BA155" s="256"/>
      <c r="BB155" s="256"/>
      <c r="BC155" s="256"/>
      <c r="BD155" s="256"/>
      <c r="BE155" s="256"/>
      <c r="BF155" s="256"/>
      <c r="BG155" s="256"/>
      <c r="BH155" s="256"/>
      <c r="BI155" s="256"/>
      <c r="BJ155" s="256"/>
      <c r="BK155" s="256"/>
      <c r="BL155" s="256"/>
      <c r="BM155" s="256"/>
      <c r="BN155" s="256"/>
      <c r="BO155" s="256"/>
      <c r="BP155" s="256"/>
      <c r="BQ155" s="256"/>
      <c r="BR155" s="256"/>
      <c r="BS155" s="256"/>
    </row>
    <row r="156" spans="1:71" ht="12.75" x14ac:dyDescent="0.2">
      <c r="A156" s="257"/>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7"/>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7"/>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7"/>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7"/>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7"/>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7"/>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7"/>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7"/>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7"/>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7"/>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7"/>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7"/>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7"/>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7"/>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7"/>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7"/>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7"/>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7"/>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7"/>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7"/>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7"/>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7"/>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7"/>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7"/>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7"/>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7"/>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7"/>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7"/>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7"/>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7"/>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7"/>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7"/>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7"/>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7"/>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7"/>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7"/>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7"/>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7"/>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7"/>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7"/>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7"/>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7"/>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7"/>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7"/>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7"/>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7"/>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7"/>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7"/>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7"/>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7"/>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7"/>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7"/>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T54"/>
  <sheetViews>
    <sheetView view="pageBreakPreview" zoomScale="80" zoomScaleSheetLayoutView="80" workbookViewId="0">
      <selection activeCell="J1" sqref="I1:J1048576"/>
    </sheetView>
  </sheetViews>
  <sheetFormatPr defaultRowHeight="15.75" x14ac:dyDescent="0.25"/>
  <cols>
    <col min="1" max="1" width="9.140625" style="69"/>
    <col min="2" max="2" width="37.7109375" style="69" customWidth="1"/>
    <col min="3" max="4" width="16.140625" style="69" customWidth="1"/>
    <col min="5" max="6" width="16.140625" style="69" hidden="1" customWidth="1"/>
    <col min="7" max="8" width="16.140625" style="69" customWidth="1"/>
    <col min="9" max="10" width="16.140625" style="69" hidden="1" customWidth="1"/>
    <col min="11" max="11" width="16.140625" style="69" customWidth="1"/>
    <col min="12" max="12" width="18.28515625" style="69" customWidth="1"/>
    <col min="13" max="13" width="64.85546875" style="69" customWidth="1"/>
    <col min="14" max="14" width="32.28515625" style="69" customWidth="1"/>
    <col min="15" max="254" width="9.140625" style="69"/>
    <col min="255" max="255" width="37.7109375" style="69" customWidth="1"/>
    <col min="256" max="256" width="9.140625" style="69"/>
    <col min="257" max="257" width="12.85546875" style="69" customWidth="1"/>
    <col min="258" max="259" width="0" style="69" hidden="1" customWidth="1"/>
    <col min="260" max="260" width="18.28515625" style="69" customWidth="1"/>
    <col min="261" max="261" width="64.85546875" style="69" customWidth="1"/>
    <col min="262" max="265" width="9.140625" style="69"/>
    <col min="266" max="266" width="14.85546875" style="69" customWidth="1"/>
    <col min="267" max="510" width="9.140625" style="69"/>
    <col min="511" max="511" width="37.7109375" style="69" customWidth="1"/>
    <col min="512" max="512" width="9.140625" style="69"/>
    <col min="513" max="513" width="12.85546875" style="69" customWidth="1"/>
    <col min="514" max="515" width="0" style="69" hidden="1" customWidth="1"/>
    <col min="516" max="516" width="18.28515625" style="69" customWidth="1"/>
    <col min="517" max="517" width="64.85546875" style="69" customWidth="1"/>
    <col min="518" max="521" width="9.140625" style="69"/>
    <col min="522" max="522" width="14.85546875" style="69" customWidth="1"/>
    <col min="523" max="766" width="9.140625" style="69"/>
    <col min="767" max="767" width="37.7109375" style="69" customWidth="1"/>
    <col min="768" max="768" width="9.140625" style="69"/>
    <col min="769" max="769" width="12.85546875" style="69" customWidth="1"/>
    <col min="770" max="771" width="0" style="69" hidden="1" customWidth="1"/>
    <col min="772" max="772" width="18.28515625" style="69" customWidth="1"/>
    <col min="773" max="773" width="64.85546875" style="69" customWidth="1"/>
    <col min="774" max="777" width="9.140625" style="69"/>
    <col min="778" max="778" width="14.85546875" style="69" customWidth="1"/>
    <col min="779" max="1022" width="9.140625" style="69"/>
    <col min="1023" max="1023" width="37.7109375" style="69" customWidth="1"/>
    <col min="1024" max="1024" width="9.140625" style="69"/>
    <col min="1025" max="1025" width="12.85546875" style="69" customWidth="1"/>
    <col min="1026" max="1027" width="0" style="69" hidden="1" customWidth="1"/>
    <col min="1028" max="1028" width="18.28515625" style="69" customWidth="1"/>
    <col min="1029" max="1029" width="64.85546875" style="69" customWidth="1"/>
    <col min="1030" max="1033" width="9.140625" style="69"/>
    <col min="1034" max="1034" width="14.85546875" style="69" customWidth="1"/>
    <col min="1035" max="1278" width="9.140625" style="69"/>
    <col min="1279" max="1279" width="37.7109375" style="69" customWidth="1"/>
    <col min="1280" max="1280" width="9.140625" style="69"/>
    <col min="1281" max="1281" width="12.85546875" style="69" customWidth="1"/>
    <col min="1282" max="1283" width="0" style="69" hidden="1" customWidth="1"/>
    <col min="1284" max="1284" width="18.28515625" style="69" customWidth="1"/>
    <col min="1285" max="1285" width="64.85546875" style="69" customWidth="1"/>
    <col min="1286" max="1289" width="9.140625" style="69"/>
    <col min="1290" max="1290" width="14.85546875" style="69" customWidth="1"/>
    <col min="1291" max="1534" width="9.140625" style="69"/>
    <col min="1535" max="1535" width="37.7109375" style="69" customWidth="1"/>
    <col min="1536" max="1536" width="9.140625" style="69"/>
    <col min="1537" max="1537" width="12.85546875" style="69" customWidth="1"/>
    <col min="1538" max="1539" width="0" style="69" hidden="1" customWidth="1"/>
    <col min="1540" max="1540" width="18.28515625" style="69" customWidth="1"/>
    <col min="1541" max="1541" width="64.85546875" style="69" customWidth="1"/>
    <col min="1542" max="1545" width="9.140625" style="69"/>
    <col min="1546" max="1546" width="14.85546875" style="69" customWidth="1"/>
    <col min="1547" max="1790" width="9.140625" style="69"/>
    <col min="1791" max="1791" width="37.7109375" style="69" customWidth="1"/>
    <col min="1792" max="1792" width="9.140625" style="69"/>
    <col min="1793" max="1793" width="12.85546875" style="69" customWidth="1"/>
    <col min="1794" max="1795" width="0" style="69" hidden="1" customWidth="1"/>
    <col min="1796" max="1796" width="18.28515625" style="69" customWidth="1"/>
    <col min="1797" max="1797" width="64.85546875" style="69" customWidth="1"/>
    <col min="1798" max="1801" width="9.140625" style="69"/>
    <col min="1802" max="1802" width="14.85546875" style="69" customWidth="1"/>
    <col min="1803" max="2046" width="9.140625" style="69"/>
    <col min="2047" max="2047" width="37.7109375" style="69" customWidth="1"/>
    <col min="2048" max="2048" width="9.140625" style="69"/>
    <col min="2049" max="2049" width="12.85546875" style="69" customWidth="1"/>
    <col min="2050" max="2051" width="0" style="69" hidden="1" customWidth="1"/>
    <col min="2052" max="2052" width="18.28515625" style="69" customWidth="1"/>
    <col min="2053" max="2053" width="64.85546875" style="69" customWidth="1"/>
    <col min="2054" max="2057" width="9.140625" style="69"/>
    <col min="2058" max="2058" width="14.85546875" style="69" customWidth="1"/>
    <col min="2059" max="2302" width="9.140625" style="69"/>
    <col min="2303" max="2303" width="37.7109375" style="69" customWidth="1"/>
    <col min="2304" max="2304" width="9.140625" style="69"/>
    <col min="2305" max="2305" width="12.85546875" style="69" customWidth="1"/>
    <col min="2306" max="2307" width="0" style="69" hidden="1" customWidth="1"/>
    <col min="2308" max="2308" width="18.28515625" style="69" customWidth="1"/>
    <col min="2309" max="2309" width="64.85546875" style="69" customWidth="1"/>
    <col min="2310" max="2313" width="9.140625" style="69"/>
    <col min="2314" max="2314" width="14.85546875" style="69" customWidth="1"/>
    <col min="2315" max="2558" width="9.140625" style="69"/>
    <col min="2559" max="2559" width="37.7109375" style="69" customWidth="1"/>
    <col min="2560" max="2560" width="9.140625" style="69"/>
    <col min="2561" max="2561" width="12.85546875" style="69" customWidth="1"/>
    <col min="2562" max="2563" width="0" style="69" hidden="1" customWidth="1"/>
    <col min="2564" max="2564" width="18.28515625" style="69" customWidth="1"/>
    <col min="2565" max="2565" width="64.85546875" style="69" customWidth="1"/>
    <col min="2566" max="2569" width="9.140625" style="69"/>
    <col min="2570" max="2570" width="14.85546875" style="69" customWidth="1"/>
    <col min="2571" max="2814" width="9.140625" style="69"/>
    <col min="2815" max="2815" width="37.7109375" style="69" customWidth="1"/>
    <col min="2816" max="2816" width="9.140625" style="69"/>
    <col min="2817" max="2817" width="12.85546875" style="69" customWidth="1"/>
    <col min="2818" max="2819" width="0" style="69" hidden="1" customWidth="1"/>
    <col min="2820" max="2820" width="18.28515625" style="69" customWidth="1"/>
    <col min="2821" max="2821" width="64.85546875" style="69" customWidth="1"/>
    <col min="2822" max="2825" width="9.140625" style="69"/>
    <col min="2826" max="2826" width="14.85546875" style="69" customWidth="1"/>
    <col min="2827" max="3070" width="9.140625" style="69"/>
    <col min="3071" max="3071" width="37.7109375" style="69" customWidth="1"/>
    <col min="3072" max="3072" width="9.140625" style="69"/>
    <col min="3073" max="3073" width="12.85546875" style="69" customWidth="1"/>
    <col min="3074" max="3075" width="0" style="69" hidden="1" customWidth="1"/>
    <col min="3076" max="3076" width="18.28515625" style="69" customWidth="1"/>
    <col min="3077" max="3077" width="64.85546875" style="69" customWidth="1"/>
    <col min="3078" max="3081" width="9.140625" style="69"/>
    <col min="3082" max="3082" width="14.85546875" style="69" customWidth="1"/>
    <col min="3083" max="3326" width="9.140625" style="69"/>
    <col min="3327" max="3327" width="37.7109375" style="69" customWidth="1"/>
    <col min="3328" max="3328" width="9.140625" style="69"/>
    <col min="3329" max="3329" width="12.85546875" style="69" customWidth="1"/>
    <col min="3330" max="3331" width="0" style="69" hidden="1" customWidth="1"/>
    <col min="3332" max="3332" width="18.28515625" style="69" customWidth="1"/>
    <col min="3333" max="3333" width="64.85546875" style="69" customWidth="1"/>
    <col min="3334" max="3337" width="9.140625" style="69"/>
    <col min="3338" max="3338" width="14.85546875" style="69" customWidth="1"/>
    <col min="3339" max="3582" width="9.140625" style="69"/>
    <col min="3583" max="3583" width="37.7109375" style="69" customWidth="1"/>
    <col min="3584" max="3584" width="9.140625" style="69"/>
    <col min="3585" max="3585" width="12.85546875" style="69" customWidth="1"/>
    <col min="3586" max="3587" width="0" style="69" hidden="1" customWidth="1"/>
    <col min="3588" max="3588" width="18.28515625" style="69" customWidth="1"/>
    <col min="3589" max="3589" width="64.85546875" style="69" customWidth="1"/>
    <col min="3590" max="3593" width="9.140625" style="69"/>
    <col min="3594" max="3594" width="14.85546875" style="69" customWidth="1"/>
    <col min="3595" max="3838" width="9.140625" style="69"/>
    <col min="3839" max="3839" width="37.7109375" style="69" customWidth="1"/>
    <col min="3840" max="3840" width="9.140625" style="69"/>
    <col min="3841" max="3841" width="12.85546875" style="69" customWidth="1"/>
    <col min="3842" max="3843" width="0" style="69" hidden="1" customWidth="1"/>
    <col min="3844" max="3844" width="18.28515625" style="69" customWidth="1"/>
    <col min="3845" max="3845" width="64.85546875" style="69" customWidth="1"/>
    <col min="3846" max="3849" width="9.140625" style="69"/>
    <col min="3850" max="3850" width="14.85546875" style="69" customWidth="1"/>
    <col min="3851" max="4094" width="9.140625" style="69"/>
    <col min="4095" max="4095" width="37.7109375" style="69" customWidth="1"/>
    <col min="4096" max="4096" width="9.140625" style="69"/>
    <col min="4097" max="4097" width="12.85546875" style="69" customWidth="1"/>
    <col min="4098" max="4099" width="0" style="69" hidden="1" customWidth="1"/>
    <col min="4100" max="4100" width="18.28515625" style="69" customWidth="1"/>
    <col min="4101" max="4101" width="64.85546875" style="69" customWidth="1"/>
    <col min="4102" max="4105" width="9.140625" style="69"/>
    <col min="4106" max="4106" width="14.85546875" style="69" customWidth="1"/>
    <col min="4107" max="4350" width="9.140625" style="69"/>
    <col min="4351" max="4351" width="37.7109375" style="69" customWidth="1"/>
    <col min="4352" max="4352" width="9.140625" style="69"/>
    <col min="4353" max="4353" width="12.85546875" style="69" customWidth="1"/>
    <col min="4354" max="4355" width="0" style="69" hidden="1" customWidth="1"/>
    <col min="4356" max="4356" width="18.28515625" style="69" customWidth="1"/>
    <col min="4357" max="4357" width="64.85546875" style="69" customWidth="1"/>
    <col min="4358" max="4361" width="9.140625" style="69"/>
    <col min="4362" max="4362" width="14.85546875" style="69" customWidth="1"/>
    <col min="4363" max="4606" width="9.140625" style="69"/>
    <col min="4607" max="4607" width="37.7109375" style="69" customWidth="1"/>
    <col min="4608" max="4608" width="9.140625" style="69"/>
    <col min="4609" max="4609" width="12.85546875" style="69" customWidth="1"/>
    <col min="4610" max="4611" width="0" style="69" hidden="1" customWidth="1"/>
    <col min="4612" max="4612" width="18.28515625" style="69" customWidth="1"/>
    <col min="4613" max="4613" width="64.85546875" style="69" customWidth="1"/>
    <col min="4614" max="4617" width="9.140625" style="69"/>
    <col min="4618" max="4618" width="14.85546875" style="69" customWidth="1"/>
    <col min="4619" max="4862" width="9.140625" style="69"/>
    <col min="4863" max="4863" width="37.7109375" style="69" customWidth="1"/>
    <col min="4864" max="4864" width="9.140625" style="69"/>
    <col min="4865" max="4865" width="12.85546875" style="69" customWidth="1"/>
    <col min="4866" max="4867" width="0" style="69" hidden="1" customWidth="1"/>
    <col min="4868" max="4868" width="18.28515625" style="69" customWidth="1"/>
    <col min="4869" max="4869" width="64.85546875" style="69" customWidth="1"/>
    <col min="4870" max="4873" width="9.140625" style="69"/>
    <col min="4874" max="4874" width="14.85546875" style="69" customWidth="1"/>
    <col min="4875" max="5118" width="9.140625" style="69"/>
    <col min="5119" max="5119" width="37.7109375" style="69" customWidth="1"/>
    <col min="5120" max="5120" width="9.140625" style="69"/>
    <col min="5121" max="5121" width="12.85546875" style="69" customWidth="1"/>
    <col min="5122" max="5123" width="0" style="69" hidden="1" customWidth="1"/>
    <col min="5124" max="5124" width="18.28515625" style="69" customWidth="1"/>
    <col min="5125" max="5125" width="64.85546875" style="69" customWidth="1"/>
    <col min="5126" max="5129" width="9.140625" style="69"/>
    <col min="5130" max="5130" width="14.85546875" style="69" customWidth="1"/>
    <col min="5131" max="5374" width="9.140625" style="69"/>
    <col min="5375" max="5375" width="37.7109375" style="69" customWidth="1"/>
    <col min="5376" max="5376" width="9.140625" style="69"/>
    <col min="5377" max="5377" width="12.85546875" style="69" customWidth="1"/>
    <col min="5378" max="5379" width="0" style="69" hidden="1" customWidth="1"/>
    <col min="5380" max="5380" width="18.28515625" style="69" customWidth="1"/>
    <col min="5381" max="5381" width="64.85546875" style="69" customWidth="1"/>
    <col min="5382" max="5385" width="9.140625" style="69"/>
    <col min="5386" max="5386" width="14.85546875" style="69" customWidth="1"/>
    <col min="5387" max="5630" width="9.140625" style="69"/>
    <col min="5631" max="5631" width="37.7109375" style="69" customWidth="1"/>
    <col min="5632" max="5632" width="9.140625" style="69"/>
    <col min="5633" max="5633" width="12.85546875" style="69" customWidth="1"/>
    <col min="5634" max="5635" width="0" style="69" hidden="1" customWidth="1"/>
    <col min="5636" max="5636" width="18.28515625" style="69" customWidth="1"/>
    <col min="5637" max="5637" width="64.85546875" style="69" customWidth="1"/>
    <col min="5638" max="5641" width="9.140625" style="69"/>
    <col min="5642" max="5642" width="14.85546875" style="69" customWidth="1"/>
    <col min="5643" max="5886" width="9.140625" style="69"/>
    <col min="5887" max="5887" width="37.7109375" style="69" customWidth="1"/>
    <col min="5888" max="5888" width="9.140625" style="69"/>
    <col min="5889" max="5889" width="12.85546875" style="69" customWidth="1"/>
    <col min="5890" max="5891" width="0" style="69" hidden="1" customWidth="1"/>
    <col min="5892" max="5892" width="18.28515625" style="69" customWidth="1"/>
    <col min="5893" max="5893" width="64.85546875" style="69" customWidth="1"/>
    <col min="5894" max="5897" width="9.140625" style="69"/>
    <col min="5898" max="5898" width="14.85546875" style="69" customWidth="1"/>
    <col min="5899" max="6142" width="9.140625" style="69"/>
    <col min="6143" max="6143" width="37.7109375" style="69" customWidth="1"/>
    <col min="6144" max="6144" width="9.140625" style="69"/>
    <col min="6145" max="6145" width="12.85546875" style="69" customWidth="1"/>
    <col min="6146" max="6147" width="0" style="69" hidden="1" customWidth="1"/>
    <col min="6148" max="6148" width="18.28515625" style="69" customWidth="1"/>
    <col min="6149" max="6149" width="64.85546875" style="69" customWidth="1"/>
    <col min="6150" max="6153" width="9.140625" style="69"/>
    <col min="6154" max="6154" width="14.85546875" style="69" customWidth="1"/>
    <col min="6155" max="6398" width="9.140625" style="69"/>
    <col min="6399" max="6399" width="37.7109375" style="69" customWidth="1"/>
    <col min="6400" max="6400" width="9.140625" style="69"/>
    <col min="6401" max="6401" width="12.85546875" style="69" customWidth="1"/>
    <col min="6402" max="6403" width="0" style="69" hidden="1" customWidth="1"/>
    <col min="6404" max="6404" width="18.28515625" style="69" customWidth="1"/>
    <col min="6405" max="6405" width="64.85546875" style="69" customWidth="1"/>
    <col min="6406" max="6409" width="9.140625" style="69"/>
    <col min="6410" max="6410" width="14.85546875" style="69" customWidth="1"/>
    <col min="6411" max="6654" width="9.140625" style="69"/>
    <col min="6655" max="6655" width="37.7109375" style="69" customWidth="1"/>
    <col min="6656" max="6656" width="9.140625" style="69"/>
    <col min="6657" max="6657" width="12.85546875" style="69" customWidth="1"/>
    <col min="6658" max="6659" width="0" style="69" hidden="1" customWidth="1"/>
    <col min="6660" max="6660" width="18.28515625" style="69" customWidth="1"/>
    <col min="6661" max="6661" width="64.85546875" style="69" customWidth="1"/>
    <col min="6662" max="6665" width="9.140625" style="69"/>
    <col min="6666" max="6666" width="14.85546875" style="69" customWidth="1"/>
    <col min="6667" max="6910" width="9.140625" style="69"/>
    <col min="6911" max="6911" width="37.7109375" style="69" customWidth="1"/>
    <col min="6912" max="6912" width="9.140625" style="69"/>
    <col min="6913" max="6913" width="12.85546875" style="69" customWidth="1"/>
    <col min="6914" max="6915" width="0" style="69" hidden="1" customWidth="1"/>
    <col min="6916" max="6916" width="18.28515625" style="69" customWidth="1"/>
    <col min="6917" max="6917" width="64.85546875" style="69" customWidth="1"/>
    <col min="6918" max="6921" width="9.140625" style="69"/>
    <col min="6922" max="6922" width="14.85546875" style="69" customWidth="1"/>
    <col min="6923" max="7166" width="9.140625" style="69"/>
    <col min="7167" max="7167" width="37.7109375" style="69" customWidth="1"/>
    <col min="7168" max="7168" width="9.140625" style="69"/>
    <col min="7169" max="7169" width="12.85546875" style="69" customWidth="1"/>
    <col min="7170" max="7171" width="0" style="69" hidden="1" customWidth="1"/>
    <col min="7172" max="7172" width="18.28515625" style="69" customWidth="1"/>
    <col min="7173" max="7173" width="64.85546875" style="69" customWidth="1"/>
    <col min="7174" max="7177" width="9.140625" style="69"/>
    <col min="7178" max="7178" width="14.85546875" style="69" customWidth="1"/>
    <col min="7179" max="7422" width="9.140625" style="69"/>
    <col min="7423" max="7423" width="37.7109375" style="69" customWidth="1"/>
    <col min="7424" max="7424" width="9.140625" style="69"/>
    <col min="7425" max="7425" width="12.85546875" style="69" customWidth="1"/>
    <col min="7426" max="7427" width="0" style="69" hidden="1" customWidth="1"/>
    <col min="7428" max="7428" width="18.28515625" style="69" customWidth="1"/>
    <col min="7429" max="7429" width="64.85546875" style="69" customWidth="1"/>
    <col min="7430" max="7433" width="9.140625" style="69"/>
    <col min="7434" max="7434" width="14.85546875" style="69" customWidth="1"/>
    <col min="7435" max="7678" width="9.140625" style="69"/>
    <col min="7679" max="7679" width="37.7109375" style="69" customWidth="1"/>
    <col min="7680" max="7680" width="9.140625" style="69"/>
    <col min="7681" max="7681" width="12.85546875" style="69" customWidth="1"/>
    <col min="7682" max="7683" width="0" style="69" hidden="1" customWidth="1"/>
    <col min="7684" max="7684" width="18.28515625" style="69" customWidth="1"/>
    <col min="7685" max="7685" width="64.85546875" style="69" customWidth="1"/>
    <col min="7686" max="7689" width="9.140625" style="69"/>
    <col min="7690" max="7690" width="14.85546875" style="69" customWidth="1"/>
    <col min="7691" max="7934" width="9.140625" style="69"/>
    <col min="7935" max="7935" width="37.7109375" style="69" customWidth="1"/>
    <col min="7936" max="7936" width="9.140625" style="69"/>
    <col min="7937" max="7937" width="12.85546875" style="69" customWidth="1"/>
    <col min="7938" max="7939" width="0" style="69" hidden="1" customWidth="1"/>
    <col min="7940" max="7940" width="18.28515625" style="69" customWidth="1"/>
    <col min="7941" max="7941" width="64.85546875" style="69" customWidth="1"/>
    <col min="7942" max="7945" width="9.140625" style="69"/>
    <col min="7946" max="7946" width="14.85546875" style="69" customWidth="1"/>
    <col min="7947" max="8190" width="9.140625" style="69"/>
    <col min="8191" max="8191" width="37.7109375" style="69" customWidth="1"/>
    <col min="8192" max="8192" width="9.140625" style="69"/>
    <col min="8193" max="8193" width="12.85546875" style="69" customWidth="1"/>
    <col min="8194" max="8195" width="0" style="69" hidden="1" customWidth="1"/>
    <col min="8196" max="8196" width="18.28515625" style="69" customWidth="1"/>
    <col min="8197" max="8197" width="64.85546875" style="69" customWidth="1"/>
    <col min="8198" max="8201" width="9.140625" style="69"/>
    <col min="8202" max="8202" width="14.85546875" style="69" customWidth="1"/>
    <col min="8203" max="8446" width="9.140625" style="69"/>
    <col min="8447" max="8447" width="37.7109375" style="69" customWidth="1"/>
    <col min="8448" max="8448" width="9.140625" style="69"/>
    <col min="8449" max="8449" width="12.85546875" style="69" customWidth="1"/>
    <col min="8450" max="8451" width="0" style="69" hidden="1" customWidth="1"/>
    <col min="8452" max="8452" width="18.28515625" style="69" customWidth="1"/>
    <col min="8453" max="8453" width="64.85546875" style="69" customWidth="1"/>
    <col min="8454" max="8457" width="9.140625" style="69"/>
    <col min="8458" max="8458" width="14.85546875" style="69" customWidth="1"/>
    <col min="8459" max="8702" width="9.140625" style="69"/>
    <col min="8703" max="8703" width="37.7109375" style="69" customWidth="1"/>
    <col min="8704" max="8704" width="9.140625" style="69"/>
    <col min="8705" max="8705" width="12.85546875" style="69" customWidth="1"/>
    <col min="8706" max="8707" width="0" style="69" hidden="1" customWidth="1"/>
    <col min="8708" max="8708" width="18.28515625" style="69" customWidth="1"/>
    <col min="8709" max="8709" width="64.85546875" style="69" customWidth="1"/>
    <col min="8710" max="8713" width="9.140625" style="69"/>
    <col min="8714" max="8714" width="14.85546875" style="69" customWidth="1"/>
    <col min="8715" max="8958" width="9.140625" style="69"/>
    <col min="8959" max="8959" width="37.7109375" style="69" customWidth="1"/>
    <col min="8960" max="8960" width="9.140625" style="69"/>
    <col min="8961" max="8961" width="12.85546875" style="69" customWidth="1"/>
    <col min="8962" max="8963" width="0" style="69" hidden="1" customWidth="1"/>
    <col min="8964" max="8964" width="18.28515625" style="69" customWidth="1"/>
    <col min="8965" max="8965" width="64.85546875" style="69" customWidth="1"/>
    <col min="8966" max="8969" width="9.140625" style="69"/>
    <col min="8970" max="8970" width="14.85546875" style="69" customWidth="1"/>
    <col min="8971" max="9214" width="9.140625" style="69"/>
    <col min="9215" max="9215" width="37.7109375" style="69" customWidth="1"/>
    <col min="9216" max="9216" width="9.140625" style="69"/>
    <col min="9217" max="9217" width="12.85546875" style="69" customWidth="1"/>
    <col min="9218" max="9219" width="0" style="69" hidden="1" customWidth="1"/>
    <col min="9220" max="9220" width="18.28515625" style="69" customWidth="1"/>
    <col min="9221" max="9221" width="64.85546875" style="69" customWidth="1"/>
    <col min="9222" max="9225" width="9.140625" style="69"/>
    <col min="9226" max="9226" width="14.85546875" style="69" customWidth="1"/>
    <col min="9227" max="9470" width="9.140625" style="69"/>
    <col min="9471" max="9471" width="37.7109375" style="69" customWidth="1"/>
    <col min="9472" max="9472" width="9.140625" style="69"/>
    <col min="9473" max="9473" width="12.85546875" style="69" customWidth="1"/>
    <col min="9474" max="9475" width="0" style="69" hidden="1" customWidth="1"/>
    <col min="9476" max="9476" width="18.28515625" style="69" customWidth="1"/>
    <col min="9477" max="9477" width="64.85546875" style="69" customWidth="1"/>
    <col min="9478" max="9481" width="9.140625" style="69"/>
    <col min="9482" max="9482" width="14.85546875" style="69" customWidth="1"/>
    <col min="9483" max="9726" width="9.140625" style="69"/>
    <col min="9727" max="9727" width="37.7109375" style="69" customWidth="1"/>
    <col min="9728" max="9728" width="9.140625" style="69"/>
    <col min="9729" max="9729" width="12.85546875" style="69" customWidth="1"/>
    <col min="9730" max="9731" width="0" style="69" hidden="1" customWidth="1"/>
    <col min="9732" max="9732" width="18.28515625" style="69" customWidth="1"/>
    <col min="9733" max="9733" width="64.85546875" style="69" customWidth="1"/>
    <col min="9734" max="9737" width="9.140625" style="69"/>
    <col min="9738" max="9738" width="14.85546875" style="69" customWidth="1"/>
    <col min="9739" max="9982" width="9.140625" style="69"/>
    <col min="9983" max="9983" width="37.7109375" style="69" customWidth="1"/>
    <col min="9984" max="9984" width="9.140625" style="69"/>
    <col min="9985" max="9985" width="12.85546875" style="69" customWidth="1"/>
    <col min="9986" max="9987" width="0" style="69" hidden="1" customWidth="1"/>
    <col min="9988" max="9988" width="18.28515625" style="69" customWidth="1"/>
    <col min="9989" max="9989" width="64.85546875" style="69" customWidth="1"/>
    <col min="9990" max="9993" width="9.140625" style="69"/>
    <col min="9994" max="9994" width="14.85546875" style="69" customWidth="1"/>
    <col min="9995" max="10238" width="9.140625" style="69"/>
    <col min="10239" max="10239" width="37.7109375" style="69" customWidth="1"/>
    <col min="10240" max="10240" width="9.140625" style="69"/>
    <col min="10241" max="10241" width="12.85546875" style="69" customWidth="1"/>
    <col min="10242" max="10243" width="0" style="69" hidden="1" customWidth="1"/>
    <col min="10244" max="10244" width="18.28515625" style="69" customWidth="1"/>
    <col min="10245" max="10245" width="64.85546875" style="69" customWidth="1"/>
    <col min="10246" max="10249" width="9.140625" style="69"/>
    <col min="10250" max="10250" width="14.85546875" style="69" customWidth="1"/>
    <col min="10251" max="10494" width="9.140625" style="69"/>
    <col min="10495" max="10495" width="37.7109375" style="69" customWidth="1"/>
    <col min="10496" max="10496" width="9.140625" style="69"/>
    <col min="10497" max="10497" width="12.85546875" style="69" customWidth="1"/>
    <col min="10498" max="10499" width="0" style="69" hidden="1" customWidth="1"/>
    <col min="10500" max="10500" width="18.28515625" style="69" customWidth="1"/>
    <col min="10501" max="10501" width="64.85546875" style="69" customWidth="1"/>
    <col min="10502" max="10505" width="9.140625" style="69"/>
    <col min="10506" max="10506" width="14.85546875" style="69" customWidth="1"/>
    <col min="10507" max="10750" width="9.140625" style="69"/>
    <col min="10751" max="10751" width="37.7109375" style="69" customWidth="1"/>
    <col min="10752" max="10752" width="9.140625" style="69"/>
    <col min="10753" max="10753" width="12.85546875" style="69" customWidth="1"/>
    <col min="10754" max="10755" width="0" style="69" hidden="1" customWidth="1"/>
    <col min="10756" max="10756" width="18.28515625" style="69" customWidth="1"/>
    <col min="10757" max="10757" width="64.85546875" style="69" customWidth="1"/>
    <col min="10758" max="10761" width="9.140625" style="69"/>
    <col min="10762" max="10762" width="14.85546875" style="69" customWidth="1"/>
    <col min="10763" max="11006" width="9.140625" style="69"/>
    <col min="11007" max="11007" width="37.7109375" style="69" customWidth="1"/>
    <col min="11008" max="11008" width="9.140625" style="69"/>
    <col min="11009" max="11009" width="12.85546875" style="69" customWidth="1"/>
    <col min="11010" max="11011" width="0" style="69" hidden="1" customWidth="1"/>
    <col min="11012" max="11012" width="18.28515625" style="69" customWidth="1"/>
    <col min="11013" max="11013" width="64.85546875" style="69" customWidth="1"/>
    <col min="11014" max="11017" width="9.140625" style="69"/>
    <col min="11018" max="11018" width="14.85546875" style="69" customWidth="1"/>
    <col min="11019" max="11262" width="9.140625" style="69"/>
    <col min="11263" max="11263" width="37.7109375" style="69" customWidth="1"/>
    <col min="11264" max="11264" width="9.140625" style="69"/>
    <col min="11265" max="11265" width="12.85546875" style="69" customWidth="1"/>
    <col min="11266" max="11267" width="0" style="69" hidden="1" customWidth="1"/>
    <col min="11268" max="11268" width="18.28515625" style="69" customWidth="1"/>
    <col min="11269" max="11269" width="64.85546875" style="69" customWidth="1"/>
    <col min="11270" max="11273" width="9.140625" style="69"/>
    <col min="11274" max="11274" width="14.85546875" style="69" customWidth="1"/>
    <col min="11275" max="11518" width="9.140625" style="69"/>
    <col min="11519" max="11519" width="37.7109375" style="69" customWidth="1"/>
    <col min="11520" max="11520" width="9.140625" style="69"/>
    <col min="11521" max="11521" width="12.85546875" style="69" customWidth="1"/>
    <col min="11522" max="11523" width="0" style="69" hidden="1" customWidth="1"/>
    <col min="11524" max="11524" width="18.28515625" style="69" customWidth="1"/>
    <col min="11525" max="11525" width="64.85546875" style="69" customWidth="1"/>
    <col min="11526" max="11529" width="9.140625" style="69"/>
    <col min="11530" max="11530" width="14.85546875" style="69" customWidth="1"/>
    <col min="11531" max="11774" width="9.140625" style="69"/>
    <col min="11775" max="11775" width="37.7109375" style="69" customWidth="1"/>
    <col min="11776" max="11776" width="9.140625" style="69"/>
    <col min="11777" max="11777" width="12.85546875" style="69" customWidth="1"/>
    <col min="11778" max="11779" width="0" style="69" hidden="1" customWidth="1"/>
    <col min="11780" max="11780" width="18.28515625" style="69" customWidth="1"/>
    <col min="11781" max="11781" width="64.85546875" style="69" customWidth="1"/>
    <col min="11782" max="11785" width="9.140625" style="69"/>
    <col min="11786" max="11786" width="14.85546875" style="69" customWidth="1"/>
    <col min="11787" max="12030" width="9.140625" style="69"/>
    <col min="12031" max="12031" width="37.7109375" style="69" customWidth="1"/>
    <col min="12032" max="12032" width="9.140625" style="69"/>
    <col min="12033" max="12033" width="12.85546875" style="69" customWidth="1"/>
    <col min="12034" max="12035" width="0" style="69" hidden="1" customWidth="1"/>
    <col min="12036" max="12036" width="18.28515625" style="69" customWidth="1"/>
    <col min="12037" max="12037" width="64.85546875" style="69" customWidth="1"/>
    <col min="12038" max="12041" width="9.140625" style="69"/>
    <col min="12042" max="12042" width="14.85546875" style="69" customWidth="1"/>
    <col min="12043" max="12286" width="9.140625" style="69"/>
    <col min="12287" max="12287" width="37.7109375" style="69" customWidth="1"/>
    <col min="12288" max="12288" width="9.140625" style="69"/>
    <col min="12289" max="12289" width="12.85546875" style="69" customWidth="1"/>
    <col min="12290" max="12291" width="0" style="69" hidden="1" customWidth="1"/>
    <col min="12292" max="12292" width="18.28515625" style="69" customWidth="1"/>
    <col min="12293" max="12293" width="64.85546875" style="69" customWidth="1"/>
    <col min="12294" max="12297" width="9.140625" style="69"/>
    <col min="12298" max="12298" width="14.85546875" style="69" customWidth="1"/>
    <col min="12299" max="12542" width="9.140625" style="69"/>
    <col min="12543" max="12543" width="37.7109375" style="69" customWidth="1"/>
    <col min="12544" max="12544" width="9.140625" style="69"/>
    <col min="12545" max="12545" width="12.85546875" style="69" customWidth="1"/>
    <col min="12546" max="12547" width="0" style="69" hidden="1" customWidth="1"/>
    <col min="12548" max="12548" width="18.28515625" style="69" customWidth="1"/>
    <col min="12549" max="12549" width="64.85546875" style="69" customWidth="1"/>
    <col min="12550" max="12553" width="9.140625" style="69"/>
    <col min="12554" max="12554" width="14.85546875" style="69" customWidth="1"/>
    <col min="12555" max="12798" width="9.140625" style="69"/>
    <col min="12799" max="12799" width="37.7109375" style="69" customWidth="1"/>
    <col min="12800" max="12800" width="9.140625" style="69"/>
    <col min="12801" max="12801" width="12.85546875" style="69" customWidth="1"/>
    <col min="12802" max="12803" width="0" style="69" hidden="1" customWidth="1"/>
    <col min="12804" max="12804" width="18.28515625" style="69" customWidth="1"/>
    <col min="12805" max="12805" width="64.85546875" style="69" customWidth="1"/>
    <col min="12806" max="12809" width="9.140625" style="69"/>
    <col min="12810" max="12810" width="14.85546875" style="69" customWidth="1"/>
    <col min="12811" max="13054" width="9.140625" style="69"/>
    <col min="13055" max="13055" width="37.7109375" style="69" customWidth="1"/>
    <col min="13056" max="13056" width="9.140625" style="69"/>
    <col min="13057" max="13057" width="12.85546875" style="69" customWidth="1"/>
    <col min="13058" max="13059" width="0" style="69" hidden="1" customWidth="1"/>
    <col min="13060" max="13060" width="18.28515625" style="69" customWidth="1"/>
    <col min="13061" max="13061" width="64.85546875" style="69" customWidth="1"/>
    <col min="13062" max="13065" width="9.140625" style="69"/>
    <col min="13066" max="13066" width="14.85546875" style="69" customWidth="1"/>
    <col min="13067" max="13310" width="9.140625" style="69"/>
    <col min="13311" max="13311" width="37.7109375" style="69" customWidth="1"/>
    <col min="13312" max="13312" width="9.140625" style="69"/>
    <col min="13313" max="13313" width="12.85546875" style="69" customWidth="1"/>
    <col min="13314" max="13315" width="0" style="69" hidden="1" customWidth="1"/>
    <col min="13316" max="13316" width="18.28515625" style="69" customWidth="1"/>
    <col min="13317" max="13317" width="64.85546875" style="69" customWidth="1"/>
    <col min="13318" max="13321" width="9.140625" style="69"/>
    <col min="13322" max="13322" width="14.85546875" style="69" customWidth="1"/>
    <col min="13323" max="13566" width="9.140625" style="69"/>
    <col min="13567" max="13567" width="37.7109375" style="69" customWidth="1"/>
    <col min="13568" max="13568" width="9.140625" style="69"/>
    <col min="13569" max="13569" width="12.85546875" style="69" customWidth="1"/>
    <col min="13570" max="13571" width="0" style="69" hidden="1" customWidth="1"/>
    <col min="13572" max="13572" width="18.28515625" style="69" customWidth="1"/>
    <col min="13573" max="13573" width="64.85546875" style="69" customWidth="1"/>
    <col min="13574" max="13577" width="9.140625" style="69"/>
    <col min="13578" max="13578" width="14.85546875" style="69" customWidth="1"/>
    <col min="13579" max="13822" width="9.140625" style="69"/>
    <col min="13823" max="13823" width="37.7109375" style="69" customWidth="1"/>
    <col min="13824" max="13824" width="9.140625" style="69"/>
    <col min="13825" max="13825" width="12.85546875" style="69" customWidth="1"/>
    <col min="13826" max="13827" width="0" style="69" hidden="1" customWidth="1"/>
    <col min="13828" max="13828" width="18.28515625" style="69" customWidth="1"/>
    <col min="13829" max="13829" width="64.85546875" style="69" customWidth="1"/>
    <col min="13830" max="13833" width="9.140625" style="69"/>
    <col min="13834" max="13834" width="14.85546875" style="69" customWidth="1"/>
    <col min="13835" max="14078" width="9.140625" style="69"/>
    <col min="14079" max="14079" width="37.7109375" style="69" customWidth="1"/>
    <col min="14080" max="14080" width="9.140625" style="69"/>
    <col min="14081" max="14081" width="12.85546875" style="69" customWidth="1"/>
    <col min="14082" max="14083" width="0" style="69" hidden="1" customWidth="1"/>
    <col min="14084" max="14084" width="18.28515625" style="69" customWidth="1"/>
    <col min="14085" max="14085" width="64.85546875" style="69" customWidth="1"/>
    <col min="14086" max="14089" width="9.140625" style="69"/>
    <col min="14090" max="14090" width="14.85546875" style="69" customWidth="1"/>
    <col min="14091" max="14334" width="9.140625" style="69"/>
    <col min="14335" max="14335" width="37.7109375" style="69" customWidth="1"/>
    <col min="14336" max="14336" width="9.140625" style="69"/>
    <col min="14337" max="14337" width="12.85546875" style="69" customWidth="1"/>
    <col min="14338" max="14339" width="0" style="69" hidden="1" customWidth="1"/>
    <col min="14340" max="14340" width="18.28515625" style="69" customWidth="1"/>
    <col min="14341" max="14341" width="64.85546875" style="69" customWidth="1"/>
    <col min="14342" max="14345" width="9.140625" style="69"/>
    <col min="14346" max="14346" width="14.85546875" style="69" customWidth="1"/>
    <col min="14347" max="14590" width="9.140625" style="69"/>
    <col min="14591" max="14591" width="37.7109375" style="69" customWidth="1"/>
    <col min="14592" max="14592" width="9.140625" style="69"/>
    <col min="14593" max="14593" width="12.85546875" style="69" customWidth="1"/>
    <col min="14594" max="14595" width="0" style="69" hidden="1" customWidth="1"/>
    <col min="14596" max="14596" width="18.28515625" style="69" customWidth="1"/>
    <col min="14597" max="14597" width="64.85546875" style="69" customWidth="1"/>
    <col min="14598" max="14601" width="9.140625" style="69"/>
    <col min="14602" max="14602" width="14.85546875" style="69" customWidth="1"/>
    <col min="14603" max="14846" width="9.140625" style="69"/>
    <col min="14847" max="14847" width="37.7109375" style="69" customWidth="1"/>
    <col min="14848" max="14848" width="9.140625" style="69"/>
    <col min="14849" max="14849" width="12.85546875" style="69" customWidth="1"/>
    <col min="14850" max="14851" width="0" style="69" hidden="1" customWidth="1"/>
    <col min="14852" max="14852" width="18.28515625" style="69" customWidth="1"/>
    <col min="14853" max="14853" width="64.85546875" style="69" customWidth="1"/>
    <col min="14854" max="14857" width="9.140625" style="69"/>
    <col min="14858" max="14858" width="14.85546875" style="69" customWidth="1"/>
    <col min="14859" max="15102" width="9.140625" style="69"/>
    <col min="15103" max="15103" width="37.7109375" style="69" customWidth="1"/>
    <col min="15104" max="15104" width="9.140625" style="69"/>
    <col min="15105" max="15105" width="12.85546875" style="69" customWidth="1"/>
    <col min="15106" max="15107" width="0" style="69" hidden="1" customWidth="1"/>
    <col min="15108" max="15108" width="18.28515625" style="69" customWidth="1"/>
    <col min="15109" max="15109" width="64.85546875" style="69" customWidth="1"/>
    <col min="15110" max="15113" width="9.140625" style="69"/>
    <col min="15114" max="15114" width="14.85546875" style="69" customWidth="1"/>
    <col min="15115" max="15358" width="9.140625" style="69"/>
    <col min="15359" max="15359" width="37.7109375" style="69" customWidth="1"/>
    <col min="15360" max="15360" width="9.140625" style="69"/>
    <col min="15361" max="15361" width="12.85546875" style="69" customWidth="1"/>
    <col min="15362" max="15363" width="0" style="69" hidden="1" customWidth="1"/>
    <col min="15364" max="15364" width="18.28515625" style="69" customWidth="1"/>
    <col min="15365" max="15365" width="64.85546875" style="69" customWidth="1"/>
    <col min="15366" max="15369" width="9.140625" style="69"/>
    <col min="15370" max="15370" width="14.85546875" style="69" customWidth="1"/>
    <col min="15371" max="15614" width="9.140625" style="69"/>
    <col min="15615" max="15615" width="37.7109375" style="69" customWidth="1"/>
    <col min="15616" max="15616" width="9.140625" style="69"/>
    <col min="15617" max="15617" width="12.85546875" style="69" customWidth="1"/>
    <col min="15618" max="15619" width="0" style="69" hidden="1" customWidth="1"/>
    <col min="15620" max="15620" width="18.28515625" style="69" customWidth="1"/>
    <col min="15621" max="15621" width="64.85546875" style="69" customWidth="1"/>
    <col min="15622" max="15625" width="9.140625" style="69"/>
    <col min="15626" max="15626" width="14.85546875" style="69" customWidth="1"/>
    <col min="15627" max="15870" width="9.140625" style="69"/>
    <col min="15871" max="15871" width="37.7109375" style="69" customWidth="1"/>
    <col min="15872" max="15872" width="9.140625" style="69"/>
    <col min="15873" max="15873" width="12.85546875" style="69" customWidth="1"/>
    <col min="15874" max="15875" width="0" style="69" hidden="1" customWidth="1"/>
    <col min="15876" max="15876" width="18.28515625" style="69" customWidth="1"/>
    <col min="15877" max="15877" width="64.85546875" style="69" customWidth="1"/>
    <col min="15878" max="15881" width="9.140625" style="69"/>
    <col min="15882" max="15882" width="14.85546875" style="69" customWidth="1"/>
    <col min="15883" max="16126" width="9.140625" style="69"/>
    <col min="16127" max="16127" width="37.7109375" style="69" customWidth="1"/>
    <col min="16128" max="16128" width="9.140625" style="69"/>
    <col min="16129" max="16129" width="12.85546875" style="69" customWidth="1"/>
    <col min="16130" max="16131" width="0" style="69" hidden="1" customWidth="1"/>
    <col min="16132" max="16132" width="18.28515625" style="69" customWidth="1"/>
    <col min="16133" max="16133" width="64.85546875" style="69" customWidth="1"/>
    <col min="16134" max="16137" width="9.140625" style="69"/>
    <col min="16138" max="16138" width="14.85546875" style="69" customWidth="1"/>
    <col min="16139" max="16384" width="9.140625" style="69"/>
  </cols>
  <sheetData>
    <row r="1" spans="1:46" ht="18.75" x14ac:dyDescent="0.25">
      <c r="N1" s="43" t="s">
        <v>67</v>
      </c>
    </row>
    <row r="2" spans="1:46" ht="18.75" x14ac:dyDescent="0.3">
      <c r="N2" s="15" t="s">
        <v>8</v>
      </c>
    </row>
    <row r="3" spans="1:46" ht="18.75" x14ac:dyDescent="0.3">
      <c r="N3" s="15" t="s">
        <v>66</v>
      </c>
    </row>
    <row r="4" spans="1:46" ht="18.75" x14ac:dyDescent="0.3">
      <c r="M4" s="15"/>
    </row>
    <row r="5" spans="1:46"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row>
    <row r="6" spans="1:46" ht="18.75" x14ac:dyDescent="0.3">
      <c r="M6" s="15"/>
    </row>
    <row r="7" spans="1:46" ht="18.75" x14ac:dyDescent="0.25">
      <c r="A7" s="379" t="s">
        <v>7</v>
      </c>
      <c r="B7" s="379"/>
      <c r="C7" s="379"/>
      <c r="D7" s="379"/>
      <c r="E7" s="379"/>
      <c r="F7" s="379"/>
      <c r="G7" s="379"/>
      <c r="H7" s="379"/>
      <c r="I7" s="379"/>
      <c r="J7" s="379"/>
      <c r="K7" s="379"/>
      <c r="L7" s="379"/>
      <c r="M7" s="379"/>
      <c r="N7" s="379"/>
    </row>
    <row r="8" spans="1:46" ht="18.75" x14ac:dyDescent="0.25">
      <c r="A8" s="379"/>
      <c r="B8" s="379"/>
      <c r="C8" s="379"/>
      <c r="D8" s="379"/>
      <c r="E8" s="379"/>
      <c r="F8" s="379"/>
      <c r="G8" s="379"/>
      <c r="H8" s="379"/>
      <c r="I8" s="379"/>
      <c r="J8" s="379"/>
      <c r="K8" s="379"/>
      <c r="L8" s="379"/>
      <c r="M8" s="379"/>
      <c r="N8" s="379"/>
    </row>
    <row r="9" spans="1:46" x14ac:dyDescent="0.25">
      <c r="A9" s="381" t="str">
        <f>'1. паспорт местоположение'!A9:C9</f>
        <v xml:space="preserve">                         АО "Янтарьэнерго"                         </v>
      </c>
      <c r="B9" s="381"/>
      <c r="C9" s="381"/>
      <c r="D9" s="381"/>
      <c r="E9" s="381"/>
      <c r="F9" s="381"/>
      <c r="G9" s="381"/>
      <c r="H9" s="381"/>
      <c r="I9" s="381"/>
      <c r="J9" s="381"/>
      <c r="K9" s="381"/>
      <c r="L9" s="381"/>
      <c r="M9" s="381"/>
      <c r="N9" s="381"/>
    </row>
    <row r="10" spans="1:46" x14ac:dyDescent="0.25">
      <c r="A10" s="376" t="s">
        <v>6</v>
      </c>
      <c r="B10" s="376"/>
      <c r="C10" s="376"/>
      <c r="D10" s="376"/>
      <c r="E10" s="376"/>
      <c r="F10" s="376"/>
      <c r="G10" s="376"/>
      <c r="H10" s="376"/>
      <c r="I10" s="376"/>
      <c r="J10" s="376"/>
      <c r="K10" s="376"/>
      <c r="L10" s="376"/>
      <c r="M10" s="376"/>
      <c r="N10" s="376"/>
    </row>
    <row r="11" spans="1:46" ht="18.75" x14ac:dyDescent="0.25">
      <c r="A11" s="379"/>
      <c r="B11" s="379"/>
      <c r="C11" s="379"/>
      <c r="D11" s="379"/>
      <c r="E11" s="379"/>
      <c r="F11" s="379"/>
      <c r="G11" s="379"/>
      <c r="H11" s="379"/>
      <c r="I11" s="379"/>
      <c r="J11" s="379"/>
      <c r="K11" s="379"/>
      <c r="L11" s="379"/>
      <c r="M11" s="379"/>
      <c r="N11" s="379"/>
    </row>
    <row r="12" spans="1:46" x14ac:dyDescent="0.25">
      <c r="A12" s="381" t="str">
        <f>'1. паспорт местоположение'!A12:C12</f>
        <v>F_prj_111001_48637</v>
      </c>
      <c r="B12" s="381"/>
      <c r="C12" s="381"/>
      <c r="D12" s="381"/>
      <c r="E12" s="381"/>
      <c r="F12" s="381"/>
      <c r="G12" s="381"/>
      <c r="H12" s="381"/>
      <c r="I12" s="381"/>
      <c r="J12" s="381"/>
      <c r="K12" s="381"/>
      <c r="L12" s="381"/>
      <c r="M12" s="381"/>
      <c r="N12" s="381"/>
    </row>
    <row r="13" spans="1:46" x14ac:dyDescent="0.25">
      <c r="A13" s="376" t="s">
        <v>5</v>
      </c>
      <c r="B13" s="376"/>
      <c r="C13" s="376"/>
      <c r="D13" s="376"/>
      <c r="E13" s="376"/>
      <c r="F13" s="376"/>
      <c r="G13" s="376"/>
      <c r="H13" s="376"/>
      <c r="I13" s="376"/>
      <c r="J13" s="376"/>
      <c r="K13" s="376"/>
      <c r="L13" s="376"/>
      <c r="M13" s="376"/>
      <c r="N13" s="376"/>
    </row>
    <row r="14" spans="1:46" ht="18.75" x14ac:dyDescent="0.25">
      <c r="A14" s="385"/>
      <c r="B14" s="385"/>
      <c r="C14" s="385"/>
      <c r="D14" s="385"/>
      <c r="E14" s="385"/>
      <c r="F14" s="385"/>
      <c r="G14" s="385"/>
      <c r="H14" s="385"/>
      <c r="I14" s="385"/>
      <c r="J14" s="385"/>
      <c r="K14" s="385"/>
      <c r="L14" s="385"/>
      <c r="M14" s="385"/>
      <c r="N14" s="385"/>
    </row>
    <row r="15" spans="1:46" x14ac:dyDescent="0.25">
      <c r="A15" s="386"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86"/>
      <c r="C15" s="386"/>
      <c r="D15" s="386"/>
      <c r="E15" s="386"/>
      <c r="F15" s="386"/>
      <c r="G15" s="386"/>
      <c r="H15" s="386"/>
      <c r="I15" s="386"/>
      <c r="J15" s="386"/>
      <c r="K15" s="386"/>
      <c r="L15" s="386"/>
      <c r="M15" s="386"/>
      <c r="N15" s="386"/>
    </row>
    <row r="16" spans="1:46" x14ac:dyDescent="0.25">
      <c r="A16" s="376" t="s">
        <v>4</v>
      </c>
      <c r="B16" s="376"/>
      <c r="C16" s="376"/>
      <c r="D16" s="376"/>
      <c r="E16" s="376"/>
      <c r="F16" s="376"/>
      <c r="G16" s="376"/>
      <c r="H16" s="376"/>
      <c r="I16" s="376"/>
      <c r="J16" s="376"/>
      <c r="K16" s="376"/>
      <c r="L16" s="376"/>
      <c r="M16" s="376"/>
      <c r="N16" s="376"/>
    </row>
    <row r="17" spans="1:14" ht="15.75" customHeight="1" x14ac:dyDescent="0.25">
      <c r="N17" s="90"/>
    </row>
    <row r="18" spans="1:14" x14ac:dyDescent="0.25">
      <c r="M18" s="89"/>
    </row>
    <row r="19" spans="1:14" ht="15.75" customHeight="1" x14ac:dyDescent="0.25">
      <c r="A19" s="446" t="s">
        <v>453</v>
      </c>
      <c r="B19" s="446"/>
      <c r="C19" s="446"/>
      <c r="D19" s="446"/>
      <c r="E19" s="446"/>
      <c r="F19" s="446"/>
      <c r="G19" s="446"/>
      <c r="H19" s="446"/>
      <c r="I19" s="446"/>
      <c r="J19" s="446"/>
      <c r="K19" s="446"/>
      <c r="L19" s="446"/>
      <c r="M19" s="446"/>
      <c r="N19" s="446"/>
    </row>
    <row r="20" spans="1:14" x14ac:dyDescent="0.25">
      <c r="A20" s="71"/>
      <c r="B20" s="71"/>
      <c r="C20" s="88"/>
      <c r="D20" s="88"/>
      <c r="E20" s="88"/>
      <c r="F20" s="88"/>
      <c r="G20" s="88"/>
      <c r="H20" s="88"/>
      <c r="I20" s="88"/>
      <c r="J20" s="88"/>
      <c r="K20" s="88"/>
      <c r="L20" s="88"/>
      <c r="M20" s="88"/>
      <c r="N20" s="88"/>
    </row>
    <row r="21" spans="1:14" ht="28.5" customHeight="1" x14ac:dyDescent="0.25">
      <c r="A21" s="436" t="s">
        <v>200</v>
      </c>
      <c r="B21" s="436" t="s">
        <v>199</v>
      </c>
      <c r="C21" s="442" t="s">
        <v>411</v>
      </c>
      <c r="D21" s="442"/>
      <c r="E21" s="442"/>
      <c r="F21" s="442"/>
      <c r="G21" s="442"/>
      <c r="H21" s="442"/>
      <c r="I21" s="442"/>
      <c r="J21" s="442"/>
      <c r="K21" s="437" t="s">
        <v>198</v>
      </c>
      <c r="L21" s="439" t="s">
        <v>413</v>
      </c>
      <c r="M21" s="436" t="s">
        <v>197</v>
      </c>
      <c r="N21" s="438" t="s">
        <v>412</v>
      </c>
    </row>
    <row r="22" spans="1:14" ht="58.5" customHeight="1" x14ac:dyDescent="0.25">
      <c r="A22" s="436"/>
      <c r="B22" s="436"/>
      <c r="C22" s="443" t="s">
        <v>2</v>
      </c>
      <c r="D22" s="443"/>
      <c r="E22" s="131"/>
      <c r="F22" s="132"/>
      <c r="G22" s="444" t="s">
        <v>9</v>
      </c>
      <c r="H22" s="445"/>
      <c r="I22" s="444" t="s">
        <v>580</v>
      </c>
      <c r="J22" s="445"/>
      <c r="K22" s="437"/>
      <c r="L22" s="440"/>
      <c r="M22" s="436"/>
      <c r="N22" s="438"/>
    </row>
    <row r="23" spans="1:14" ht="31.5" x14ac:dyDescent="0.25">
      <c r="A23" s="436"/>
      <c r="B23" s="436"/>
      <c r="C23" s="87" t="s">
        <v>196</v>
      </c>
      <c r="D23" s="87" t="s">
        <v>195</v>
      </c>
      <c r="E23" s="87" t="s">
        <v>196</v>
      </c>
      <c r="F23" s="87" t="s">
        <v>195</v>
      </c>
      <c r="G23" s="87" t="s">
        <v>196</v>
      </c>
      <c r="H23" s="87" t="s">
        <v>195</v>
      </c>
      <c r="I23" s="87" t="s">
        <v>196</v>
      </c>
      <c r="J23" s="87" t="s">
        <v>195</v>
      </c>
      <c r="K23" s="437"/>
      <c r="L23" s="441"/>
      <c r="M23" s="436"/>
      <c r="N23" s="438"/>
    </row>
    <row r="24" spans="1:14" x14ac:dyDescent="0.25">
      <c r="A24" s="77">
        <v>1</v>
      </c>
      <c r="B24" s="77">
        <v>2</v>
      </c>
      <c r="C24" s="87">
        <v>3</v>
      </c>
      <c r="D24" s="87">
        <v>4</v>
      </c>
      <c r="E24" s="87">
        <v>5</v>
      </c>
      <c r="F24" s="87">
        <v>6</v>
      </c>
      <c r="G24" s="87">
        <v>5</v>
      </c>
      <c r="H24" s="87">
        <v>6</v>
      </c>
      <c r="I24" s="87">
        <v>5</v>
      </c>
      <c r="J24" s="87">
        <v>6</v>
      </c>
      <c r="K24" s="87">
        <v>7</v>
      </c>
      <c r="L24" s="87">
        <v>8</v>
      </c>
      <c r="M24" s="87">
        <v>9</v>
      </c>
      <c r="N24" s="87">
        <v>10</v>
      </c>
    </row>
    <row r="25" spans="1:14" x14ac:dyDescent="0.25">
      <c r="A25" s="363">
        <v>1</v>
      </c>
      <c r="B25" s="365" t="s">
        <v>194</v>
      </c>
      <c r="C25" s="86"/>
      <c r="D25" s="86"/>
      <c r="E25" s="86"/>
      <c r="F25" s="86"/>
      <c r="G25" s="86"/>
      <c r="H25" s="86"/>
      <c r="I25" s="86"/>
      <c r="J25" s="86"/>
      <c r="K25" s="86"/>
      <c r="L25" s="86"/>
      <c r="M25" s="86"/>
      <c r="N25" s="86"/>
    </row>
    <row r="26" spans="1:14" x14ac:dyDescent="0.25">
      <c r="A26" s="363" t="s">
        <v>585</v>
      </c>
      <c r="B26" s="366" t="s">
        <v>586</v>
      </c>
      <c r="C26" s="368" t="s">
        <v>630</v>
      </c>
      <c r="D26" s="368" t="s">
        <v>630</v>
      </c>
      <c r="E26" s="368" t="s">
        <v>630</v>
      </c>
      <c r="F26" s="368" t="s">
        <v>630</v>
      </c>
      <c r="G26" s="368" t="s">
        <v>630</v>
      </c>
      <c r="H26" s="368" t="s">
        <v>630</v>
      </c>
      <c r="I26" s="368" t="s">
        <v>630</v>
      </c>
      <c r="J26" s="368" t="s">
        <v>630</v>
      </c>
      <c r="K26" s="368" t="s">
        <v>630</v>
      </c>
      <c r="L26" s="86"/>
      <c r="M26" s="86"/>
      <c r="N26" s="86"/>
    </row>
    <row r="27" spans="1:14" ht="31.5" x14ac:dyDescent="0.25">
      <c r="A27" s="363" t="s">
        <v>587</v>
      </c>
      <c r="B27" s="366" t="s">
        <v>588</v>
      </c>
      <c r="C27" s="368" t="s">
        <v>630</v>
      </c>
      <c r="D27" s="368" t="s">
        <v>630</v>
      </c>
      <c r="E27" s="368" t="s">
        <v>630</v>
      </c>
      <c r="F27" s="368" t="s">
        <v>630</v>
      </c>
      <c r="G27" s="368" t="s">
        <v>630</v>
      </c>
      <c r="H27" s="368" t="s">
        <v>630</v>
      </c>
      <c r="I27" s="368" t="s">
        <v>630</v>
      </c>
      <c r="J27" s="368" t="s">
        <v>630</v>
      </c>
      <c r="K27" s="368" t="s">
        <v>630</v>
      </c>
      <c r="L27" s="86"/>
      <c r="M27" s="86"/>
      <c r="N27" s="86"/>
    </row>
    <row r="28" spans="1:14" ht="63" x14ac:dyDescent="0.25">
      <c r="A28" s="363" t="s">
        <v>589</v>
      </c>
      <c r="B28" s="366" t="s">
        <v>590</v>
      </c>
      <c r="C28" s="368" t="s">
        <v>630</v>
      </c>
      <c r="D28" s="368" t="s">
        <v>630</v>
      </c>
      <c r="E28" s="368" t="s">
        <v>630</v>
      </c>
      <c r="F28" s="368" t="s">
        <v>630</v>
      </c>
      <c r="G28" s="368" t="s">
        <v>630</v>
      </c>
      <c r="H28" s="368" t="s">
        <v>630</v>
      </c>
      <c r="I28" s="368" t="s">
        <v>630</v>
      </c>
      <c r="J28" s="368" t="s">
        <v>630</v>
      </c>
      <c r="K28" s="368" t="s">
        <v>630</v>
      </c>
      <c r="L28" s="86"/>
      <c r="M28" s="86"/>
      <c r="N28" s="86"/>
    </row>
    <row r="29" spans="1:14" ht="31.5" x14ac:dyDescent="0.25">
      <c r="A29" s="363" t="s">
        <v>591</v>
      </c>
      <c r="B29" s="366" t="s">
        <v>592</v>
      </c>
      <c r="C29" s="368" t="s">
        <v>630</v>
      </c>
      <c r="D29" s="368" t="s">
        <v>630</v>
      </c>
      <c r="E29" s="368" t="s">
        <v>630</v>
      </c>
      <c r="F29" s="368" t="s">
        <v>630</v>
      </c>
      <c r="G29" s="368" t="s">
        <v>630</v>
      </c>
      <c r="H29" s="368" t="s">
        <v>630</v>
      </c>
      <c r="I29" s="368" t="s">
        <v>630</v>
      </c>
      <c r="J29" s="368" t="s">
        <v>630</v>
      </c>
      <c r="K29" s="368" t="s">
        <v>630</v>
      </c>
      <c r="L29" s="86"/>
      <c r="M29" s="86"/>
      <c r="N29" s="86"/>
    </row>
    <row r="30" spans="1:14" ht="31.5" x14ac:dyDescent="0.25">
      <c r="A30" s="363" t="s">
        <v>593</v>
      </c>
      <c r="B30" s="366" t="s">
        <v>594</v>
      </c>
      <c r="C30" s="368" t="s">
        <v>630</v>
      </c>
      <c r="D30" s="368" t="s">
        <v>630</v>
      </c>
      <c r="E30" s="368" t="s">
        <v>630</v>
      </c>
      <c r="F30" s="368" t="s">
        <v>630</v>
      </c>
      <c r="G30" s="368" t="s">
        <v>630</v>
      </c>
      <c r="H30" s="368" t="s">
        <v>630</v>
      </c>
      <c r="I30" s="368" t="s">
        <v>630</v>
      </c>
      <c r="J30" s="368" t="s">
        <v>630</v>
      </c>
      <c r="K30" s="368" t="s">
        <v>630</v>
      </c>
      <c r="L30" s="86"/>
      <c r="M30" s="86"/>
      <c r="N30" s="86"/>
    </row>
    <row r="31" spans="1:14" ht="31.5" x14ac:dyDescent="0.25">
      <c r="A31" s="363" t="s">
        <v>595</v>
      </c>
      <c r="B31" s="367" t="s">
        <v>596</v>
      </c>
      <c r="C31" s="301">
        <v>42370</v>
      </c>
      <c r="D31" s="301">
        <v>42401</v>
      </c>
      <c r="E31" s="301">
        <v>42370</v>
      </c>
      <c r="F31" s="301">
        <v>42387</v>
      </c>
      <c r="G31" s="301">
        <v>42370</v>
      </c>
      <c r="H31" s="301">
        <v>42387</v>
      </c>
      <c r="I31" s="301">
        <v>42370</v>
      </c>
      <c r="J31" s="301">
        <v>42387</v>
      </c>
      <c r="K31" s="345">
        <v>100</v>
      </c>
      <c r="L31" s="86"/>
      <c r="M31" s="86"/>
      <c r="N31" s="86"/>
    </row>
    <row r="32" spans="1:14" ht="31.5" x14ac:dyDescent="0.25">
      <c r="A32" s="363" t="s">
        <v>597</v>
      </c>
      <c r="B32" s="367" t="s">
        <v>598</v>
      </c>
      <c r="C32" s="369">
        <v>42491</v>
      </c>
      <c r="D32" s="369">
        <v>42551</v>
      </c>
      <c r="E32" s="369">
        <v>42491</v>
      </c>
      <c r="F32" s="369">
        <v>42551</v>
      </c>
      <c r="G32" s="369">
        <v>42491</v>
      </c>
      <c r="H32" s="369">
        <v>42551</v>
      </c>
      <c r="I32" s="369">
        <v>42491</v>
      </c>
      <c r="J32" s="369">
        <v>42551</v>
      </c>
      <c r="K32" s="345">
        <v>100</v>
      </c>
      <c r="L32" s="86"/>
      <c r="M32" s="86"/>
      <c r="N32" s="86"/>
    </row>
    <row r="33" spans="1:14" ht="47.25" x14ac:dyDescent="0.25">
      <c r="A33" s="363" t="s">
        <v>599</v>
      </c>
      <c r="B33" s="367" t="s">
        <v>600</v>
      </c>
      <c r="C33" s="368" t="s">
        <v>630</v>
      </c>
      <c r="D33" s="368" t="s">
        <v>630</v>
      </c>
      <c r="E33" s="368" t="s">
        <v>630</v>
      </c>
      <c r="F33" s="368" t="s">
        <v>630</v>
      </c>
      <c r="G33" s="368" t="s">
        <v>630</v>
      </c>
      <c r="H33" s="368" t="s">
        <v>630</v>
      </c>
      <c r="I33" s="368" t="s">
        <v>630</v>
      </c>
      <c r="J33" s="368" t="s">
        <v>630</v>
      </c>
      <c r="K33" s="368" t="s">
        <v>630</v>
      </c>
      <c r="L33" s="86"/>
      <c r="M33" s="86"/>
      <c r="N33" s="86"/>
    </row>
    <row r="34" spans="1:14" ht="63" x14ac:dyDescent="0.25">
      <c r="A34" s="363" t="s">
        <v>601</v>
      </c>
      <c r="B34" s="367" t="s">
        <v>602</v>
      </c>
      <c r="C34" s="368" t="s">
        <v>630</v>
      </c>
      <c r="D34" s="368" t="s">
        <v>630</v>
      </c>
      <c r="E34" s="368" t="s">
        <v>630</v>
      </c>
      <c r="F34" s="368" t="s">
        <v>630</v>
      </c>
      <c r="G34" s="368" t="s">
        <v>630</v>
      </c>
      <c r="H34" s="368" t="s">
        <v>630</v>
      </c>
      <c r="I34" s="368" t="s">
        <v>630</v>
      </c>
      <c r="J34" s="368" t="s">
        <v>630</v>
      </c>
      <c r="K34" s="368" t="s">
        <v>630</v>
      </c>
      <c r="L34" s="86"/>
      <c r="M34" s="86"/>
      <c r="N34" s="86"/>
    </row>
    <row r="35" spans="1:14" ht="31.5" x14ac:dyDescent="0.25">
      <c r="A35" s="363" t="s">
        <v>603</v>
      </c>
      <c r="B35" s="367" t="s">
        <v>193</v>
      </c>
      <c r="C35" s="369">
        <v>42491</v>
      </c>
      <c r="D35" s="369">
        <v>42551</v>
      </c>
      <c r="E35" s="345"/>
      <c r="F35" s="345"/>
      <c r="G35" s="369">
        <v>42491</v>
      </c>
      <c r="H35" s="369">
        <v>42551</v>
      </c>
      <c r="I35" s="369">
        <v>42491</v>
      </c>
      <c r="J35" s="369">
        <v>42551</v>
      </c>
      <c r="K35" s="345">
        <v>100</v>
      </c>
      <c r="L35" s="86"/>
      <c r="M35" s="86"/>
      <c r="N35" s="86"/>
    </row>
    <row r="36" spans="1:14" ht="31.5" x14ac:dyDescent="0.25">
      <c r="A36" s="363" t="s">
        <v>604</v>
      </c>
      <c r="B36" s="367" t="s">
        <v>605</v>
      </c>
      <c r="C36" s="368" t="s">
        <v>630</v>
      </c>
      <c r="D36" s="368" t="s">
        <v>630</v>
      </c>
      <c r="E36" s="368" t="s">
        <v>630</v>
      </c>
      <c r="F36" s="368" t="s">
        <v>630</v>
      </c>
      <c r="G36" s="368" t="s">
        <v>630</v>
      </c>
      <c r="H36" s="368" t="s">
        <v>630</v>
      </c>
      <c r="I36" s="368" t="s">
        <v>630</v>
      </c>
      <c r="J36" s="368" t="s">
        <v>630</v>
      </c>
      <c r="K36" s="368" t="s">
        <v>630</v>
      </c>
      <c r="L36" s="86"/>
      <c r="M36" s="86"/>
      <c r="N36" s="86"/>
    </row>
    <row r="37" spans="1:14" x14ac:dyDescent="0.25">
      <c r="A37" s="363" t="s">
        <v>606</v>
      </c>
      <c r="B37" s="367" t="s">
        <v>192</v>
      </c>
      <c r="C37" s="301">
        <v>42462</v>
      </c>
      <c r="D37" s="301">
        <v>42522</v>
      </c>
      <c r="E37" s="301">
        <v>42462</v>
      </c>
      <c r="F37" s="301">
        <v>42522</v>
      </c>
      <c r="G37" s="301">
        <v>42462</v>
      </c>
      <c r="H37" s="301">
        <v>42522</v>
      </c>
      <c r="I37" s="301">
        <v>42462</v>
      </c>
      <c r="J37" s="301">
        <v>42522</v>
      </c>
      <c r="K37" s="368">
        <v>100</v>
      </c>
      <c r="L37" s="86"/>
      <c r="M37" s="86"/>
      <c r="N37" s="86"/>
    </row>
    <row r="38" spans="1:14" x14ac:dyDescent="0.25">
      <c r="A38" s="363" t="s">
        <v>607</v>
      </c>
      <c r="B38" s="365" t="s">
        <v>191</v>
      </c>
      <c r="C38" s="368"/>
      <c r="D38" s="368"/>
      <c r="E38" s="368"/>
      <c r="F38" s="368"/>
      <c r="G38" s="368"/>
      <c r="H38" s="368"/>
      <c r="I38" s="368"/>
      <c r="J38" s="368"/>
      <c r="K38" s="368"/>
      <c r="L38" s="86"/>
      <c r="M38" s="86"/>
      <c r="N38" s="86"/>
    </row>
    <row r="39" spans="1:14" ht="63" x14ac:dyDescent="0.25">
      <c r="A39" s="363">
        <v>2</v>
      </c>
      <c r="B39" s="367" t="s">
        <v>608</v>
      </c>
      <c r="C39" s="368" t="s">
        <v>630</v>
      </c>
      <c r="D39" s="368" t="s">
        <v>630</v>
      </c>
      <c r="E39" s="368" t="s">
        <v>630</v>
      </c>
      <c r="F39" s="368" t="s">
        <v>630</v>
      </c>
      <c r="G39" s="368" t="s">
        <v>630</v>
      </c>
      <c r="H39" s="368" t="s">
        <v>630</v>
      </c>
      <c r="I39" s="368" t="s">
        <v>630</v>
      </c>
      <c r="J39" s="368" t="s">
        <v>630</v>
      </c>
      <c r="K39" s="368" t="s">
        <v>630</v>
      </c>
      <c r="L39" s="86"/>
      <c r="M39" s="86"/>
      <c r="N39" s="86"/>
    </row>
    <row r="40" spans="1:14" x14ac:dyDescent="0.25">
      <c r="A40" s="363" t="s">
        <v>609</v>
      </c>
      <c r="B40" s="367" t="s">
        <v>610</v>
      </c>
      <c r="C40" s="368" t="s">
        <v>630</v>
      </c>
      <c r="D40" s="368" t="s">
        <v>630</v>
      </c>
      <c r="E40" s="368" t="s">
        <v>630</v>
      </c>
      <c r="F40" s="368" t="s">
        <v>630</v>
      </c>
      <c r="G40" s="368" t="s">
        <v>630</v>
      </c>
      <c r="H40" s="368" t="s">
        <v>630</v>
      </c>
      <c r="I40" s="368" t="s">
        <v>630</v>
      </c>
      <c r="J40" s="368" t="s">
        <v>630</v>
      </c>
      <c r="K40" s="368" t="s">
        <v>630</v>
      </c>
      <c r="L40" s="86"/>
      <c r="M40" s="86"/>
      <c r="N40" s="86"/>
    </row>
    <row r="41" spans="1:14" ht="47.25" x14ac:dyDescent="0.25">
      <c r="A41" s="363" t="s">
        <v>611</v>
      </c>
      <c r="B41" s="365" t="s">
        <v>612</v>
      </c>
      <c r="C41" s="368"/>
      <c r="D41" s="368"/>
      <c r="E41" s="368"/>
      <c r="F41" s="368"/>
      <c r="G41" s="368"/>
      <c r="H41" s="368"/>
      <c r="I41" s="368"/>
      <c r="J41" s="368"/>
      <c r="K41" s="368"/>
      <c r="L41" s="86"/>
      <c r="M41" s="86"/>
      <c r="N41" s="86"/>
    </row>
    <row r="42" spans="1:14" ht="31.5" x14ac:dyDescent="0.25">
      <c r="A42" s="363">
        <v>3</v>
      </c>
      <c r="B42" s="367" t="s">
        <v>613</v>
      </c>
      <c r="C42" s="368" t="s">
        <v>630</v>
      </c>
      <c r="D42" s="368" t="s">
        <v>630</v>
      </c>
      <c r="E42" s="368" t="s">
        <v>630</v>
      </c>
      <c r="F42" s="368" t="s">
        <v>630</v>
      </c>
      <c r="G42" s="368" t="s">
        <v>630</v>
      </c>
      <c r="H42" s="368" t="s">
        <v>630</v>
      </c>
      <c r="I42" s="368" t="s">
        <v>630</v>
      </c>
      <c r="J42" s="368" t="s">
        <v>630</v>
      </c>
      <c r="K42" s="368" t="s">
        <v>630</v>
      </c>
      <c r="L42" s="86"/>
      <c r="M42" s="86"/>
      <c r="N42" s="86"/>
    </row>
    <row r="43" spans="1:14" x14ac:dyDescent="0.25">
      <c r="A43" s="363" t="s">
        <v>614</v>
      </c>
      <c r="B43" s="367" t="s">
        <v>190</v>
      </c>
      <c r="C43" s="368" t="s">
        <v>630</v>
      </c>
      <c r="D43" s="368" t="s">
        <v>630</v>
      </c>
      <c r="E43" s="368" t="s">
        <v>630</v>
      </c>
      <c r="F43" s="368" t="s">
        <v>630</v>
      </c>
      <c r="G43" s="368" t="s">
        <v>630</v>
      </c>
      <c r="H43" s="368" t="s">
        <v>630</v>
      </c>
      <c r="I43" s="368" t="s">
        <v>630</v>
      </c>
      <c r="J43" s="368" t="s">
        <v>630</v>
      </c>
      <c r="K43" s="368" t="s">
        <v>630</v>
      </c>
      <c r="L43" s="86"/>
      <c r="M43" s="86"/>
      <c r="N43" s="86"/>
    </row>
    <row r="44" spans="1:14" x14ac:dyDescent="0.25">
      <c r="A44" s="363" t="s">
        <v>615</v>
      </c>
      <c r="B44" s="367" t="s">
        <v>189</v>
      </c>
      <c r="C44" s="368" t="s">
        <v>630</v>
      </c>
      <c r="D44" s="368" t="s">
        <v>630</v>
      </c>
      <c r="E44" s="368" t="s">
        <v>630</v>
      </c>
      <c r="F44" s="368" t="s">
        <v>630</v>
      </c>
      <c r="G44" s="368" t="s">
        <v>630</v>
      </c>
      <c r="H44" s="368" t="s">
        <v>630</v>
      </c>
      <c r="I44" s="368" t="s">
        <v>630</v>
      </c>
      <c r="J44" s="368" t="s">
        <v>630</v>
      </c>
      <c r="K44" s="368" t="s">
        <v>630</v>
      </c>
      <c r="L44" s="86"/>
      <c r="M44" s="86"/>
      <c r="N44" s="86"/>
    </row>
    <row r="45" spans="1:14" ht="78.75" x14ac:dyDescent="0.25">
      <c r="A45" s="363" t="s">
        <v>616</v>
      </c>
      <c r="B45" s="367" t="s">
        <v>617</v>
      </c>
      <c r="C45" s="368" t="s">
        <v>630</v>
      </c>
      <c r="D45" s="368" t="s">
        <v>630</v>
      </c>
      <c r="E45" s="368" t="s">
        <v>630</v>
      </c>
      <c r="F45" s="368" t="s">
        <v>630</v>
      </c>
      <c r="G45" s="368" t="s">
        <v>630</v>
      </c>
      <c r="H45" s="368" t="s">
        <v>630</v>
      </c>
      <c r="I45" s="368" t="s">
        <v>630</v>
      </c>
      <c r="J45" s="368" t="s">
        <v>630</v>
      </c>
      <c r="K45" s="368" t="s">
        <v>630</v>
      </c>
      <c r="L45" s="86"/>
      <c r="M45" s="86"/>
      <c r="N45" s="86"/>
    </row>
    <row r="46" spans="1:14" ht="157.5" x14ac:dyDescent="0.25">
      <c r="A46" s="363" t="s">
        <v>618</v>
      </c>
      <c r="B46" s="367" t="s">
        <v>619</v>
      </c>
      <c r="C46" s="368" t="s">
        <v>630</v>
      </c>
      <c r="D46" s="368" t="s">
        <v>630</v>
      </c>
      <c r="E46" s="368" t="s">
        <v>630</v>
      </c>
      <c r="F46" s="368" t="s">
        <v>630</v>
      </c>
      <c r="G46" s="368" t="s">
        <v>630</v>
      </c>
      <c r="H46" s="368" t="s">
        <v>630</v>
      </c>
      <c r="I46" s="368" t="s">
        <v>630</v>
      </c>
      <c r="J46" s="368" t="s">
        <v>630</v>
      </c>
      <c r="K46" s="368" t="s">
        <v>630</v>
      </c>
      <c r="L46" s="86"/>
      <c r="M46" s="86"/>
      <c r="N46" s="86"/>
    </row>
    <row r="47" spans="1:14" x14ac:dyDescent="0.25">
      <c r="A47" s="363" t="s">
        <v>620</v>
      </c>
      <c r="B47" s="367" t="s">
        <v>188</v>
      </c>
      <c r="C47" s="368" t="s">
        <v>630</v>
      </c>
      <c r="D47" s="368" t="s">
        <v>630</v>
      </c>
      <c r="E47" s="368" t="s">
        <v>630</v>
      </c>
      <c r="F47" s="368" t="s">
        <v>630</v>
      </c>
      <c r="G47" s="368" t="s">
        <v>630</v>
      </c>
      <c r="H47" s="368" t="s">
        <v>630</v>
      </c>
      <c r="I47" s="368" t="s">
        <v>630</v>
      </c>
      <c r="J47" s="368" t="s">
        <v>630</v>
      </c>
      <c r="K47" s="368" t="s">
        <v>630</v>
      </c>
      <c r="L47" s="86"/>
      <c r="M47" s="86"/>
      <c r="N47" s="86"/>
    </row>
    <row r="48" spans="1:14" ht="31.5" x14ac:dyDescent="0.25">
      <c r="A48" s="363" t="s">
        <v>621</v>
      </c>
      <c r="B48" s="365" t="s">
        <v>187</v>
      </c>
      <c r="C48" s="368"/>
      <c r="D48" s="368"/>
      <c r="E48" s="368"/>
      <c r="F48" s="368"/>
      <c r="G48" s="368"/>
      <c r="H48" s="368"/>
      <c r="I48" s="368"/>
      <c r="J48" s="368"/>
      <c r="K48" s="368"/>
      <c r="L48" s="86"/>
      <c r="M48" s="86"/>
      <c r="N48" s="86"/>
    </row>
    <row r="49" spans="1:14" ht="31.5" x14ac:dyDescent="0.25">
      <c r="A49" s="363">
        <v>4</v>
      </c>
      <c r="B49" s="367" t="s">
        <v>186</v>
      </c>
      <c r="C49" s="368" t="s">
        <v>630</v>
      </c>
      <c r="D49" s="368" t="s">
        <v>630</v>
      </c>
      <c r="E49" s="368" t="s">
        <v>630</v>
      </c>
      <c r="F49" s="368" t="s">
        <v>630</v>
      </c>
      <c r="G49" s="368" t="s">
        <v>630</v>
      </c>
      <c r="H49" s="368" t="s">
        <v>630</v>
      </c>
      <c r="I49" s="368" t="s">
        <v>630</v>
      </c>
      <c r="J49" s="368" t="s">
        <v>630</v>
      </c>
      <c r="K49" s="368" t="s">
        <v>630</v>
      </c>
      <c r="L49" s="86"/>
      <c r="M49" s="86"/>
      <c r="N49" s="86"/>
    </row>
    <row r="50" spans="1:14" ht="78.75" x14ac:dyDescent="0.25">
      <c r="A50" s="363" t="s">
        <v>622</v>
      </c>
      <c r="B50" s="367" t="s">
        <v>623</v>
      </c>
      <c r="C50" s="368" t="s">
        <v>630</v>
      </c>
      <c r="D50" s="368" t="s">
        <v>630</v>
      </c>
      <c r="E50" s="368" t="s">
        <v>630</v>
      </c>
      <c r="F50" s="368" t="s">
        <v>630</v>
      </c>
      <c r="G50" s="368" t="s">
        <v>630</v>
      </c>
      <c r="H50" s="368" t="s">
        <v>630</v>
      </c>
      <c r="I50" s="368" t="s">
        <v>630</v>
      </c>
      <c r="J50" s="368" t="s">
        <v>630</v>
      </c>
      <c r="K50" s="368" t="s">
        <v>630</v>
      </c>
      <c r="L50" s="86"/>
      <c r="M50" s="86"/>
      <c r="N50" s="86"/>
    </row>
    <row r="51" spans="1:14" ht="63" x14ac:dyDescent="0.25">
      <c r="A51" s="363" t="s">
        <v>624</v>
      </c>
      <c r="B51" s="367" t="s">
        <v>625</v>
      </c>
      <c r="C51" s="368" t="s">
        <v>630</v>
      </c>
      <c r="D51" s="368" t="s">
        <v>630</v>
      </c>
      <c r="E51" s="368" t="s">
        <v>630</v>
      </c>
      <c r="F51" s="368" t="s">
        <v>630</v>
      </c>
      <c r="G51" s="368" t="s">
        <v>630</v>
      </c>
      <c r="H51" s="368" t="s">
        <v>630</v>
      </c>
      <c r="I51" s="368" t="s">
        <v>630</v>
      </c>
      <c r="J51" s="368" t="s">
        <v>630</v>
      </c>
      <c r="K51" s="368" t="s">
        <v>630</v>
      </c>
      <c r="L51" s="86"/>
      <c r="M51" s="86"/>
      <c r="N51" s="86"/>
    </row>
    <row r="52" spans="1:14" ht="63" x14ac:dyDescent="0.25">
      <c r="A52" s="363" t="s">
        <v>626</v>
      </c>
      <c r="B52" s="367" t="s">
        <v>185</v>
      </c>
      <c r="C52" s="368" t="s">
        <v>630</v>
      </c>
      <c r="D52" s="368" t="s">
        <v>630</v>
      </c>
      <c r="E52" s="368" t="s">
        <v>630</v>
      </c>
      <c r="F52" s="368" t="s">
        <v>630</v>
      </c>
      <c r="G52" s="368" t="s">
        <v>630</v>
      </c>
      <c r="H52" s="368" t="s">
        <v>630</v>
      </c>
      <c r="I52" s="368" t="s">
        <v>630</v>
      </c>
      <c r="J52" s="368" t="s">
        <v>630</v>
      </c>
      <c r="K52" s="368" t="s">
        <v>630</v>
      </c>
      <c r="L52" s="86"/>
      <c r="M52" s="86"/>
      <c r="N52" s="86"/>
    </row>
    <row r="53" spans="1:14" ht="31.5" x14ac:dyDescent="0.25">
      <c r="A53" s="363" t="s">
        <v>627</v>
      </c>
      <c r="B53" s="364" t="s">
        <v>628</v>
      </c>
      <c r="C53" s="368" t="s">
        <v>630</v>
      </c>
      <c r="D53" s="368" t="s">
        <v>630</v>
      </c>
      <c r="E53" s="368" t="s">
        <v>630</v>
      </c>
      <c r="F53" s="368" t="s">
        <v>630</v>
      </c>
      <c r="G53" s="368" t="s">
        <v>630</v>
      </c>
      <c r="H53" s="368" t="s">
        <v>630</v>
      </c>
      <c r="I53" s="368" t="s">
        <v>630</v>
      </c>
      <c r="J53" s="368" t="s">
        <v>630</v>
      </c>
      <c r="K53" s="368" t="s">
        <v>630</v>
      </c>
      <c r="L53" s="86"/>
      <c r="M53" s="86"/>
      <c r="N53" s="86"/>
    </row>
    <row r="54" spans="1:14" ht="31.5" x14ac:dyDescent="0.25">
      <c r="A54" s="363" t="s">
        <v>629</v>
      </c>
      <c r="B54" s="367" t="s">
        <v>184</v>
      </c>
      <c r="C54" s="368" t="s">
        <v>630</v>
      </c>
      <c r="D54" s="368" t="s">
        <v>630</v>
      </c>
      <c r="E54" s="368" t="s">
        <v>630</v>
      </c>
      <c r="F54" s="368" t="s">
        <v>630</v>
      </c>
      <c r="G54" s="368" t="s">
        <v>630</v>
      </c>
      <c r="H54" s="368" t="s">
        <v>630</v>
      </c>
      <c r="I54" s="368" t="s">
        <v>630</v>
      </c>
      <c r="J54" s="368" t="s">
        <v>630</v>
      </c>
      <c r="K54" s="368" t="s">
        <v>630</v>
      </c>
      <c r="L54" s="86"/>
      <c r="M54" s="86"/>
      <c r="N54" s="86"/>
    </row>
  </sheetData>
  <mergeCells count="22">
    <mergeCell ref="A14:N14"/>
    <mergeCell ref="A19:N19"/>
    <mergeCell ref="A5:N5"/>
    <mergeCell ref="A7:N7"/>
    <mergeCell ref="A9:N9"/>
    <mergeCell ref="A10:N10"/>
    <mergeCell ref="A12:N12"/>
    <mergeCell ref="A13:N13"/>
    <mergeCell ref="A8:N8"/>
    <mergeCell ref="A11:N11"/>
    <mergeCell ref="A15:N15"/>
    <mergeCell ref="A16:N16"/>
    <mergeCell ref="A21:A23"/>
    <mergeCell ref="B21:B23"/>
    <mergeCell ref="K21:K23"/>
    <mergeCell ref="M21:M23"/>
    <mergeCell ref="N21:N23"/>
    <mergeCell ref="L21:L23"/>
    <mergeCell ref="C21:J21"/>
    <mergeCell ref="C22:D22"/>
    <mergeCell ref="I22:J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ввод_факт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2017-05-02T11:57:37Z</dcterms:modified>
</cp:coreProperties>
</file>