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5" state="hidden" r:id="rId10"/>
    <sheet name="6.2. Паспорт фин осв ввод факт" sheetId="27"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24" i="27" l="1"/>
  <c r="C51" i="7"/>
  <c r="C50" i="7"/>
  <c r="AC64" i="27"/>
  <c r="F64" i="27" s="1"/>
  <c r="AB64" i="27"/>
  <c r="AC63" i="27"/>
  <c r="F63" i="27" s="1"/>
  <c r="AB63" i="27"/>
  <c r="AC62" i="27"/>
  <c r="AB62" i="27"/>
  <c r="F62" i="27"/>
  <c r="AC61" i="27"/>
  <c r="AB61" i="27"/>
  <c r="F61" i="27"/>
  <c r="AC60" i="27"/>
  <c r="F60" i="27" s="1"/>
  <c r="AB60" i="27"/>
  <c r="AC59" i="27"/>
  <c r="F59" i="27" s="1"/>
  <c r="AB59" i="27"/>
  <c r="AC58" i="27"/>
  <c r="AB58" i="27"/>
  <c r="F58" i="27"/>
  <c r="AC57" i="27"/>
  <c r="AB57" i="27"/>
  <c r="F57" i="27"/>
  <c r="AC56" i="27"/>
  <c r="AB56" i="27"/>
  <c r="F56" i="27"/>
  <c r="AC55" i="27"/>
  <c r="AB55" i="27"/>
  <c r="F55" i="27"/>
  <c r="AC54" i="27"/>
  <c r="AB54" i="27"/>
  <c r="F54" i="27"/>
  <c r="AC53" i="27"/>
  <c r="F53" i="27" s="1"/>
  <c r="AB53" i="27"/>
  <c r="AC52" i="27"/>
  <c r="F52" i="27" s="1"/>
  <c r="AB52" i="27"/>
  <c r="AC51" i="27"/>
  <c r="F51" i="27" s="1"/>
  <c r="AB51" i="27"/>
  <c r="AC50" i="27"/>
  <c r="F50" i="27" s="1"/>
  <c r="AB50" i="27"/>
  <c r="AC49" i="27"/>
  <c r="F49" i="27" s="1"/>
  <c r="AB49" i="27"/>
  <c r="AC48" i="27"/>
  <c r="F48" i="27" s="1"/>
  <c r="AB48" i="27"/>
  <c r="AC47" i="27"/>
  <c r="AB47" i="27"/>
  <c r="F47" i="27"/>
  <c r="AC46" i="27"/>
  <c r="AB46" i="27"/>
  <c r="F46" i="27"/>
  <c r="AC45" i="27"/>
  <c r="AB45" i="27"/>
  <c r="F45" i="27"/>
  <c r="AC44" i="27"/>
  <c r="F44" i="27" s="1"/>
  <c r="AB44" i="27"/>
  <c r="AC43" i="27"/>
  <c r="F43" i="27" s="1"/>
  <c r="AB43" i="27"/>
  <c r="AC42" i="27"/>
  <c r="AB42" i="27"/>
  <c r="F42" i="27"/>
  <c r="AC41" i="27"/>
  <c r="AB41" i="27"/>
  <c r="F41" i="27"/>
  <c r="AC40" i="27"/>
  <c r="AB40" i="27"/>
  <c r="F40" i="27"/>
  <c r="AC39" i="27"/>
  <c r="AB39" i="27"/>
  <c r="F39" i="27"/>
  <c r="AC38" i="27"/>
  <c r="AB38" i="27"/>
  <c r="F38" i="27"/>
  <c r="AC37" i="27"/>
  <c r="AB37" i="27"/>
  <c r="F37" i="27"/>
  <c r="AC36" i="27"/>
  <c r="AB36" i="27"/>
  <c r="F36" i="27"/>
  <c r="AC35" i="27"/>
  <c r="AB35" i="27"/>
  <c r="F35" i="27"/>
  <c r="AC34" i="27"/>
  <c r="AB34" i="27"/>
  <c r="F34" i="27"/>
  <c r="AC33" i="27"/>
  <c r="AB33" i="27"/>
  <c r="F33" i="27"/>
  <c r="AC32" i="27"/>
  <c r="AB32" i="27"/>
  <c r="F32" i="27"/>
  <c r="AC31" i="27"/>
  <c r="AB31" i="27"/>
  <c r="F31" i="27"/>
  <c r="AC30" i="27"/>
  <c r="AB30" i="27"/>
  <c r="F30" i="27"/>
  <c r="AC29" i="27"/>
  <c r="AB29" i="27"/>
  <c r="F29" i="27"/>
  <c r="AC28" i="27"/>
  <c r="AB28" i="27"/>
  <c r="F28" i="27"/>
  <c r="AC27" i="27"/>
  <c r="AB27" i="27"/>
  <c r="F27" i="27"/>
  <c r="AC26" i="27"/>
  <c r="AB26" i="27"/>
  <c r="F26" i="27"/>
  <c r="AC25" i="27"/>
  <c r="AB25" i="27"/>
  <c r="F25" i="27"/>
  <c r="AC24" i="27"/>
  <c r="AB24" i="27"/>
  <c r="C23" i="27"/>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B23" i="27"/>
  <c r="A14" i="27"/>
  <c r="A11" i="27"/>
  <c r="A8" i="27"/>
  <c r="A4" i="27"/>
  <c r="E28" i="25" l="1"/>
  <c r="AC64" i="25"/>
  <c r="AB64" i="25"/>
  <c r="AC63" i="25"/>
  <c r="AB63" i="25"/>
  <c r="AC62" i="25"/>
  <c r="AB62" i="25"/>
  <c r="AC61" i="25"/>
  <c r="AB61" i="25"/>
  <c r="AC60" i="25"/>
  <c r="AB60" i="25"/>
  <c r="AC59" i="25"/>
  <c r="AB59" i="25"/>
  <c r="AC58" i="25"/>
  <c r="AB58" i="25"/>
  <c r="AC57" i="25"/>
  <c r="AB57" i="25"/>
  <c r="AC56" i="25"/>
  <c r="AB56" i="25"/>
  <c r="AC55" i="25"/>
  <c r="AB55" i="25"/>
  <c r="AC54" i="25"/>
  <c r="AB54" i="25"/>
  <c r="AC53" i="25"/>
  <c r="AB53" i="25"/>
  <c r="AC52" i="25"/>
  <c r="AB52" i="25"/>
  <c r="AC51" i="25"/>
  <c r="AB51" i="25"/>
  <c r="AC50" i="25"/>
  <c r="AB50" i="25"/>
  <c r="AC49" i="25"/>
  <c r="AB49" i="25"/>
  <c r="AC48" i="25"/>
  <c r="AB48" i="25"/>
  <c r="AC47" i="25"/>
  <c r="AB47" i="25"/>
  <c r="AC46" i="25"/>
  <c r="AB46" i="25"/>
  <c r="AC45" i="25"/>
  <c r="AB45" i="25"/>
  <c r="AC44" i="25"/>
  <c r="AB44" i="25"/>
  <c r="AC43" i="25"/>
  <c r="AB43" i="25"/>
  <c r="AC42" i="25"/>
  <c r="AB42" i="25"/>
  <c r="AC41" i="25"/>
  <c r="AB41" i="25"/>
  <c r="AC40" i="25"/>
  <c r="AB40" i="25"/>
  <c r="AC39" i="25"/>
  <c r="AB39" i="25"/>
  <c r="AC38" i="25"/>
  <c r="AB38" i="25"/>
  <c r="AC37" i="25"/>
  <c r="AB37" i="25"/>
  <c r="AC36" i="25"/>
  <c r="AB36" i="25"/>
  <c r="AC35" i="25"/>
  <c r="AB35" i="25"/>
  <c r="AC34" i="25"/>
  <c r="AB34" i="25"/>
  <c r="AC33" i="25"/>
  <c r="AB33" i="25"/>
  <c r="AC32" i="25"/>
  <c r="AB32" i="25"/>
  <c r="AC31" i="25"/>
  <c r="AB31" i="25"/>
  <c r="AC30" i="25"/>
  <c r="AB30" i="25"/>
  <c r="AC29" i="25"/>
  <c r="AB29" i="25"/>
  <c r="AC28" i="25"/>
  <c r="F28" i="25" s="1"/>
  <c r="AB28" i="25"/>
  <c r="AC27" i="25"/>
  <c r="AB27" i="25"/>
  <c r="AC26" i="25"/>
  <c r="F26" i="25" s="1"/>
  <c r="AB26" i="25"/>
  <c r="AC25" i="25"/>
  <c r="AB25" i="25"/>
  <c r="AC24" i="25"/>
  <c r="AB24" i="25"/>
  <c r="F64" i="25"/>
  <c r="F63" i="25"/>
  <c r="F62" i="25"/>
  <c r="F61" i="25"/>
  <c r="F60" i="25"/>
  <c r="F59" i="25"/>
  <c r="F58" i="25"/>
  <c r="F57" i="25"/>
  <c r="E57" i="25"/>
  <c r="F56" i="25"/>
  <c r="E56" i="25"/>
  <c r="D56" i="25"/>
  <c r="F55" i="25"/>
  <c r="E55" i="25"/>
  <c r="F54" i="25"/>
  <c r="E54" i="25"/>
  <c r="D54" i="25"/>
  <c r="F53" i="25"/>
  <c r="E53" i="25"/>
  <c r="F52" i="25"/>
  <c r="D52" i="25"/>
  <c r="E52" i="25" s="1"/>
  <c r="F51" i="25"/>
  <c r="F50" i="25"/>
  <c r="E50" i="25"/>
  <c r="F49" i="25"/>
  <c r="E49" i="25"/>
  <c r="D49" i="25"/>
  <c r="F48" i="25"/>
  <c r="E48" i="25"/>
  <c r="D48" i="25"/>
  <c r="F47" i="25"/>
  <c r="E47" i="25"/>
  <c r="D47" i="25"/>
  <c r="F46" i="25"/>
  <c r="E46" i="25"/>
  <c r="F45" i="25"/>
  <c r="E45" i="25"/>
  <c r="D45" i="25"/>
  <c r="F44" i="25"/>
  <c r="E44" i="25"/>
  <c r="F43" i="25"/>
  <c r="F42" i="25"/>
  <c r="E42" i="25"/>
  <c r="F41" i="25"/>
  <c r="E41" i="25"/>
  <c r="F40" i="25"/>
  <c r="E40" i="25"/>
  <c r="F39" i="25"/>
  <c r="E39" i="25"/>
  <c r="F38" i="25"/>
  <c r="E38" i="25"/>
  <c r="F37" i="25"/>
  <c r="E37" i="25"/>
  <c r="F36" i="25"/>
  <c r="E36" i="25"/>
  <c r="F35" i="25"/>
  <c r="F34" i="25"/>
  <c r="E34" i="25"/>
  <c r="F33" i="25"/>
  <c r="E33" i="25"/>
  <c r="F32" i="25"/>
  <c r="E32" i="25"/>
  <c r="F31" i="25"/>
  <c r="E31" i="25"/>
  <c r="F30" i="25"/>
  <c r="E30" i="25"/>
  <c r="F29" i="25"/>
  <c r="F27" i="25"/>
  <c r="E27" i="25"/>
  <c r="E26" i="25"/>
  <c r="F25" i="25"/>
  <c r="E25" i="25"/>
  <c r="D24"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F24" i="25" l="1"/>
  <c r="C49" i="7" l="1"/>
  <c r="C48" i="7"/>
  <c r="A5" i="26" l="1"/>
  <c r="A4" i="25"/>
  <c r="A5" i="24"/>
  <c r="B30" i="26" l="1"/>
  <c r="E29" i="25" l="1"/>
  <c r="E24" i="25" s="1"/>
  <c r="A15" i="26" l="1"/>
  <c r="B21" i="26" s="1"/>
  <c r="A12" i="26"/>
  <c r="A9" i="26"/>
  <c r="B83" i="26"/>
  <c r="B82" i="26" s="1"/>
  <c r="B81" i="26"/>
  <c r="B80" i="26" s="1"/>
  <c r="B58" i="26"/>
  <c r="B41" i="26"/>
  <c r="B32" i="26"/>
  <c r="B68" i="26"/>
  <c r="B22" i="26"/>
  <c r="B38" i="26" l="1"/>
  <c r="B43" i="26"/>
  <c r="B51" i="26"/>
  <c r="B64" i="26"/>
  <c r="B72" i="26"/>
  <c r="B34" i="26"/>
  <c r="B47" i="26"/>
  <c r="B55" i="26"/>
  <c r="B60" i="26"/>
  <c r="A14" i="25" l="1"/>
  <c r="A11" i="25"/>
  <c r="A8" i="25"/>
  <c r="B23" i="25"/>
  <c r="A15" i="24" l="1"/>
  <c r="A12" i="24"/>
  <c r="A9" i="24"/>
  <c r="B140" i="24"/>
  <c r="C140" i="24" s="1"/>
  <c r="C141" i="24" s="1"/>
  <c r="D73"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49" i="24" s="1"/>
  <c r="E136" i="24"/>
  <c r="F136" i="24" s="1"/>
  <c r="G136" i="24" s="1"/>
  <c r="H136" i="24" s="1"/>
  <c r="I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50" i="24" s="1"/>
  <c r="B59"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C73" i="24"/>
  <c r="A62" i="24"/>
  <c r="B60" i="24"/>
  <c r="C58" i="24"/>
  <c r="C74" i="24" s="1"/>
  <c r="B52" i="24"/>
  <c r="C49" i="24"/>
  <c r="E48" i="24"/>
  <c r="D48" i="24"/>
  <c r="C48" i="24"/>
  <c r="B47" i="24"/>
  <c r="B45" i="24"/>
  <c r="B44" i="24"/>
  <c r="B27" i="24"/>
  <c r="A7" i="24"/>
  <c r="B81" i="24" l="1"/>
  <c r="AQ81" i="24" s="1"/>
  <c r="B29" i="24"/>
  <c r="H48" i="24"/>
  <c r="C47" i="24"/>
  <c r="B25" i="24"/>
  <c r="C67" i="24" s="1"/>
  <c r="F76" i="24" s="1"/>
  <c r="D140" i="24"/>
  <c r="D141" i="24" s="1"/>
  <c r="E73" i="24" s="1"/>
  <c r="E85" i="24" s="1"/>
  <c r="E99" i="24" s="1"/>
  <c r="F48" i="24"/>
  <c r="B66" i="24"/>
  <c r="B68" i="24" s="1"/>
  <c r="B75" i="24" s="1"/>
  <c r="G48" i="24"/>
  <c r="I48" i="24"/>
  <c r="D49" i="24"/>
  <c r="C52" i="24"/>
  <c r="D58" i="24"/>
  <c r="D52" i="24" s="1"/>
  <c r="I118" i="24"/>
  <c r="I120" i="24" s="1"/>
  <c r="C109" i="24" s="1"/>
  <c r="D85" i="24"/>
  <c r="D99" i="24" s="1"/>
  <c r="B85" i="24"/>
  <c r="C85" i="24"/>
  <c r="C99" i="24" s="1"/>
  <c r="B46" i="24"/>
  <c r="B80" i="24"/>
  <c r="J136" i="24"/>
  <c r="J48" i="24"/>
  <c r="E140" i="24"/>
  <c r="E137" i="24"/>
  <c r="B99" i="24" l="1"/>
  <c r="E58" i="24"/>
  <c r="E47" i="24" s="1"/>
  <c r="E61" i="24" s="1"/>
  <c r="E60" i="24" s="1"/>
  <c r="B79" i="24"/>
  <c r="C61" i="24"/>
  <c r="C60" i="24" s="1"/>
  <c r="C76" i="24"/>
  <c r="D74" i="24"/>
  <c r="D67" i="24"/>
  <c r="D76" i="24" s="1"/>
  <c r="D47" i="24"/>
  <c r="D61" i="24" s="1"/>
  <c r="D60" i="24" s="1"/>
  <c r="B54" i="24"/>
  <c r="B55" i="24" s="1"/>
  <c r="B56" i="24" s="1"/>
  <c r="B69" i="24" s="1"/>
  <c r="D109" i="24"/>
  <c r="C108" i="24"/>
  <c r="C50" i="24" s="1"/>
  <c r="C59" i="24" s="1"/>
  <c r="F137" i="24"/>
  <c r="F49" i="24"/>
  <c r="F140" i="24"/>
  <c r="F141" i="24" s="1"/>
  <c r="G73" i="24" s="1"/>
  <c r="G85" i="24" s="1"/>
  <c r="G99" i="24" s="1"/>
  <c r="K136" i="24"/>
  <c r="K48" i="24"/>
  <c r="E141" i="24"/>
  <c r="F73" i="24" s="1"/>
  <c r="F85" i="24" s="1"/>
  <c r="F99" i="24" s="1"/>
  <c r="E52" i="24" l="1"/>
  <c r="E74" i="24"/>
  <c r="F58" i="24"/>
  <c r="F47" i="24" s="1"/>
  <c r="F61" i="24" s="1"/>
  <c r="E67" i="24"/>
  <c r="F67" i="24" s="1"/>
  <c r="G67" i="24" s="1"/>
  <c r="C80" i="24"/>
  <c r="C66" i="24"/>
  <c r="C68" i="24" s="1"/>
  <c r="C75" i="24" s="1"/>
  <c r="C79" i="24"/>
  <c r="D108" i="24"/>
  <c r="D50" i="24" s="1"/>
  <c r="D59" i="24" s="1"/>
  <c r="E109" i="24"/>
  <c r="B77" i="24"/>
  <c r="B70" i="24"/>
  <c r="E76" i="24"/>
  <c r="L136" i="24"/>
  <c r="L48" i="24"/>
  <c r="G137" i="24"/>
  <c r="G49" i="24"/>
  <c r="C53" i="24"/>
  <c r="B82" i="24"/>
  <c r="G140" i="24"/>
  <c r="G141" i="24" s="1"/>
  <c r="H73" i="24" s="1"/>
  <c r="H85" i="24" s="1"/>
  <c r="H99" i="24" s="1"/>
  <c r="F52" i="24" l="1"/>
  <c r="G58" i="24"/>
  <c r="G47" i="24" s="1"/>
  <c r="G61" i="24" s="1"/>
  <c r="G60" i="24" s="1"/>
  <c r="F74" i="24"/>
  <c r="D79" i="24"/>
  <c r="E108" i="24"/>
  <c r="E50" i="24" s="1"/>
  <c r="E59" i="24" s="1"/>
  <c r="F109" i="24"/>
  <c r="D80" i="24"/>
  <c r="D66" i="24"/>
  <c r="D68" i="24" s="1"/>
  <c r="D75" i="24" s="1"/>
  <c r="F60" i="24"/>
  <c r="G74" i="24"/>
  <c r="H140" i="24"/>
  <c r="H141" i="24" s="1"/>
  <c r="I73" i="24" s="1"/>
  <c r="I85" i="24" s="1"/>
  <c r="I99" i="24" s="1"/>
  <c r="C55" i="24"/>
  <c r="H137" i="24"/>
  <c r="H49" i="24"/>
  <c r="M136" i="24"/>
  <c r="M48" i="24"/>
  <c r="G76" i="24"/>
  <c r="H67" i="24"/>
  <c r="B71" i="24"/>
  <c r="G52" i="24" l="1"/>
  <c r="H58" i="24"/>
  <c r="H74" i="24" s="1"/>
  <c r="E79" i="24"/>
  <c r="F108" i="24"/>
  <c r="F50" i="24" s="1"/>
  <c r="F59" i="24" s="1"/>
  <c r="F66" i="24" s="1"/>
  <c r="F68" i="24" s="1"/>
  <c r="F75" i="24" s="1"/>
  <c r="G109" i="24"/>
  <c r="E66" i="24"/>
  <c r="E68" i="24" s="1"/>
  <c r="E75" i="24" s="1"/>
  <c r="E80" i="24"/>
  <c r="B78" i="24"/>
  <c r="B83" i="24" s="1"/>
  <c r="C82" i="24"/>
  <c r="C56" i="24"/>
  <c r="C69" i="24" s="1"/>
  <c r="H47" i="24"/>
  <c r="H61" i="24" s="1"/>
  <c r="H60" i="24" s="1"/>
  <c r="B72" i="24"/>
  <c r="H76" i="24"/>
  <c r="I67" i="24"/>
  <c r="N136" i="24"/>
  <c r="N48" i="24"/>
  <c r="I137" i="24"/>
  <c r="I49" i="24"/>
  <c r="D53" i="24"/>
  <c r="I140" i="24"/>
  <c r="I141" i="24" s="1"/>
  <c r="J73" i="24" s="1"/>
  <c r="J85" i="24" s="1"/>
  <c r="J99" i="24" s="1"/>
  <c r="H52" i="24" l="1"/>
  <c r="I58" i="24"/>
  <c r="I47" i="24" s="1"/>
  <c r="I61" i="24" s="1"/>
  <c r="I60" i="24" s="1"/>
  <c r="H109" i="24"/>
  <c r="G108" i="24"/>
  <c r="G50" i="24" s="1"/>
  <c r="G59" i="24" s="1"/>
  <c r="F80" i="24"/>
  <c r="F79" i="24"/>
  <c r="D55" i="24"/>
  <c r="J49" i="24"/>
  <c r="J137" i="24"/>
  <c r="O136" i="24"/>
  <c r="O48" i="24"/>
  <c r="I76" i="24"/>
  <c r="J67" i="24"/>
  <c r="J58" i="24"/>
  <c r="J140" i="24"/>
  <c r="J141" i="24" s="1"/>
  <c r="K73" i="24" s="1"/>
  <c r="K85" i="24" s="1"/>
  <c r="K99" i="24" s="1"/>
  <c r="C77" i="24"/>
  <c r="C70" i="24"/>
  <c r="B86" i="24"/>
  <c r="B88" i="24"/>
  <c r="B84" i="24"/>
  <c r="B89" i="24" s="1"/>
  <c r="I52" i="24" l="1"/>
  <c r="I74" i="24"/>
  <c r="G79" i="24"/>
  <c r="G80" i="24"/>
  <c r="G66" i="24"/>
  <c r="G68" i="24" s="1"/>
  <c r="G75" i="24" s="1"/>
  <c r="H108" i="24"/>
  <c r="H50" i="24" s="1"/>
  <c r="H59" i="24" s="1"/>
  <c r="I109" i="24"/>
  <c r="B87" i="24"/>
  <c r="B90" i="24" s="1"/>
  <c r="J74" i="24"/>
  <c r="K58" i="24"/>
  <c r="J52" i="24"/>
  <c r="J47" i="24"/>
  <c r="J61" i="24" s="1"/>
  <c r="J60" i="24" s="1"/>
  <c r="P136" i="24"/>
  <c r="P48" i="24"/>
  <c r="D56" i="24"/>
  <c r="D69" i="24" s="1"/>
  <c r="D82" i="24"/>
  <c r="C71" i="24"/>
  <c r="K140" i="24"/>
  <c r="K141" i="24" s="1"/>
  <c r="L73" i="24" s="1"/>
  <c r="L85" i="24" s="1"/>
  <c r="L99" i="24" s="1"/>
  <c r="J76" i="24"/>
  <c r="K67" i="24"/>
  <c r="K137" i="24"/>
  <c r="K49" i="24"/>
  <c r="E53" i="24"/>
  <c r="H66" i="24" l="1"/>
  <c r="H68" i="24" s="1"/>
  <c r="H75" i="24" s="1"/>
  <c r="H80" i="24"/>
  <c r="H79" i="24"/>
  <c r="I108" i="24"/>
  <c r="I50" i="24" s="1"/>
  <c r="I59" i="24" s="1"/>
  <c r="J109" i="24"/>
  <c r="C78" i="24"/>
  <c r="C83" i="24" s="1"/>
  <c r="K74" i="24"/>
  <c r="K52" i="24"/>
  <c r="K47" i="24"/>
  <c r="K61" i="24" s="1"/>
  <c r="K60" i="24" s="1"/>
  <c r="L58" i="24"/>
  <c r="E55" i="24"/>
  <c r="L137" i="24"/>
  <c r="L49" i="24"/>
  <c r="K76" i="24"/>
  <c r="L67" i="24"/>
  <c r="L140" i="24"/>
  <c r="L141" i="24" s="1"/>
  <c r="M73" i="24" s="1"/>
  <c r="M85" i="24" s="1"/>
  <c r="M99" i="24" s="1"/>
  <c r="C72" i="24"/>
  <c r="D77" i="24"/>
  <c r="D70" i="24"/>
  <c r="Q48" i="24"/>
  <c r="Q136" i="24"/>
  <c r="I79" i="24" l="1"/>
  <c r="J108" i="24"/>
  <c r="J50" i="24" s="1"/>
  <c r="J59" i="24" s="1"/>
  <c r="K109" i="24"/>
  <c r="I80" i="24"/>
  <c r="I66" i="24"/>
  <c r="I68" i="24" s="1"/>
  <c r="I75" i="24" s="1"/>
  <c r="R136" i="24"/>
  <c r="R48" i="24"/>
  <c r="D71" i="24"/>
  <c r="L76" i="24"/>
  <c r="M67" i="24"/>
  <c r="E82" i="24"/>
  <c r="E56" i="24"/>
  <c r="E69" i="24" s="1"/>
  <c r="M140" i="24"/>
  <c r="M137" i="24"/>
  <c r="M49" i="24"/>
  <c r="F53" i="24"/>
  <c r="L74" i="24"/>
  <c r="M58" i="24"/>
  <c r="L52" i="24"/>
  <c r="L47" i="24"/>
  <c r="L61" i="24" s="1"/>
  <c r="L60" i="24" s="1"/>
  <c r="C86" i="24"/>
  <c r="C88" i="24"/>
  <c r="C84" i="24"/>
  <c r="C89" i="24" s="1"/>
  <c r="K108" i="24" l="1"/>
  <c r="K50" i="24" s="1"/>
  <c r="K59" i="24" s="1"/>
  <c r="L109" i="24"/>
  <c r="J80" i="24"/>
  <c r="J66" i="24"/>
  <c r="J68" i="24" s="1"/>
  <c r="J75" i="24" s="1"/>
  <c r="J79" i="24"/>
  <c r="N58" i="24"/>
  <c r="M74" i="24"/>
  <c r="M52" i="24"/>
  <c r="M47" i="24"/>
  <c r="M61" i="24" s="1"/>
  <c r="M60" i="24" s="1"/>
  <c r="F55" i="24"/>
  <c r="N137" i="24"/>
  <c r="N49" i="24"/>
  <c r="N140" i="24"/>
  <c r="N141" i="24" s="1"/>
  <c r="O73" i="24" s="1"/>
  <c r="O85" i="24" s="1"/>
  <c r="O99" i="24" s="1"/>
  <c r="M76" i="24"/>
  <c r="N67" i="24"/>
  <c r="D78" i="24"/>
  <c r="D83" i="24" s="1"/>
  <c r="S136" i="24"/>
  <c r="S48" i="24"/>
  <c r="C87" i="24"/>
  <c r="C90" i="24" s="1"/>
  <c r="M141" i="24"/>
  <c r="N73" i="24" s="1"/>
  <c r="N85" i="24" s="1"/>
  <c r="N99" i="24" s="1"/>
  <c r="E77" i="24"/>
  <c r="E70" i="24"/>
  <c r="D72" i="24"/>
  <c r="K80" i="24" l="1"/>
  <c r="K66" i="24"/>
  <c r="K68" i="24" s="1"/>
  <c r="K75" i="24" s="1"/>
  <c r="K79" i="24"/>
  <c r="L108" i="24"/>
  <c r="L50" i="24" s="1"/>
  <c r="L59" i="24" s="1"/>
  <c r="M109" i="24"/>
  <c r="E71" i="24"/>
  <c r="E72" i="24" s="1"/>
  <c r="T136" i="24"/>
  <c r="T48" i="24"/>
  <c r="D86" i="24"/>
  <c r="D88" i="24"/>
  <c r="D84" i="24"/>
  <c r="D89" i="24" s="1"/>
  <c r="O137" i="24"/>
  <c r="O49" i="24"/>
  <c r="F82" i="24"/>
  <c r="F56" i="24"/>
  <c r="F69" i="24" s="1"/>
  <c r="N74" i="24"/>
  <c r="O58" i="24"/>
  <c r="N52" i="24"/>
  <c r="N47" i="24"/>
  <c r="N61" i="24" s="1"/>
  <c r="N60" i="24" s="1"/>
  <c r="N76" i="24"/>
  <c r="O67" i="24"/>
  <c r="O140" i="24"/>
  <c r="O141" i="24" s="1"/>
  <c r="P73" i="24" s="1"/>
  <c r="P85" i="24" s="1"/>
  <c r="P99" i="24" s="1"/>
  <c r="G53" i="24"/>
  <c r="L80" i="24" l="1"/>
  <c r="L66" i="24"/>
  <c r="L68" i="24" s="1"/>
  <c r="L75" i="24" s="1"/>
  <c r="L79" i="24"/>
  <c r="N109" i="24"/>
  <c r="M108" i="24"/>
  <c r="M50" i="24" s="1"/>
  <c r="M59" i="24" s="1"/>
  <c r="O76" i="24"/>
  <c r="P67" i="24"/>
  <c r="P137" i="24"/>
  <c r="P49" i="24"/>
  <c r="D87" i="24"/>
  <c r="D90" i="24" s="1"/>
  <c r="U136" i="24"/>
  <c r="U48" i="24"/>
  <c r="G55" i="24"/>
  <c r="P140" i="24"/>
  <c r="O74" i="24"/>
  <c r="O52" i="24"/>
  <c r="O47" i="24"/>
  <c r="O61" i="24" s="1"/>
  <c r="O60" i="24" s="1"/>
  <c r="P58" i="24"/>
  <c r="F77" i="24"/>
  <c r="F70" i="24"/>
  <c r="E78" i="24"/>
  <c r="E83" i="24" s="1"/>
  <c r="O109" i="24" l="1"/>
  <c r="N108" i="24"/>
  <c r="N50" i="24" s="1"/>
  <c r="N59" i="24" s="1"/>
  <c r="M66" i="24"/>
  <c r="M68" i="24" s="1"/>
  <c r="M75" i="24" s="1"/>
  <c r="M80" i="24"/>
  <c r="M79" i="24"/>
  <c r="F71" i="24"/>
  <c r="F72" i="24"/>
  <c r="P74" i="24"/>
  <c r="Q58" i="24"/>
  <c r="P52" i="24"/>
  <c r="P47" i="24"/>
  <c r="P61" i="24" s="1"/>
  <c r="P60" i="24" s="1"/>
  <c r="Q140" i="24"/>
  <c r="Q141" i="24" s="1"/>
  <c r="R73" i="24" s="1"/>
  <c r="R85" i="24" s="1"/>
  <c r="R99" i="24" s="1"/>
  <c r="G82" i="24"/>
  <c r="G56" i="24"/>
  <c r="G69" i="24" s="1"/>
  <c r="P76" i="24"/>
  <c r="Q67" i="24"/>
  <c r="E86" i="24"/>
  <c r="E84" i="24"/>
  <c r="E89" i="24" s="1"/>
  <c r="E88" i="24"/>
  <c r="P141" i="24"/>
  <c r="Q73" i="24" s="1"/>
  <c r="Q85" i="24" s="1"/>
  <c r="Q99" i="24" s="1"/>
  <c r="H53" i="24"/>
  <c r="V136" i="24"/>
  <c r="V48" i="24"/>
  <c r="Q137" i="24"/>
  <c r="Q49" i="24"/>
  <c r="O108" i="24" l="1"/>
  <c r="O50" i="24" s="1"/>
  <c r="O59" i="24" s="1"/>
  <c r="P109" i="24"/>
  <c r="N66" i="24"/>
  <c r="N68" i="24" s="1"/>
  <c r="N75" i="24" s="1"/>
  <c r="N80" i="24"/>
  <c r="N79" i="24"/>
  <c r="O79" i="24" s="1"/>
  <c r="R49" i="24"/>
  <c r="R137" i="24"/>
  <c r="H55" i="24"/>
  <c r="E87" i="24"/>
  <c r="E90" i="24" s="1"/>
  <c r="G77" i="24"/>
  <c r="G70" i="24"/>
  <c r="R58" i="24"/>
  <c r="Q74" i="24"/>
  <c r="Q52" i="24"/>
  <c r="Q47" i="24"/>
  <c r="Q61" i="24" s="1"/>
  <c r="Q60" i="24" s="1"/>
  <c r="W136" i="24"/>
  <c r="W48" i="24"/>
  <c r="Q76" i="24"/>
  <c r="R67" i="24"/>
  <c r="R140" i="24"/>
  <c r="F78" i="24"/>
  <c r="F83" i="24" s="1"/>
  <c r="P108" i="24" l="1"/>
  <c r="P50" i="24" s="1"/>
  <c r="P59" i="24" s="1"/>
  <c r="Q109" i="24"/>
  <c r="O80" i="24"/>
  <c r="O66" i="24"/>
  <c r="O68" i="24" s="1"/>
  <c r="O75" i="24" s="1"/>
  <c r="F86" i="24"/>
  <c r="F88" i="24"/>
  <c r="F84" i="24"/>
  <c r="F89" i="24" s="1"/>
  <c r="S140" i="24"/>
  <c r="S141" i="24" s="1"/>
  <c r="T73" i="24" s="1"/>
  <c r="T85" i="24" s="1"/>
  <c r="T99" i="24" s="1"/>
  <c r="R76" i="24"/>
  <c r="S67" i="24"/>
  <c r="H82" i="24"/>
  <c r="H56" i="24"/>
  <c r="H69" i="24" s="1"/>
  <c r="R141" i="24"/>
  <c r="S73" i="24" s="1"/>
  <c r="S85" i="24" s="1"/>
  <c r="S99" i="24" s="1"/>
  <c r="X136" i="24"/>
  <c r="X48" i="24"/>
  <c r="R74" i="24"/>
  <c r="S58" i="24"/>
  <c r="R52" i="24"/>
  <c r="R47" i="24"/>
  <c r="R61" i="24" s="1"/>
  <c r="R60" i="24" s="1"/>
  <c r="G71" i="24"/>
  <c r="G78" i="24" s="1"/>
  <c r="G83" i="24" s="1"/>
  <c r="I53" i="24"/>
  <c r="S137" i="24"/>
  <c r="S49" i="24"/>
  <c r="P66" i="24" l="1"/>
  <c r="P68" i="24" s="1"/>
  <c r="P75" i="24" s="1"/>
  <c r="P80" i="24"/>
  <c r="P79" i="24"/>
  <c r="R109" i="24"/>
  <c r="Q108" i="24"/>
  <c r="Q50" i="24" s="1"/>
  <c r="Q59" i="24" s="1"/>
  <c r="G86" i="24"/>
  <c r="G87" i="24" s="1"/>
  <c r="G88" i="24"/>
  <c r="G84" i="24"/>
  <c r="G89" i="24" s="1"/>
  <c r="T137" i="24"/>
  <c r="T49" i="24"/>
  <c r="S74" i="24"/>
  <c r="S52" i="24"/>
  <c r="S47" i="24"/>
  <c r="S61" i="24" s="1"/>
  <c r="S60" i="24" s="1"/>
  <c r="T58" i="24"/>
  <c r="H77" i="24"/>
  <c r="H70" i="24"/>
  <c r="S76" i="24"/>
  <c r="T67" i="24"/>
  <c r="F87" i="24"/>
  <c r="F90" i="24" s="1"/>
  <c r="I55" i="24"/>
  <c r="J53" i="24" s="1"/>
  <c r="G72" i="24"/>
  <c r="Y136" i="24"/>
  <c r="Y48" i="24"/>
  <c r="T140" i="24"/>
  <c r="G90" i="24" l="1"/>
  <c r="S109" i="24"/>
  <c r="R108" i="24"/>
  <c r="R50" i="24" s="1"/>
  <c r="R59" i="24" s="1"/>
  <c r="Q80" i="24"/>
  <c r="Q66" i="24"/>
  <c r="Q68" i="24" s="1"/>
  <c r="Q75" i="24" s="1"/>
  <c r="Q79" i="24"/>
  <c r="U140" i="24"/>
  <c r="Z136" i="24"/>
  <c r="Z48" i="24"/>
  <c r="J55" i="24"/>
  <c r="T76" i="24"/>
  <c r="U67" i="24"/>
  <c r="H71" i="24"/>
  <c r="H78" i="24" s="1"/>
  <c r="H83" i="24" s="1"/>
  <c r="T74" i="24"/>
  <c r="U58" i="24"/>
  <c r="T52" i="24"/>
  <c r="T47" i="24"/>
  <c r="T61" i="24" s="1"/>
  <c r="T60" i="24" s="1"/>
  <c r="T141" i="24"/>
  <c r="U73" i="24" s="1"/>
  <c r="U85" i="24" s="1"/>
  <c r="U99" i="24" s="1"/>
  <c r="I82" i="24"/>
  <c r="I56" i="24"/>
  <c r="I69" i="24" s="1"/>
  <c r="U137" i="24"/>
  <c r="U49" i="24"/>
  <c r="S108" i="24" l="1"/>
  <c r="S50" i="24" s="1"/>
  <c r="S59" i="24" s="1"/>
  <c r="T109" i="24"/>
  <c r="R66" i="24"/>
  <c r="R68" i="24" s="1"/>
  <c r="R75" i="24" s="1"/>
  <c r="R80" i="24"/>
  <c r="R79" i="24"/>
  <c r="S79" i="24" s="1"/>
  <c r="H86" i="24"/>
  <c r="H87" i="24" s="1"/>
  <c r="H90" i="24" s="1"/>
  <c r="H84" i="24"/>
  <c r="H89" i="24" s="1"/>
  <c r="H88" i="24"/>
  <c r="J82" i="24"/>
  <c r="J56" i="24"/>
  <c r="J69" i="24" s="1"/>
  <c r="AA136" i="24"/>
  <c r="AA48" i="24"/>
  <c r="V140" i="24"/>
  <c r="V141" i="24" s="1"/>
  <c r="W73" i="24" s="1"/>
  <c r="W85" i="24" s="1"/>
  <c r="W99" i="24" s="1"/>
  <c r="V137" i="24"/>
  <c r="V49" i="24"/>
  <c r="I77" i="24"/>
  <c r="I70" i="24"/>
  <c r="V58" i="24"/>
  <c r="U74" i="24"/>
  <c r="U52" i="24"/>
  <c r="U47" i="24"/>
  <c r="U61" i="24" s="1"/>
  <c r="U60" i="24" s="1"/>
  <c r="H72" i="24"/>
  <c r="U76" i="24"/>
  <c r="V67" i="24"/>
  <c r="K53" i="24"/>
  <c r="U141" i="24"/>
  <c r="V73" i="24" s="1"/>
  <c r="V85" i="24" s="1"/>
  <c r="V99" i="24" s="1"/>
  <c r="U109" i="24" l="1"/>
  <c r="T108" i="24"/>
  <c r="T50" i="24" s="1"/>
  <c r="T59" i="24" s="1"/>
  <c r="S80" i="24"/>
  <c r="S66" i="24"/>
  <c r="S68" i="24" s="1"/>
  <c r="S75" i="24" s="1"/>
  <c r="V76" i="24"/>
  <c r="W67" i="24"/>
  <c r="V74" i="24"/>
  <c r="W58" i="24"/>
  <c r="V52" i="24"/>
  <c r="V47" i="24"/>
  <c r="V61" i="24" s="1"/>
  <c r="V60" i="24" s="1"/>
  <c r="W137" i="24"/>
  <c r="W49" i="24"/>
  <c r="AB136" i="24"/>
  <c r="AB48" i="24"/>
  <c r="K55" i="24"/>
  <c r="I71" i="24"/>
  <c r="I78" i="24" s="1"/>
  <c r="I83" i="24" s="1"/>
  <c r="W140" i="24"/>
  <c r="W141" i="24" s="1"/>
  <c r="X73" i="24" s="1"/>
  <c r="X85" i="24" s="1"/>
  <c r="X99" i="24" s="1"/>
  <c r="J77" i="24"/>
  <c r="J70" i="24"/>
  <c r="T80" i="24" l="1"/>
  <c r="T79" i="24"/>
  <c r="T66" i="24"/>
  <c r="T68" i="24" s="1"/>
  <c r="T75" i="24" s="1"/>
  <c r="V109" i="24"/>
  <c r="U108" i="24"/>
  <c r="U50" i="24" s="1"/>
  <c r="U59" i="24" s="1"/>
  <c r="I86" i="24"/>
  <c r="I87" i="24" s="1"/>
  <c r="I90" i="24" s="1"/>
  <c r="I84" i="24"/>
  <c r="I89" i="24" s="1"/>
  <c r="I88" i="24"/>
  <c r="J71" i="24"/>
  <c r="J78" i="24" s="1"/>
  <c r="J83" i="24" s="1"/>
  <c r="K82" i="24"/>
  <c r="K56" i="24"/>
  <c r="K69" i="24" s="1"/>
  <c r="AC136" i="24"/>
  <c r="AC48" i="24"/>
  <c r="X140" i="24"/>
  <c r="X141" i="24" s="1"/>
  <c r="Y73" i="24" s="1"/>
  <c r="Y85" i="24" s="1"/>
  <c r="Y99" i="24" s="1"/>
  <c r="I72" i="24"/>
  <c r="L53" i="24"/>
  <c r="X137" i="24"/>
  <c r="X49" i="24"/>
  <c r="W74" i="24"/>
  <c r="W52" i="24"/>
  <c r="W47" i="24"/>
  <c r="W61" i="24" s="1"/>
  <c r="W60" i="24" s="1"/>
  <c r="X58" i="24"/>
  <c r="W76" i="24"/>
  <c r="X67" i="24"/>
  <c r="J72" i="24" l="1"/>
  <c r="W109" i="24"/>
  <c r="V108" i="24"/>
  <c r="V50" i="24" s="1"/>
  <c r="V59" i="24" s="1"/>
  <c r="U66" i="24"/>
  <c r="U68" i="24" s="1"/>
  <c r="U75" i="24" s="1"/>
  <c r="U80" i="24"/>
  <c r="U79" i="24"/>
  <c r="Y137" i="24"/>
  <c r="Y49" i="24"/>
  <c r="X76" i="24"/>
  <c r="Y67" i="24"/>
  <c r="X74" i="24"/>
  <c r="Y58" i="24"/>
  <c r="X52" i="24"/>
  <c r="X47" i="24"/>
  <c r="X61" i="24" s="1"/>
  <c r="X60" i="24" s="1"/>
  <c r="L55" i="24"/>
  <c r="Y140" i="24"/>
  <c r="J86" i="24"/>
  <c r="J87" i="24" s="1"/>
  <c r="J90" i="24" s="1"/>
  <c r="J84" i="24"/>
  <c r="J89" i="24" s="1"/>
  <c r="J88" i="24"/>
  <c r="AD136" i="24"/>
  <c r="AD48" i="24"/>
  <c r="K77" i="24"/>
  <c r="K70" i="24"/>
  <c r="V79" i="24" l="1"/>
  <c r="V80" i="24"/>
  <c r="V66" i="24"/>
  <c r="V68" i="24" s="1"/>
  <c r="V75" i="24" s="1"/>
  <c r="X109" i="24"/>
  <c r="W108" i="24"/>
  <c r="W50" i="24" s="1"/>
  <c r="W59" i="24" s="1"/>
  <c r="AE136" i="24"/>
  <c r="AE48" i="24"/>
  <c r="Z140" i="24"/>
  <c r="L56" i="24"/>
  <c r="L69" i="24" s="1"/>
  <c r="L82" i="24"/>
  <c r="Z49" i="24"/>
  <c r="Z137" i="24"/>
  <c r="K71" i="24"/>
  <c r="K78" i="24" s="1"/>
  <c r="K83" i="24" s="1"/>
  <c r="Y141" i="24"/>
  <c r="Z73" i="24" s="1"/>
  <c r="Z85" i="24" s="1"/>
  <c r="Z99" i="24" s="1"/>
  <c r="M53" i="24"/>
  <c r="Z58" i="24"/>
  <c r="Y74" i="24"/>
  <c r="Y52" i="24"/>
  <c r="Y47" i="24"/>
  <c r="Y61" i="24" s="1"/>
  <c r="Y60" i="24" s="1"/>
  <c r="Y76" i="24"/>
  <c r="Z67" i="24"/>
  <c r="K72" i="24" l="1"/>
  <c r="W80" i="24"/>
  <c r="W66" i="24"/>
  <c r="W68" i="24" s="1"/>
  <c r="W75" i="24" s="1"/>
  <c r="W79" i="24"/>
  <c r="Y109" i="24"/>
  <c r="X108" i="24"/>
  <c r="X50" i="24" s="1"/>
  <c r="X59" i="24" s="1"/>
  <c r="Z76" i="24"/>
  <c r="AA67" i="24"/>
  <c r="M55" i="24"/>
  <c r="N53" i="24" s="1"/>
  <c r="AA137" i="24"/>
  <c r="AA49" i="24"/>
  <c r="AA140" i="24"/>
  <c r="K86" i="24"/>
  <c r="K87" i="24" s="1"/>
  <c r="K90" i="24" s="1"/>
  <c r="K88" i="24"/>
  <c r="K84" i="24"/>
  <c r="K89" i="24" s="1"/>
  <c r="Z74" i="24"/>
  <c r="AA58" i="24"/>
  <c r="Z52" i="24"/>
  <c r="Z47" i="24"/>
  <c r="Z61" i="24" s="1"/>
  <c r="Z60" i="24" s="1"/>
  <c r="L77" i="24"/>
  <c r="L70" i="24"/>
  <c r="Z141" i="24"/>
  <c r="AA73" i="24" s="1"/>
  <c r="AA85" i="24" s="1"/>
  <c r="AA99" i="24" s="1"/>
  <c r="AF136" i="24"/>
  <c r="AF48" i="24"/>
  <c r="Z109" i="24" l="1"/>
  <c r="Y108" i="24"/>
  <c r="Y50" i="24" s="1"/>
  <c r="Y59" i="24" s="1"/>
  <c r="X66" i="24"/>
  <c r="X68" i="24" s="1"/>
  <c r="X75" i="24" s="1"/>
  <c r="X80" i="24"/>
  <c r="X79" i="24"/>
  <c r="L71" i="24"/>
  <c r="L78" i="24" s="1"/>
  <c r="L83" i="24" s="1"/>
  <c r="AA74" i="24"/>
  <c r="AA52" i="24"/>
  <c r="AA47" i="24"/>
  <c r="AA61" i="24" s="1"/>
  <c r="AA60" i="24" s="1"/>
  <c r="AB58" i="24"/>
  <c r="AB140" i="24"/>
  <c r="AB141" i="24" s="1"/>
  <c r="AC73" i="24" s="1"/>
  <c r="AC85" i="24" s="1"/>
  <c r="AC99" i="24" s="1"/>
  <c r="AB137" i="24"/>
  <c r="AB49" i="24"/>
  <c r="N55" i="24"/>
  <c r="AG48" i="24"/>
  <c r="AG136" i="24"/>
  <c r="AA141" i="24"/>
  <c r="AB73" i="24" s="1"/>
  <c r="AB85" i="24" s="1"/>
  <c r="AB99" i="24" s="1"/>
  <c r="M82" i="24"/>
  <c r="M56" i="24"/>
  <c r="M69" i="24" s="1"/>
  <c r="AA76" i="24"/>
  <c r="AB67" i="24"/>
  <c r="AQ67" i="24"/>
  <c r="Y80" i="24" l="1"/>
  <c r="Y66" i="24"/>
  <c r="Y68" i="24" s="1"/>
  <c r="Y75" i="24" s="1"/>
  <c r="Y79" i="24"/>
  <c r="Z108" i="24"/>
  <c r="Z50" i="24" s="1"/>
  <c r="Z59" i="24" s="1"/>
  <c r="AA109" i="24"/>
  <c r="AB76" i="24"/>
  <c r="AC67" i="24"/>
  <c r="M77" i="24"/>
  <c r="M70" i="24"/>
  <c r="L86" i="24"/>
  <c r="L87" i="24" s="1"/>
  <c r="L84" i="24"/>
  <c r="L89" i="24" s="1"/>
  <c r="G28" i="24" s="1"/>
  <c r="C105" i="24" s="1"/>
  <c r="L88" i="24"/>
  <c r="B105" i="24" s="1"/>
  <c r="AH136" i="24"/>
  <c r="AH48" i="24"/>
  <c r="N82" i="24"/>
  <c r="N56" i="24"/>
  <c r="N69" i="24" s="1"/>
  <c r="AC137" i="24"/>
  <c r="AC49" i="24"/>
  <c r="O53" i="24"/>
  <c r="AC140" i="24"/>
  <c r="AC141" i="24" s="1"/>
  <c r="AD73" i="24" s="1"/>
  <c r="AD85" i="24" s="1"/>
  <c r="AD99" i="24" s="1"/>
  <c r="AB74" i="24"/>
  <c r="AC58" i="24"/>
  <c r="AB52" i="24"/>
  <c r="AB47" i="24"/>
  <c r="AB61" i="24" s="1"/>
  <c r="AB60" i="24" s="1"/>
  <c r="L72" i="24"/>
  <c r="Z66" i="24" l="1"/>
  <c r="Z68" i="24" s="1"/>
  <c r="Z75" i="24" s="1"/>
  <c r="Z80" i="24"/>
  <c r="Z79" i="24"/>
  <c r="AB109" i="24"/>
  <c r="AA108" i="24"/>
  <c r="AA50" i="24" s="1"/>
  <c r="AA59" i="24" s="1"/>
  <c r="AD58" i="24"/>
  <c r="AC74" i="24"/>
  <c r="AC52" i="24"/>
  <c r="AC47" i="24"/>
  <c r="AC61" i="24" s="1"/>
  <c r="AC60" i="24" s="1"/>
  <c r="O55" i="24"/>
  <c r="N77" i="24"/>
  <c r="N70" i="24"/>
  <c r="G30" i="24"/>
  <c r="A105" i="24" s="1"/>
  <c r="L90" i="24"/>
  <c r="G29" i="24" s="1"/>
  <c r="D105" i="24" s="1"/>
  <c r="AD140" i="24"/>
  <c r="AD137" i="24"/>
  <c r="AD49" i="24"/>
  <c r="AI136" i="24"/>
  <c r="AI48" i="24"/>
  <c r="M71" i="24"/>
  <c r="M78" i="24" s="1"/>
  <c r="M83" i="24" s="1"/>
  <c r="AC76" i="24"/>
  <c r="AD67" i="24"/>
  <c r="AB108" i="24" l="1"/>
  <c r="AB50" i="24" s="1"/>
  <c r="AB59" i="24" s="1"/>
  <c r="AC109" i="24"/>
  <c r="AA66" i="24"/>
  <c r="AA68" i="24" s="1"/>
  <c r="AA75" i="24" s="1"/>
  <c r="AA80" i="24"/>
  <c r="AA79" i="24"/>
  <c r="M86" i="24"/>
  <c r="M87" i="24" s="1"/>
  <c r="M90" i="24" s="1"/>
  <c r="M88" i="24"/>
  <c r="M84" i="24"/>
  <c r="M89" i="24" s="1"/>
  <c r="AD76" i="24"/>
  <c r="AE67" i="24"/>
  <c r="AJ136" i="24"/>
  <c r="AJ48" i="24"/>
  <c r="AE137" i="24"/>
  <c r="AE49" i="24"/>
  <c r="AE140" i="24"/>
  <c r="AE141" i="24" s="1"/>
  <c r="AF73" i="24" s="1"/>
  <c r="AF85" i="24" s="1"/>
  <c r="AF99" i="24" s="1"/>
  <c r="N71" i="24"/>
  <c r="N78" i="24" s="1"/>
  <c r="N83" i="24" s="1"/>
  <c r="O82" i="24"/>
  <c r="O56" i="24"/>
  <c r="O69" i="24" s="1"/>
  <c r="AD74" i="24"/>
  <c r="AE58" i="24"/>
  <c r="AD52" i="24"/>
  <c r="AD47" i="24"/>
  <c r="AD61" i="24" s="1"/>
  <c r="AD60" i="24" s="1"/>
  <c r="M72" i="24"/>
  <c r="AD141" i="24"/>
  <c r="AE73" i="24" s="1"/>
  <c r="AE85" i="24" s="1"/>
  <c r="AE99" i="24" s="1"/>
  <c r="P53" i="24"/>
  <c r="N72" i="24" l="1"/>
  <c r="AC108" i="24"/>
  <c r="AC50" i="24" s="1"/>
  <c r="AC59" i="24" s="1"/>
  <c r="AD109" i="24"/>
  <c r="AB80" i="24"/>
  <c r="AB66" i="24"/>
  <c r="AB68" i="24" s="1"/>
  <c r="AB75" i="24" s="1"/>
  <c r="AB79" i="24"/>
  <c r="AC79" i="24" s="1"/>
  <c r="P55" i="24"/>
  <c r="AE74" i="24"/>
  <c r="AE52" i="24"/>
  <c r="AE47" i="24"/>
  <c r="AE61" i="24" s="1"/>
  <c r="AE60" i="24" s="1"/>
  <c r="AF58" i="24"/>
  <c r="O77" i="24"/>
  <c r="O70" i="24"/>
  <c r="AE76" i="24"/>
  <c r="AF67" i="24"/>
  <c r="N86" i="24"/>
  <c r="N87" i="24" s="1"/>
  <c r="N90" i="24" s="1"/>
  <c r="N88" i="24"/>
  <c r="N84" i="24"/>
  <c r="N89" i="24" s="1"/>
  <c r="AF140" i="24"/>
  <c r="AF141" i="24" s="1"/>
  <c r="AG73" i="24" s="1"/>
  <c r="AG85" i="24" s="1"/>
  <c r="AG99" i="24" s="1"/>
  <c r="AF137" i="24"/>
  <c r="AF49" i="24"/>
  <c r="AK136" i="24"/>
  <c r="AK48" i="24"/>
  <c r="AC80" i="24" l="1"/>
  <c r="AC66" i="24"/>
  <c r="AC68" i="24" s="1"/>
  <c r="AC75" i="24" s="1"/>
  <c r="AE109" i="24"/>
  <c r="AD108" i="24"/>
  <c r="AD50" i="24" s="1"/>
  <c r="AD59" i="24" s="1"/>
  <c r="AL136" i="24"/>
  <c r="AL48" i="24"/>
  <c r="AG137" i="24"/>
  <c r="AG49" i="24"/>
  <c r="AF76" i="24"/>
  <c r="AG67" i="24"/>
  <c r="AR67" i="24"/>
  <c r="P82" i="24"/>
  <c r="P56" i="24"/>
  <c r="P69" i="24" s="1"/>
  <c r="AG140" i="24"/>
  <c r="AG141" i="24"/>
  <c r="AH73" i="24" s="1"/>
  <c r="AH85" i="24" s="1"/>
  <c r="AH99" i="24" s="1"/>
  <c r="O71" i="24"/>
  <c r="O78" i="24" s="1"/>
  <c r="O83" i="24" s="1"/>
  <c r="AF74" i="24"/>
  <c r="AG58" i="24"/>
  <c r="AF52" i="24"/>
  <c r="AF47" i="24"/>
  <c r="AF61" i="24" s="1"/>
  <c r="AF60" i="24" s="1"/>
  <c r="Q53" i="24"/>
  <c r="AD66" i="24" l="1"/>
  <c r="AD68" i="24" s="1"/>
  <c r="AD75" i="24" s="1"/>
  <c r="AD80" i="24"/>
  <c r="AD79" i="24"/>
  <c r="AE108" i="24"/>
  <c r="AE50" i="24" s="1"/>
  <c r="AE59" i="24" s="1"/>
  <c r="AF109" i="24"/>
  <c r="O86" i="24"/>
  <c r="O87" i="24" s="1"/>
  <c r="O90" i="24" s="1"/>
  <c r="O88" i="24"/>
  <c r="O84" i="24"/>
  <c r="O89" i="24" s="1"/>
  <c r="AH58" i="24"/>
  <c r="AG74" i="24"/>
  <c r="AG52" i="24"/>
  <c r="AG47" i="24"/>
  <c r="AG61" i="24" s="1"/>
  <c r="AG60" i="24" s="1"/>
  <c r="P77" i="24"/>
  <c r="P70" i="24"/>
  <c r="AG76" i="24"/>
  <c r="AH67" i="24"/>
  <c r="AH137" i="24"/>
  <c r="AH49" i="24"/>
  <c r="AM136" i="24"/>
  <c r="AM48" i="24"/>
  <c r="Q55" i="24"/>
  <c r="R53" i="24" s="1"/>
  <c r="O72" i="24"/>
  <c r="AH140" i="24"/>
  <c r="AE66" i="24" l="1"/>
  <c r="AE68" i="24" s="1"/>
  <c r="AE75" i="24" s="1"/>
  <c r="AE80" i="24"/>
  <c r="AE79" i="24"/>
  <c r="AF108" i="24"/>
  <c r="AF50" i="24" s="1"/>
  <c r="AF59" i="24" s="1"/>
  <c r="AG109" i="24"/>
  <c r="AI140" i="24"/>
  <c r="R55" i="24"/>
  <c r="AN136" i="24"/>
  <c r="AN48" i="24"/>
  <c r="AI137" i="24"/>
  <c r="AI49" i="24"/>
  <c r="AH76" i="24"/>
  <c r="AI67" i="24"/>
  <c r="AH141" i="24"/>
  <c r="AI73" i="24" s="1"/>
  <c r="AI85" i="24" s="1"/>
  <c r="AI99" i="24" s="1"/>
  <c r="Q82" i="24"/>
  <c r="Q56" i="24"/>
  <c r="Q69" i="24" s="1"/>
  <c r="P71" i="24"/>
  <c r="P78" i="24" s="1"/>
  <c r="P83" i="24" s="1"/>
  <c r="AH74" i="24"/>
  <c r="AI58" i="24"/>
  <c r="AH52" i="24"/>
  <c r="AH47" i="24"/>
  <c r="AH61" i="24" s="1"/>
  <c r="AH60" i="24" s="1"/>
  <c r="AF80" i="24" l="1"/>
  <c r="AF66" i="24"/>
  <c r="AF68" i="24" s="1"/>
  <c r="AF75" i="24" s="1"/>
  <c r="AF79" i="24"/>
  <c r="AH109" i="24"/>
  <c r="AG108" i="24"/>
  <c r="AG50" i="24" s="1"/>
  <c r="AG59" i="24" s="1"/>
  <c r="P86" i="24"/>
  <c r="P87" i="24" s="1"/>
  <c r="P90" i="24" s="1"/>
  <c r="P84" i="24"/>
  <c r="P89" i="24" s="1"/>
  <c r="P88" i="24"/>
  <c r="AI74" i="24"/>
  <c r="AI52" i="24"/>
  <c r="AI47" i="24"/>
  <c r="AI61" i="24" s="1"/>
  <c r="AI60" i="24" s="1"/>
  <c r="AJ58" i="24"/>
  <c r="AJ137" i="24"/>
  <c r="AJ49" i="24"/>
  <c r="AO136" i="24"/>
  <c r="AO48" i="24"/>
  <c r="R82" i="24"/>
  <c r="R56" i="24"/>
  <c r="R69" i="24" s="1"/>
  <c r="AJ140" i="24"/>
  <c r="AJ141" i="24" s="1"/>
  <c r="AK73" i="24" s="1"/>
  <c r="AK85" i="24" s="1"/>
  <c r="AK99" i="24" s="1"/>
  <c r="P72" i="24"/>
  <c r="Q77" i="24"/>
  <c r="Q70" i="24"/>
  <c r="AI76" i="24"/>
  <c r="AJ67" i="24"/>
  <c r="S53" i="24"/>
  <c r="AI141" i="24"/>
  <c r="AJ73" i="24" s="1"/>
  <c r="AJ85" i="24" s="1"/>
  <c r="AJ99" i="24" s="1"/>
  <c r="AG66" i="24" l="1"/>
  <c r="AG68" i="24" s="1"/>
  <c r="AG75" i="24" s="1"/>
  <c r="AG80" i="24"/>
  <c r="AG79" i="24"/>
  <c r="AH108" i="24"/>
  <c r="AH50" i="24" s="1"/>
  <c r="AH59" i="24" s="1"/>
  <c r="AI109" i="24"/>
  <c r="S55" i="24"/>
  <c r="Q71" i="24"/>
  <c r="Q78" i="24" s="1"/>
  <c r="Q83" i="24" s="1"/>
  <c r="AP136" i="24"/>
  <c r="AQ136" i="24" s="1"/>
  <c r="AR136" i="24" s="1"/>
  <c r="AS136" i="24" s="1"/>
  <c r="AT136" i="24" s="1"/>
  <c r="AU136" i="24" s="1"/>
  <c r="AV136" i="24" s="1"/>
  <c r="AW136" i="24" s="1"/>
  <c r="AX136" i="24" s="1"/>
  <c r="AY136" i="24" s="1"/>
  <c r="AP48" i="24"/>
  <c r="AK137" i="24"/>
  <c r="AK49" i="24"/>
  <c r="AJ74" i="24"/>
  <c r="AK58" i="24"/>
  <c r="AJ52" i="24"/>
  <c r="AJ47" i="24"/>
  <c r="AJ61" i="24" s="1"/>
  <c r="AJ60" i="24" s="1"/>
  <c r="AJ76" i="24"/>
  <c r="AK67" i="24"/>
  <c r="AK140" i="24"/>
  <c r="R77" i="24"/>
  <c r="R70" i="24"/>
  <c r="AH79" i="24" l="1"/>
  <c r="AI108" i="24"/>
  <c r="AI50" i="24" s="1"/>
  <c r="AI59" i="24" s="1"/>
  <c r="AJ109" i="24"/>
  <c r="AH80" i="24"/>
  <c r="AH66" i="24"/>
  <c r="AH68" i="24" s="1"/>
  <c r="AH75" i="24" s="1"/>
  <c r="Q86" i="24"/>
  <c r="Q87" i="24" s="1"/>
  <c r="Q90" i="24" s="1"/>
  <c r="Q88" i="24"/>
  <c r="Q84" i="24"/>
  <c r="Q89" i="24" s="1"/>
  <c r="AL140" i="24"/>
  <c r="AL141" i="24" s="1"/>
  <c r="AM73" i="24" s="1"/>
  <c r="AM85" i="24" s="1"/>
  <c r="AM99" i="24" s="1"/>
  <c r="AK76" i="24"/>
  <c r="AL67" i="24"/>
  <c r="AL137" i="24"/>
  <c r="AL49" i="24"/>
  <c r="S82" i="24"/>
  <c r="S56" i="24"/>
  <c r="S69" i="24" s="1"/>
  <c r="R71" i="24"/>
  <c r="R78" i="24" s="1"/>
  <c r="R83" i="24" s="1"/>
  <c r="AK141" i="24"/>
  <c r="AL73" i="24" s="1"/>
  <c r="AL85" i="24" s="1"/>
  <c r="AL99" i="24" s="1"/>
  <c r="AL58" i="24"/>
  <c r="AK74" i="24"/>
  <c r="AK52" i="24"/>
  <c r="AK47" i="24"/>
  <c r="AK61" i="24" s="1"/>
  <c r="AK60" i="24" s="1"/>
  <c r="Q72" i="24"/>
  <c r="T53" i="24"/>
  <c r="AK109" i="24" l="1"/>
  <c r="AJ108" i="24"/>
  <c r="AJ50" i="24" s="1"/>
  <c r="AJ59" i="24" s="1"/>
  <c r="AI80" i="24"/>
  <c r="AI66" i="24"/>
  <c r="AI68" i="24" s="1"/>
  <c r="AI75" i="24" s="1"/>
  <c r="AI79" i="24"/>
  <c r="R86" i="24"/>
  <c r="R87" i="24" s="1"/>
  <c r="R90" i="24" s="1"/>
  <c r="R88" i="24"/>
  <c r="R84" i="24"/>
  <c r="R89" i="24" s="1"/>
  <c r="T55" i="24"/>
  <c r="U53" i="24" s="1"/>
  <c r="AL74" i="24"/>
  <c r="AM58" i="24"/>
  <c r="AL52" i="24"/>
  <c r="AL47" i="24"/>
  <c r="AL61" i="24" s="1"/>
  <c r="AL60" i="24" s="1"/>
  <c r="AM137" i="24"/>
  <c r="AM49" i="24"/>
  <c r="R72" i="24"/>
  <c r="S77" i="24"/>
  <c r="S70" i="24"/>
  <c r="AL76" i="24"/>
  <c r="AM67" i="24"/>
  <c r="AM140" i="24"/>
  <c r="AJ80" i="24" l="1"/>
  <c r="AJ66" i="24"/>
  <c r="AJ68" i="24" s="1"/>
  <c r="AJ75" i="24" s="1"/>
  <c r="AJ79" i="24"/>
  <c r="AL109" i="24"/>
  <c r="AK108" i="24"/>
  <c r="AK50" i="24" s="1"/>
  <c r="AK59" i="24" s="1"/>
  <c r="AN140" i="24"/>
  <c r="AN141" i="24" s="1"/>
  <c r="AO73" i="24" s="1"/>
  <c r="AO85" i="24" s="1"/>
  <c r="AO99" i="24" s="1"/>
  <c r="AM74" i="24"/>
  <c r="AM52" i="24"/>
  <c r="AM47" i="24"/>
  <c r="AM61" i="24" s="1"/>
  <c r="AM60" i="24" s="1"/>
  <c r="AN58" i="24"/>
  <c r="U55" i="24"/>
  <c r="AM141" i="24"/>
  <c r="AN73" i="24" s="1"/>
  <c r="AN85" i="24" s="1"/>
  <c r="AN99" i="24" s="1"/>
  <c r="AM76" i="24"/>
  <c r="AN67" i="24"/>
  <c r="S71" i="24"/>
  <c r="S78" i="24" s="1"/>
  <c r="S83" i="24" s="1"/>
  <c r="AN137" i="24"/>
  <c r="AN49" i="24"/>
  <c r="T56" i="24"/>
  <c r="T69" i="24" s="1"/>
  <c r="T82" i="24"/>
  <c r="AM109" i="24" l="1"/>
  <c r="AL108" i="24"/>
  <c r="AL50" i="24" s="1"/>
  <c r="AL59" i="24" s="1"/>
  <c r="AK66" i="24"/>
  <c r="AK68" i="24" s="1"/>
  <c r="AK75" i="24" s="1"/>
  <c r="AK80" i="24"/>
  <c r="AK79" i="24"/>
  <c r="S86" i="24"/>
  <c r="S87" i="24" s="1"/>
  <c r="S90" i="24" s="1"/>
  <c r="S88" i="24"/>
  <c r="S84" i="24"/>
  <c r="S89" i="24" s="1"/>
  <c r="AO137" i="24"/>
  <c r="AO49" i="24"/>
  <c r="AN76" i="24"/>
  <c r="AO67" i="24"/>
  <c r="U82" i="24"/>
  <c r="U56" i="24"/>
  <c r="U69" i="24" s="1"/>
  <c r="AN74" i="24"/>
  <c r="AO58" i="24"/>
  <c r="AN52" i="24"/>
  <c r="AN47" i="24"/>
  <c r="AN61" i="24" s="1"/>
  <c r="AN60" i="24" s="1"/>
  <c r="T77" i="24"/>
  <c r="T70" i="24"/>
  <c r="S72" i="24"/>
  <c r="V53" i="24"/>
  <c r="AO140" i="24"/>
  <c r="AL80" i="24" l="1"/>
  <c r="AL66" i="24"/>
  <c r="AL68" i="24" s="1"/>
  <c r="AL75" i="24" s="1"/>
  <c r="AL79" i="24"/>
  <c r="AN109" i="24"/>
  <c r="AM108" i="24"/>
  <c r="AM50" i="24" s="1"/>
  <c r="AM59" i="24" s="1"/>
  <c r="AP140" i="24"/>
  <c r="AP141" i="24" s="1"/>
  <c r="V55" i="24"/>
  <c r="W53" i="24" s="1"/>
  <c r="T71" i="24"/>
  <c r="T78" i="24" s="1"/>
  <c r="T83" i="24" s="1"/>
  <c r="AO76" i="24"/>
  <c r="AP67" i="24"/>
  <c r="AO141" i="24"/>
  <c r="AP73" i="24" s="1"/>
  <c r="AP85" i="24" s="1"/>
  <c r="AP99" i="24" s="1"/>
  <c r="AQ99" i="24" s="1"/>
  <c r="A100" i="24" s="1"/>
  <c r="AP58" i="24"/>
  <c r="AO74" i="24"/>
  <c r="AO52" i="24"/>
  <c r="AO47" i="24"/>
  <c r="AO61" i="24" s="1"/>
  <c r="AO60" i="24" s="1"/>
  <c r="U77" i="24"/>
  <c r="U70" i="24"/>
  <c r="AP137" i="24"/>
  <c r="AQ137" i="24" s="1"/>
  <c r="AR137" i="24" s="1"/>
  <c r="AS137" i="24" s="1"/>
  <c r="AT137" i="24" s="1"/>
  <c r="AU137" i="24" s="1"/>
  <c r="AV137" i="24" s="1"/>
  <c r="AW137" i="24" s="1"/>
  <c r="AX137" i="24" s="1"/>
  <c r="AY137" i="24" s="1"/>
  <c r="AP49" i="24"/>
  <c r="T72" i="24" l="1"/>
  <c r="AO109" i="24"/>
  <c r="AN108" i="24"/>
  <c r="AN50" i="24" s="1"/>
  <c r="AN59" i="24" s="1"/>
  <c r="AM80" i="24"/>
  <c r="AM66" i="24"/>
  <c r="AM68" i="24" s="1"/>
  <c r="AM75" i="24" s="1"/>
  <c r="AM79" i="24"/>
  <c r="AP74" i="24"/>
  <c r="AP52" i="24"/>
  <c r="AP47" i="24"/>
  <c r="AP61" i="24" s="1"/>
  <c r="AP60" i="24" s="1"/>
  <c r="AP76" i="24"/>
  <c r="AS67" i="24"/>
  <c r="W55" i="24"/>
  <c r="U71" i="24"/>
  <c r="U78" i="24" s="1"/>
  <c r="U83" i="24" s="1"/>
  <c r="T86" i="24"/>
  <c r="T87" i="24" s="1"/>
  <c r="T90" i="24" s="1"/>
  <c r="T84" i="24"/>
  <c r="T89" i="24" s="1"/>
  <c r="T88" i="24"/>
  <c r="V82" i="24"/>
  <c r="V56" i="24"/>
  <c r="V69" i="24" s="1"/>
  <c r="AQ140" i="24"/>
  <c r="AQ141" i="24" s="1"/>
  <c r="AN79" i="24" l="1"/>
  <c r="U72" i="24"/>
  <c r="AO108" i="24"/>
  <c r="AO50" i="24" s="1"/>
  <c r="AO59" i="24" s="1"/>
  <c r="AP109" i="24"/>
  <c r="AP108" i="24" s="1"/>
  <c r="AP50" i="24" s="1"/>
  <c r="AP59" i="24" s="1"/>
  <c r="AN80" i="24"/>
  <c r="AN66" i="24"/>
  <c r="AN68" i="24" s="1"/>
  <c r="AN75" i="24" s="1"/>
  <c r="U86" i="24"/>
  <c r="U87" i="24" s="1"/>
  <c r="U90" i="24" s="1"/>
  <c r="U84" i="24"/>
  <c r="U89" i="24" s="1"/>
  <c r="U88" i="24"/>
  <c r="V77" i="24"/>
  <c r="V70" i="24"/>
  <c r="W82" i="24"/>
  <c r="W56" i="24"/>
  <c r="W69" i="24" s="1"/>
  <c r="AR140" i="24"/>
  <c r="X53" i="24"/>
  <c r="AP66" i="24" l="1"/>
  <c r="AP68" i="24" s="1"/>
  <c r="AP75" i="24" s="1"/>
  <c r="AP80" i="24"/>
  <c r="AO80" i="24"/>
  <c r="AO79" i="24"/>
  <c r="AP79" i="24" s="1"/>
  <c r="AO66" i="24"/>
  <c r="AO68" i="24" s="1"/>
  <c r="AO75" i="24" s="1"/>
  <c r="X55" i="24"/>
  <c r="AS140" i="24"/>
  <c r="W77" i="24"/>
  <c r="W70" i="24"/>
  <c r="V71" i="24"/>
  <c r="V78" i="24" s="1"/>
  <c r="V83" i="24" s="1"/>
  <c r="AR141" i="24"/>
  <c r="V86" i="24" l="1"/>
  <c r="V87" i="24" s="1"/>
  <c r="V90" i="24" s="1"/>
  <c r="V88" i="24"/>
  <c r="V84" i="24"/>
  <c r="V89" i="24" s="1"/>
  <c r="AT140" i="24"/>
  <c r="AT141" i="24" s="1"/>
  <c r="X82" i="24"/>
  <c r="X56" i="24"/>
  <c r="X69" i="24" s="1"/>
  <c r="V72" i="24"/>
  <c r="W71" i="24"/>
  <c r="W78" i="24" s="1"/>
  <c r="W83" i="24" s="1"/>
  <c r="AS141" i="24"/>
  <c r="Y53" i="24"/>
  <c r="W86" i="24" l="1"/>
  <c r="W87" i="24" s="1"/>
  <c r="W90" i="24" s="1"/>
  <c r="W88" i="24"/>
  <c r="W84" i="24"/>
  <c r="W89" i="24" s="1"/>
  <c r="Y55" i="24"/>
  <c r="W72" i="24"/>
  <c r="X77" i="24"/>
  <c r="X70" i="24"/>
  <c r="AU140" i="24"/>
  <c r="AV140" i="24" l="1"/>
  <c r="AV141" i="24" s="1"/>
  <c r="Y82" i="24"/>
  <c r="Y56" i="24"/>
  <c r="Y69" i="24" s="1"/>
  <c r="AU141" i="24"/>
  <c r="X71" i="24"/>
  <c r="X78" i="24" s="1"/>
  <c r="X83" i="24" s="1"/>
  <c r="Z53" i="24"/>
  <c r="X86" i="24" l="1"/>
  <c r="X87" i="24" s="1"/>
  <c r="X90" i="24" s="1"/>
  <c r="X88" i="24"/>
  <c r="X84" i="24"/>
  <c r="X89" i="24" s="1"/>
  <c r="Z55" i="24"/>
  <c r="AA53" i="24" s="1"/>
  <c r="Y77" i="24"/>
  <c r="Y70" i="24"/>
  <c r="X72" i="24"/>
  <c r="AW140" i="24"/>
  <c r="AX140" i="24" l="1"/>
  <c r="AX141" i="24" s="1"/>
  <c r="Y71" i="24"/>
  <c r="Y78" i="24" s="1"/>
  <c r="Y83" i="24" s="1"/>
  <c r="AA55" i="24"/>
  <c r="AB53" i="24" s="1"/>
  <c r="AW141" i="24"/>
  <c r="Z82" i="24"/>
  <c r="Z56" i="24"/>
  <c r="Z69" i="24" s="1"/>
  <c r="Y72" i="24" l="1"/>
  <c r="AB55" i="24"/>
  <c r="Z77" i="24"/>
  <c r="Z70" i="24"/>
  <c r="Y86" i="24"/>
  <c r="Y87" i="24" s="1"/>
  <c r="Y90" i="24" s="1"/>
  <c r="Y88" i="24"/>
  <c r="Y84" i="24"/>
  <c r="Y89" i="24" s="1"/>
  <c r="AA82" i="24"/>
  <c r="AA56" i="24"/>
  <c r="AA69" i="24" s="1"/>
  <c r="AY140" i="24"/>
  <c r="AY141" i="24" s="1"/>
  <c r="AA77" i="24" l="1"/>
  <c r="AA70" i="24"/>
  <c r="AB56" i="24"/>
  <c r="AB69" i="24" s="1"/>
  <c r="AB82" i="24"/>
  <c r="Z71" i="24"/>
  <c r="Z78" i="24" s="1"/>
  <c r="Z83" i="24" s="1"/>
  <c r="AC53" i="24"/>
  <c r="Z86" i="24" l="1"/>
  <c r="Z87" i="24" s="1"/>
  <c r="Z90" i="24" s="1"/>
  <c r="Z88" i="24"/>
  <c r="Z84" i="24"/>
  <c r="Z89" i="24" s="1"/>
  <c r="AC55" i="24"/>
  <c r="AD53" i="24" s="1"/>
  <c r="AB77" i="24"/>
  <c r="AB70" i="24"/>
  <c r="AA71" i="24"/>
  <c r="AA78" i="24" s="1"/>
  <c r="AA83" i="24" s="1"/>
  <c r="Z72" i="24"/>
  <c r="AA72" i="24" l="1"/>
  <c r="AD55" i="24"/>
  <c r="AE53" i="24" s="1"/>
  <c r="AA86" i="24"/>
  <c r="AA87" i="24" s="1"/>
  <c r="AA90" i="24" s="1"/>
  <c r="AA84" i="24"/>
  <c r="AA89" i="24" s="1"/>
  <c r="AA88" i="24"/>
  <c r="AB71" i="24"/>
  <c r="AB78" i="24" s="1"/>
  <c r="AB83" i="24" s="1"/>
  <c r="AC82" i="24"/>
  <c r="AC56" i="24"/>
  <c r="AC69" i="24" s="1"/>
  <c r="AB72" i="24" l="1"/>
  <c r="AB86" i="24"/>
  <c r="AB87" i="24" s="1"/>
  <c r="AB90" i="24" s="1"/>
  <c r="AB88" i="24"/>
  <c r="AB84" i="24"/>
  <c r="AB89" i="24" s="1"/>
  <c r="AD82" i="24"/>
  <c r="AD56" i="24"/>
  <c r="AD69" i="24" s="1"/>
  <c r="AC77" i="24"/>
  <c r="AC70" i="24"/>
  <c r="AE55" i="24"/>
  <c r="AF53" i="24" s="1"/>
  <c r="AF55" i="24" l="1"/>
  <c r="AG53" i="24" s="1"/>
  <c r="AE82" i="24"/>
  <c r="AE56" i="24"/>
  <c r="AE69" i="24" s="1"/>
  <c r="AC71" i="24"/>
  <c r="AC78" i="24" s="1"/>
  <c r="AC83" i="24" s="1"/>
  <c r="AD77" i="24"/>
  <c r="AD70" i="24"/>
  <c r="AC86" i="24" l="1"/>
  <c r="AC87" i="24" s="1"/>
  <c r="AC90" i="24" s="1"/>
  <c r="AC88" i="24"/>
  <c r="AC84" i="24"/>
  <c r="AC89" i="24" s="1"/>
  <c r="AG55" i="24"/>
  <c r="AH53" i="24" s="1"/>
  <c r="AD71" i="24"/>
  <c r="AD78" i="24" s="1"/>
  <c r="AD83" i="24" s="1"/>
  <c r="AC72" i="24"/>
  <c r="AE77" i="24"/>
  <c r="AE70" i="24"/>
  <c r="AF82" i="24"/>
  <c r="AF56" i="24"/>
  <c r="AF69" i="24" s="1"/>
  <c r="AD86" i="24" l="1"/>
  <c r="AD87" i="24" s="1"/>
  <c r="AD90" i="24" s="1"/>
  <c r="AD84" i="24"/>
  <c r="AD89" i="24" s="1"/>
  <c r="AD88" i="24"/>
  <c r="AH55" i="24"/>
  <c r="AI53" i="24" s="1"/>
  <c r="AF77" i="24"/>
  <c r="AF70" i="24"/>
  <c r="AE71" i="24"/>
  <c r="AE78" i="24" s="1"/>
  <c r="AE83" i="24" s="1"/>
  <c r="AD72" i="24"/>
  <c r="AG82" i="24"/>
  <c r="AG56" i="24"/>
  <c r="AG69" i="24" s="1"/>
  <c r="AE86" i="24" l="1"/>
  <c r="AE87" i="24" s="1"/>
  <c r="AE90" i="24" s="1"/>
  <c r="AE84" i="24"/>
  <c r="AE89" i="24" s="1"/>
  <c r="AE88" i="24"/>
  <c r="AF71" i="24"/>
  <c r="AF78" i="24" s="1"/>
  <c r="AF83" i="24" s="1"/>
  <c r="AI55" i="24"/>
  <c r="AJ53" i="24" s="1"/>
  <c r="AG77" i="24"/>
  <c r="AG70" i="24"/>
  <c r="AE72" i="24"/>
  <c r="AH82" i="24"/>
  <c r="AH56" i="24"/>
  <c r="AH69" i="24" s="1"/>
  <c r="AF72" i="24" l="1"/>
  <c r="AJ55" i="24"/>
  <c r="AH77" i="24"/>
  <c r="AH70" i="24"/>
  <c r="AF86" i="24"/>
  <c r="AF87" i="24" s="1"/>
  <c r="AF90" i="24" s="1"/>
  <c r="AF88" i="24"/>
  <c r="AF84" i="24"/>
  <c r="AF89" i="24" s="1"/>
  <c r="AG71" i="24"/>
  <c r="AG78" i="24" s="1"/>
  <c r="AG83" i="24" s="1"/>
  <c r="AI82" i="24"/>
  <c r="AI56" i="24"/>
  <c r="AI69" i="24" s="1"/>
  <c r="AG72" i="24" l="1"/>
  <c r="AH71" i="24"/>
  <c r="AH78" i="24" s="1"/>
  <c r="AH83" i="24" s="1"/>
  <c r="AG86" i="24"/>
  <c r="AG87" i="24" s="1"/>
  <c r="AG90" i="24" s="1"/>
  <c r="AG84" i="24"/>
  <c r="AG89" i="24" s="1"/>
  <c r="AG88" i="24"/>
  <c r="AJ56" i="24"/>
  <c r="AJ69" i="24" s="1"/>
  <c r="AJ82" i="24"/>
  <c r="AI77" i="24"/>
  <c r="AI70" i="24"/>
  <c r="AK53" i="24"/>
  <c r="AH72" i="24" l="1"/>
  <c r="AK55" i="24"/>
  <c r="AL53" i="24" s="1"/>
  <c r="AI71" i="24"/>
  <c r="AI78" i="24" s="1"/>
  <c r="AH86" i="24"/>
  <c r="AH87" i="24" s="1"/>
  <c r="AH90" i="24" s="1"/>
  <c r="AH88" i="24"/>
  <c r="AH84" i="24"/>
  <c r="AH89" i="24" s="1"/>
  <c r="AI83" i="24"/>
  <c r="AJ77" i="24"/>
  <c r="AJ70" i="24"/>
  <c r="AI72" i="24" l="1"/>
  <c r="AK82" i="24"/>
  <c r="AK56" i="24"/>
  <c r="AK69" i="24" s="1"/>
  <c r="AJ71" i="24"/>
  <c r="AJ78" i="24" s="1"/>
  <c r="AI86" i="24"/>
  <c r="AI87" i="24" s="1"/>
  <c r="AI90" i="24" s="1"/>
  <c r="AI88" i="24"/>
  <c r="AI84" i="24"/>
  <c r="AI89" i="24" s="1"/>
  <c r="AJ83" i="24"/>
  <c r="AL55" i="24"/>
  <c r="AM53" i="24" s="1"/>
  <c r="AJ72" i="24" l="1"/>
  <c r="AM55" i="24"/>
  <c r="AJ86" i="24"/>
  <c r="AJ87" i="24" s="1"/>
  <c r="AJ90" i="24" s="1"/>
  <c r="AJ88" i="24"/>
  <c r="AJ84" i="24"/>
  <c r="AJ89" i="24" s="1"/>
  <c r="AK77" i="24"/>
  <c r="AK70" i="24"/>
  <c r="AL82" i="24"/>
  <c r="AL56" i="24"/>
  <c r="AL69" i="24" s="1"/>
  <c r="AM82" i="24" l="1"/>
  <c r="AM56" i="24"/>
  <c r="AM69" i="24" s="1"/>
  <c r="AL77" i="24"/>
  <c r="AL70" i="24"/>
  <c r="AK71" i="24"/>
  <c r="AK78" i="24" s="1"/>
  <c r="AK83" i="24" s="1"/>
  <c r="AN53" i="24"/>
  <c r="AK86" i="24" l="1"/>
  <c r="AK87" i="24" s="1"/>
  <c r="AK90" i="24" s="1"/>
  <c r="AK88" i="24"/>
  <c r="AK84" i="24"/>
  <c r="AK89" i="24" s="1"/>
  <c r="AL71" i="24"/>
  <c r="AL78" i="24" s="1"/>
  <c r="AL83" i="24" s="1"/>
  <c r="AN55" i="24"/>
  <c r="AK72" i="24"/>
  <c r="AM77" i="24"/>
  <c r="AM70" i="24"/>
  <c r="AL86" i="24" l="1"/>
  <c r="AL87" i="24" s="1"/>
  <c r="AL90" i="24" s="1"/>
  <c r="AL88" i="24"/>
  <c r="AL84" i="24"/>
  <c r="AL89" i="24" s="1"/>
  <c r="AN82" i="24"/>
  <c r="AN56" i="24"/>
  <c r="AN69" i="24" s="1"/>
  <c r="AM71" i="24"/>
  <c r="AM78" i="24" s="1"/>
  <c r="AM83" i="24" s="1"/>
  <c r="AO53" i="24"/>
  <c r="AL72" i="24"/>
  <c r="AM86" i="24" l="1"/>
  <c r="AM87" i="24" s="1"/>
  <c r="AM90" i="24" s="1"/>
  <c r="AM84" i="24"/>
  <c r="AM89" i="24" s="1"/>
  <c r="AM88" i="24"/>
  <c r="AN77" i="24"/>
  <c r="AN70" i="24"/>
  <c r="AO55" i="24"/>
  <c r="AM72" i="24"/>
  <c r="AO82" i="24" l="1"/>
  <c r="AO56" i="24"/>
  <c r="AO69" i="24" s="1"/>
  <c r="AN71" i="24"/>
  <c r="AN78" i="24" s="1"/>
  <c r="AN83" i="24" s="1"/>
  <c r="AP53" i="24"/>
  <c r="AP55" i="24" s="1"/>
  <c r="AN86" i="24" l="1"/>
  <c r="AN87" i="24" s="1"/>
  <c r="AN90" i="24" s="1"/>
  <c r="AN84" i="24"/>
  <c r="AN89" i="24" s="1"/>
  <c r="AN88" i="24"/>
  <c r="AP82" i="24"/>
  <c r="AP56" i="24"/>
  <c r="AP69" i="24" s="1"/>
  <c r="AN72" i="24"/>
  <c r="AO77" i="24"/>
  <c r="AO70" i="24"/>
  <c r="AO71" i="24" l="1"/>
  <c r="AO78" i="24" s="1"/>
  <c r="AO83" i="24" s="1"/>
  <c r="AP77" i="24"/>
  <c r="AP70" i="24"/>
  <c r="AO86" i="24" l="1"/>
  <c r="AO87" i="24" s="1"/>
  <c r="AO90" i="24" s="1"/>
  <c r="AO88" i="24"/>
  <c r="AO84" i="24"/>
  <c r="AO89" i="24" s="1"/>
  <c r="AP71" i="24"/>
  <c r="AP78" i="24" s="1"/>
  <c r="AP83" i="24" s="1"/>
  <c r="AO72" i="24"/>
  <c r="AP72" i="24" l="1"/>
  <c r="AP86" i="24"/>
  <c r="AP87" i="24" s="1"/>
  <c r="AP88" i="24"/>
  <c r="AP84" i="24"/>
  <c r="AP89" i="24" s="1"/>
  <c r="A101" i="24" l="1"/>
  <c r="B102" i="24" s="1"/>
  <c r="AP90" i="24"/>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<sst xmlns="http://schemas.openxmlformats.org/spreadsheetml/2006/main" count="1192" uniqueCount="640">
  <si>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</si>
  <si>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</si>
  <si>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</si>
  <si>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</si>
  <si>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</si>
  <si>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</si>
  <si>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</si>
  <si>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</si>
  <si>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</si>
  <si>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</si>
  <si>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</si>
  <si>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</si>
  <si>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</si>
  <si>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</si>
  <si>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</si>
  <si>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</si>
  <si>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</si>
  <si>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</si>
  <si>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</si>
  <si>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</si>
  <si>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</si>
  <si>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</si>
  <si>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</si>
  <si>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</si>
  <si>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</si>
  <si>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</si>
  <si>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</si>
  <si>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</si>
  <si>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</si>
  <si>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</si>
  <si>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</si>
  <si>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</si>
  <si>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</si>
  <si>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</si>
  <si>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</si>
  <si>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</si>
  <si>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</si>
  <si>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</si>
  <si>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</si>
  <si>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</si>
  <si>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</si>
  <si>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</si>
  <si>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</si>
  <si>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</si>
  <si>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</si>
  <si>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</si>
  <si>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</si>
  <si>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</si>
  <si>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</si>
  <si>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</si>
  <si>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</si>
  <si>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</si>
  <si>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</si>
  <si>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</si>
  <si>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</si>
  <si>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</si>
  <si>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</si>
  <si>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</si>
  <si>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</si>
  <si>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</si>
  <si>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</si>
  <si>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</si>
  <si>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</si>
  <si>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</si>
  <si>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</si>
  <si>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</si>
  <si>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</si>
  <si>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</si>
  <si>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</si>
  <si>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</si>
  <si>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</si>
  <si>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</si>
  <si>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</si>
  <si>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</si>
  <si>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</si>
  <si>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</si>
  <si>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</si>
  <si>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</si>
  <si>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</si>
  <si>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</si>
  <si>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</si>
  <si>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</si>
  <si>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</si>
  <si>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</si>
  <si>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</si>
  <si>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</si>
  <si>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</si>
  <si>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</si>
  <si>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</si>
  <si>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</si>
  <si>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</si>
  <si>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</si>
  <si>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</si>
  <si>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</si>
  <si>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</si>
  <si>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</si>
  <si>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</si>
  <si>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</si>
  <si>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</si>
  <si>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</si>
  <si>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</si>
  <si>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</si>
  <si>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</si>
  <si>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</si>
  <si>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</si>
  <si>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</si>
  <si>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</si>
  <si>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</si>
  <si>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</si>
  <si>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</si>
  <si>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</si>
  <si>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</si>
  <si>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</si>
  <si>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</si>
  <si>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</si>
  <si>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</si>
  <si>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</si>
  <si>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</si>
  <si>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</si>
  <si>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</si>
  <si>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</si>
  <si>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</si>
  <si>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</si>
  <si>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</si>
  <si>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</si>
  <si>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</si>
  <si>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</si>
  <si>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</si>
  <si>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</si>
  <si>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</si>
  <si>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</si>
  <si>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</si>
  <si>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</si>
  <si>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</si>
  <si>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</si>
  <si>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</si>
  <si>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</si>
  <si>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</si>
  <si>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</si>
  <si>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</si>
  <si>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</si>
  <si>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</si>
  <si>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</si>
  <si>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</si>
  <si>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</si>
  <si>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</si>
  <si>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</si>
  <si>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</si>
  <si>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</si>
  <si>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</si>
  <si>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</si>
  <si>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</si>
  <si>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</si>
  <si>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</si>
  <si>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</si>
  <si>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</si>
  <si>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</si>
  <si>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</si>
  <si>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</si>
  <si>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</si>
  <si>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</si>
  <si>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</si>
  <si>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</si>
  <si>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</si>
  <si>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</si>
  <si>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</si>
  <si>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</si>
  <si>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</si>
  <si>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</si>
  <si>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</si>
  <si>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</si>
  <si>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</si>
  <si>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</si>
  <si>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</si>
  <si>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</si>
  <si>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</si>
  <si>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</si>
  <si>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</si>
  <si>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</si>
  <si>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</si>
  <si>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</si>
  <si>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</si>
  <si>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</si>
  <si>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</si>
  <si>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</si>
  <si>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</si>
  <si>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</si>
  <si>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</si>
  <si>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</si>
  <si>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</si>
  <si>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</si>
  <si>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</si>
  <si>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</si>
  <si>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</si>
  <si>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</si>
  <si>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</si>
  <si>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</si>
  <si>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</si>
  <si>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</si>
  <si>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</si>
  <si>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</si>
  <si>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</si>
  <si>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</si>
  <si>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</si>
  <si>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</si>
  <si>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</si>
  <si>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</si>
  <si>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</si>
  <si>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</si>
  <si>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</si>
  <si>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</si>
  <si>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</si>
  <si>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</si>
  <si>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</si>
  <si>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</si>
  <si>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</si>
  <si>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</si>
  <si>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</si>
  <si>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</si>
  <si>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</si>
  <si>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</si>
  <si>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</si>
  <si>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</si>
  <si>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</si>
  <si>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</si>
  <si>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</si>
  <si>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</si>
  <si>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</si>
  <si>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</si>
  <si>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</si>
  <si>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</si>
  <si>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</si>
  <si>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</si>
  <si>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</si>
  <si>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</si>
  <si>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</si>
  <si>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</si>
  <si>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</si>
  <si>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</si>
  <si>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</si>
  <si>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</si>
  <si>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</si>
  <si>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</si>
  <si>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</si>
  <si>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</si>
  <si>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</si>
  <si>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</si>
  <si>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</si>
  <si>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</si>
  <si>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</si>
  <si>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</si>
  <si>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</si>
  <si>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</si>
  <si>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</si>
  <si>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</si>
  <si>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</si>
  <si>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</si>
  <si>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</si>
  <si>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</si>
  <si>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</si>
  <si>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</si>
  <si>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</si>
  <si>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</si>
  <si>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</si>
  <si>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</si>
  <si>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</si>
  <si>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</si>
  <si>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</si>
  <si>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</si>
  <si>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</si>
  <si>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</si>
  <si>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</si>
  <si>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</si>
  <si>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</si>
  <si>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</si>
  <si>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</si>
  <si>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</si>
  <si>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</si>
  <si>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</si>
  <si>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</si>
  <si>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</si>
  <si>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</si>
  <si>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</si>
  <si>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</si>
  <si>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</si>
  <si>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</si>
  <si>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</si>
  <si>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</si>
  <si>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</si>
  <si>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</si>
  <si>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</si>
  <si>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</si>
  <si>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</si>
  <si>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</si>
  <si>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</si>
  <si>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</si>
  <si>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</si>
  <si>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</si>
  <si>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</si>
  <si>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</si>
  <si>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</si>
  <si>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</si>
  <si>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</si>
  <si>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</si>
  <si>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</si>
  <si>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</si>
  <si>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</si>
  <si>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</si>
  <si>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</si>
  <si>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</si>
  <si>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</si>
  <si>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</si>
  <si>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</si>
  <si>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</si>
  <si>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</si>
  <si>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</si>
  <si>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</si>
  <si>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</si>
  <si>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</si>
  <si>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</si>
  <si>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</si>
  <si>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</si>
  <si>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</si>
  <si>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</si>
  <si>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</si>
  <si>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</si>
  <si>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</si>
  <si>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</si>
  <si>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</si>
  <si>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</si>
  <si>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</si>
  <si>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</si>
  <si>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</si>
  <si>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</si>
  <si>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</si>
  <si>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</si>
  <si>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</si>
  <si>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</si>
  <si>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</si>
  <si>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</si>
  <si>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</si>
  <si>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</si>
  <si>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</si>
  <si>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</si>
  <si>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</si>
  <si>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</si>
  <si>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</si>
  <si>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</si>
  <si>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</si>
  <si>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</si>
  <si>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</si>
  <si>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</si>
  <si>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</si>
  <si>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</si>
  <si>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</si>
  <si>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</si>
  <si>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</si>
  <si>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</si>
  <si>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</si>
  <si>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</si>
  <si>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</si>
  <si>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</si>
  <si>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</si>
  <si>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</si>
  <si>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</si>
  <si>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</si>
  <si>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</si>
  <si>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</si>
  <si>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</si>
  <si>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</si>
  <si>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</si>
  <si>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</si>
  <si>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</si>
  <si>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</si>
  <si>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</si>
  <si>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</si>
  <si>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</si>
  <si>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</si>
  <si>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</si>
  <si>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</si>
  <si>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</si>
  <si>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</si>
  <si>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</si>
  <si>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</si>
  <si>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</si>
  <si>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</si>
  <si>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</si>
  <si>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</si>
  <si>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</si>
  <si>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</si>
  <si>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</si>
  <si>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</si>
  <si>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</si>
  <si>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</si>
  <si>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</si>
  <si>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</si>
  <si>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</si>
  <si>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</si>
  <si>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</si>
  <si>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</si>
  <si>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</si>
  <si>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</si>
  <si>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</si>
  <si>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</si>
  <si>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</si>
  <si>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</si>
  <si>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</si>
  <si>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</si>
  <si>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</si>
  <si>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</si>
  <si>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</si>
  <si>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</si>
  <si>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</si>
  <si>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</si>
  <si>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</si>
  <si>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</si>
  <si>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</si>
  <si>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</si>
  <si>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</si>
  <si>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</si>
  <si>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</si>
  <si>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</si>
  <si>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</si>
  <si>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</si>
  <si>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</si>
  <si>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</si>
  <si>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</si>
  <si>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</si>
  <si>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</si>
  <si>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</si>
  <si>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</si>
  <si>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</si>
  <si>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</si>
  <si>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</si>
  <si>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</si>
  <si>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</si>
  <si>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</si>
  <si>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</si>
  <si>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</si>
  <si>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</si>
  <si>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</si>
  <si>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</si>
  <si>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</si>
  <si>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</si>
  <si>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</si>
  <si>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</si>
  <si>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</si>
  <si>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</si>
  <si>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</si>
  <si>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</si>
  <si>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</si>
  <si>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</si>
  <si>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</si>
  <si>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</si>
  <si>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</si>
  <si>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</si>
  <si>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</si>
  <si>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</si>
  <si>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</si>
  <si>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</si>
  <si>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</si>
  <si>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</si>
  <si>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</si>
  <si>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</si>
  <si>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</si>
  <si>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</si>
  <si>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</si>
  <si>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</si>
  <si>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</si>
  <si>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</si>
  <si>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</si>
  <si>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</si>
  <si>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</si>
  <si>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</si>
  <si>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</si>
  <si>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</si>
  <si>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</si>
  <si>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</si>
  <si>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</si>
  <si>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</si>
  <si>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</si>
  <si>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</si>
  <si>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</si>
  <si>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</si>
  <si>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</si>
  <si>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</si>
  <si>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</si>
  <si>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</si>
  <si>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</si>
  <si>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</si>
  <si>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</si>
  <si>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</si>
  <si>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</si>
  <si>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</si>
  <si>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</si>
  <si>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</si>
  <si>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</si>
  <si>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</si>
  <si>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</si>
  <si>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</si>
  <si>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</si>
  <si>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</si>
  <si>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</si>
  <si>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</si>
  <si>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</si>
  <si>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</si>
  <si>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</si>
  <si>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</si>
  <si>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</si>
  <si>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</si>
  <si>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</si>
  <si>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</si>
  <si>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</si>
  <si>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</si>
  <si>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</si>
  <si>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</si>
  <si>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</si>
  <si>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</si>
  <si>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</si>
  <si>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</si>
  <si>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</si>
  <si>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</si>
  <si>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</si>
  <si>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</si>
  <si>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</si>
  <si>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</si>
  <si>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</si>
  <si>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</si>
  <si>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</si>
  <si>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</si>
  <si>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</si>
  <si>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</si>
  <si>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</si>
  <si>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</si>
  <si>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</si>
  <si>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</si>
  <si>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</si>
  <si>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</si>
  <si>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</si>
  <si>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</si>
  <si>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Строительство ТП 15/0.4 кВ, ВЛ 15 кВ от ВЛ 15-214 (инв.№ 5115270) в Гурьевском районе, СНТ "Отважное"</t>
  </si>
  <si>
    <t>Дог № 464/05/14 от 11.06.2014</t>
  </si>
  <si>
    <t>В КС...</t>
  </si>
  <si>
    <t>Гурьевский район, с/т "Отважное"</t>
  </si>
  <si>
    <t>жилые строения 13 шт. и дома 4 шт.</t>
  </si>
  <si>
    <t>ЕВК-Энергострой        договор  № 324  от  14/05/15-   в ценах 2015 года с НДС, млн. руб.</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</si>
  <si>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</si>
  <si>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</si>
  <si>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</si>
  <si>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</si>
  <si>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</si>
  <si>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</si>
  <si>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</si>
  <si>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</si>
  <si>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</si>
  <si>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</si>
  <si>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</si>
  <si>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</si>
  <si>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</si>
  <si>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</si>
  <si>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</si>
  <si>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</si>
  <si>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</si>
  <si>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</si>
  <si>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</si>
  <si>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</si>
  <si>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</si>
  <si>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</si>
  <si>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</si>
  <si>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</si>
  <si>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</si>
  <si>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</si>
  <si>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</si>
  <si>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</si>
  <si>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</si>
  <si>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</si>
  <si>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</si>
  <si>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</si>
  <si>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</si>
  <si>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</si>
  <si>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</si>
  <si>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</si>
  <si>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</si>
  <si>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</si>
  <si>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</si>
  <si>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</si>
  <si>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</si>
  <si>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</si>
  <si>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</si>
  <si>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</si>
  <si>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</si>
  <si>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</si>
  <si>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</si>
  <si>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</si>
  <si>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</si>
  <si>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</si>
  <si>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</si>
  <si>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</si>
  <si>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</si>
  <si>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Нижние контакты стойки ПН в РУ 0,4 кВ ТП 15/0,4 кВ Новая</t>
  </si>
  <si>
    <t>На границе земельного участка, в доступном для эксплуатационно-технического обслуживания персоналом филиала ОАО "Янтарьэнерго" "Западные электрические сети" месте, построить трансформаторную подстанцию (ТП ) 15/0,4 кВ. Конструкцию ТП и мощность трансформатора определить проектом.
10.2. От оп. №  (уточнить при проектировании) ВЛ 15-214 до ТП по п. 10.1 построить ВЛ 15 кВ с проводом АС-50 на ж.б. опорах (протяженность  650 м). Район по ветру - 4, по гололед у - 2. Присоединение выполнить через отключающий пункт.  Для варианта КЛ - выполнить расчет емкостных токов на землю.
В целях усиления существующей сети:
10.3. Выполнить проектирование и монтаж на базе РУ 15 кВ ТП 250-1 распределительного пункта</t>
  </si>
  <si>
    <t>В целях усиления существующей сети:
10.3. Выполнить проектирование и монтаж на базе РУ 15 кВ ТП 250-1 распределительного пункта</t>
  </si>
  <si>
    <t>F_prj_111001_47882</t>
  </si>
  <si>
    <t>Гурьевский р-н</t>
  </si>
  <si>
    <t>2015 г.</t>
  </si>
  <si>
    <t>новое строительство</t>
  </si>
  <si>
    <t>не требуется</t>
  </si>
  <si>
    <t>нет</t>
  </si>
  <si>
    <t>н.д.</t>
  </si>
  <si>
    <t>ТМГ 400 кВА 15/0,4 кВ</t>
  </si>
  <si>
    <t>Т-1</t>
  </si>
  <si>
    <t>2015</t>
  </si>
  <si>
    <t xml:space="preserve">ВЛ 15-214 </t>
  </si>
  <si>
    <t>от опоры № 87 ВЛ 15-214 до ТП-новая</t>
  </si>
  <si>
    <t>от ТПн до врезки КЛ ТП-178-2</t>
  </si>
  <si>
    <t>ВЛ</t>
  </si>
  <si>
    <t>КЛ</t>
  </si>
  <si>
    <t>ж/б</t>
  </si>
  <si>
    <t>в траншее</t>
  </si>
  <si>
    <t xml:space="preserve">МТП-214-51 </t>
  </si>
  <si>
    <t>Снятие сетевых ограничений на возможность присоединения к электрическим сетям.</t>
  </si>
  <si>
    <t>АО "Янтарьэнерго"</t>
  </si>
  <si>
    <t>Калининградская область</t>
  </si>
  <si>
    <t>Увеличение объема услуг по передаче электрической энергии.</t>
  </si>
  <si>
    <t xml:space="preserve">Факт </t>
  </si>
  <si>
    <t>0.451 км  (0.451 км)/ 0.400 МВА (0.400 МВА)</t>
  </si>
  <si>
    <t>договор технологического присоединения</t>
  </si>
  <si>
    <t>Строительство ТП 15/0.4 кВ с трансформатором 400 кВА, ЛЭП 15 кВ от ВЛ 15-214 (инв.№ 5115270) протяженностью ВЛ 0,026 км, КЛ 0,425 км</t>
  </si>
  <si>
    <t>КЛ - 15кВ 1,907 млн.руб./1 км
ВЛ - 15кВ 10,952 млн.руб. / 1 км
МТП 2,989 млн.руб./ 1 МВА</t>
  </si>
  <si>
    <t>ПСД</t>
  </si>
  <si>
    <t>Сметная стоимость проекта в ценах 3 кв. 2015 года с НДС, млн. руб.</t>
  </si>
  <si>
    <r>
      <t>Год раскрытия информации:</t>
    </r>
    <r>
      <rPr>
        <b/>
        <u/>
        <sz val="12"/>
        <rFont val="Times New Roman"/>
        <family val="1"/>
        <charset val="204"/>
      </rPr>
      <t xml:space="preserve"> 2017 </t>
    </r>
    <r>
      <rPr>
        <b/>
        <sz val="12"/>
        <rFont val="Times New Roman"/>
        <family val="1"/>
        <charset val="204"/>
      </rPr>
      <t>год</t>
    </r>
  </si>
  <si>
    <t>С</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</si>
  <si>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</si>
  <si>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отсутствуют</t>
  </si>
  <si>
    <t>по состоянию на 01.01.2017</t>
  </si>
  <si>
    <t>корр</t>
  </si>
  <si>
    <t>утв</t>
  </si>
  <si>
    <t>предложения по корректировке плана</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</si>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</sst>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
    <numFmt numFmtId="172" formatCode="#,##0.0000"/>
    <numFmt numFmtId="173" formatCode="0.0%"/>
    <numFmt numFmtId="174" formatCode="_(* #,##0.00_);_(* \(#,##0.00\);_(* &quot;-&quot;_);_(@_)"/>
    <numFmt numFmtId="175" formatCode="_(* #,##0_);_(* \(#,##0\);_(* &quot;-&quot;_);_(@_)"/>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9"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left" vertical="top" wrapText="1"/>
    </xf>
    <xf numFmtId="168" fontId="11" fillId="0" borderId="1" xfId="0" applyNumberFormat="1" applyFont="1" applyBorder="1" applyAlignment="1">
      <alignment horizontal="right" vertical="top" wrapText="1"/>
    </xf>
    <xf numFmtId="0" fontId="11" fillId="0" borderId="1" xfId="0" applyFont="1" applyBorder="1" applyAlignment="1">
      <alignment horizontal="right" vertical="top" wrapText="1"/>
    </xf>
    <xf numFmtId="4" fontId="11" fillId="0" borderId="1" xfId="0" applyNumberFormat="1" applyFont="1" applyBorder="1" applyAlignment="1">
      <alignment horizontal="right" vertical="top" wrapText="1"/>
    </xf>
    <xf numFmtId="168" fontId="2" fillId="0" borderId="1" xfId="1" applyNumberFormat="1" applyFont="1" applyBorder="1" applyAlignment="1">
      <alignment horizontal="center" vertical="center"/>
    </xf>
    <xf numFmtId="170"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0"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0"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2" fontId="40" fillId="0" borderId="1" xfId="67" applyNumberFormat="1" applyFont="1" applyFill="1" applyBorder="1" applyAlignment="1">
      <alignment horizontal="center" vertical="center"/>
    </xf>
    <xf numFmtId="173" fontId="41" fillId="0" borderId="1" xfId="67" applyNumberFormat="1" applyFont="1" applyFill="1" applyBorder="1" applyAlignment="1">
      <alignment vertical="center"/>
    </xf>
    <xf numFmtId="174"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0"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70"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2" fontId="2" fillId="0" borderId="1" xfId="1" applyNumberFormat="1" applyFont="1" applyBorder="1" applyAlignment="1">
      <alignment horizontal="center" vertical="center"/>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170" fontId="40" fillId="29"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2" fontId="11" fillId="0" borderId="1" xfId="2" applyNumberFormat="1" applyFont="1" applyFill="1" applyBorder="1" applyAlignment="1">
      <alignment horizontal="center" vertical="center" wrapText="1"/>
    </xf>
    <xf numFmtId="2" fontId="11" fillId="0" borderId="0" xfId="2" applyNumberFormat="1" applyFont="1" applyFill="1" applyBorder="1" applyAlignment="1">
      <alignment horizontal="center" vertical="center" wrapText="1"/>
    </xf>
    <xf numFmtId="2" fontId="11" fillId="0" borderId="0" xfId="2" applyNumberFormat="1" applyFont="1" applyFill="1" applyBorder="1" applyAlignment="1">
      <alignment horizontal="left" vertical="center" wrapText="1"/>
    </xf>
    <xf numFmtId="2" fontId="42" fillId="0" borderId="0" xfId="2" applyNumberFormat="1" applyFont="1"/>
    <xf numFmtId="2" fontId="42" fillId="0" borderId="0" xfId="2" applyNumberFormat="1" applyFont="1" applyFill="1" applyBorder="1" applyAlignment="1">
      <alignment horizontal="left" vertical="center" wrapText="1"/>
    </xf>
    <xf numFmtId="2" fontId="42" fillId="0" borderId="1" xfId="2" applyNumberFormat="1" applyFont="1" applyFill="1" applyBorder="1" applyAlignment="1">
      <alignment horizontal="center" vertical="center" wrapText="1"/>
    </xf>
    <xf numFmtId="2" fontId="11" fillId="0" borderId="0" xfId="2" applyNumberFormat="1" applyFont="1" applyFill="1"/>
    <xf numFmtId="0" fontId="7" fillId="0" borderId="1" xfId="1" applyFont="1" applyBorder="1" applyAlignment="1">
      <alignment horizontal="left" vertical="center" wrapText="1"/>
    </xf>
    <xf numFmtId="0" fontId="7" fillId="0" borderId="1" xfId="1" applyFont="1" applyFill="1" applyBorder="1" applyAlignment="1">
      <alignment vertical="center" wrapText="1"/>
    </xf>
    <xf numFmtId="0" fontId="7" fillId="0" borderId="1" xfId="1" applyFont="1" applyBorder="1" applyAlignment="1">
      <alignment horizontal="left" vertical="center" wrapText="1"/>
    </xf>
    <xf numFmtId="0" fontId="11" fillId="0" borderId="1" xfId="2" applyFont="1" applyFill="1" applyBorder="1" applyAlignment="1">
      <alignment vertical="center" wrapText="1"/>
    </xf>
    <xf numFmtId="0" fontId="42" fillId="0" borderId="10" xfId="2" applyFont="1" applyFill="1" applyBorder="1" applyAlignment="1">
      <alignment horizontal="center" vertical="center" wrapText="1"/>
    </xf>
    <xf numFmtId="0" fontId="7" fillId="0" borderId="51" xfId="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0" fontId="39"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2" fontId="39" fillId="0" borderId="51" xfId="2" applyNumberFormat="1"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2" fontId="39" fillId="0" borderId="5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51" xfId="2" applyFont="1" applyFill="1" applyBorder="1" applyAlignment="1">
      <alignment horizontal="center" vertical="center" wrapText="1"/>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5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2" fontId="37" fillId="0" borderId="1" xfId="49" applyNumberFormat="1" applyFont="1" applyBorder="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68"/>
          <c:y val="1.8909016430749624E-2"/>
        </c:manualLayout>
      </c:layout>
      <c:overlay val="0"/>
      <c:spPr>
        <a:noFill/>
        <a:ln w="25400">
          <a:noFill/>
        </a:ln>
      </c:spPr>
    </c:title>
    <c:autoTitleDeleted val="0"/>
    <c:plotArea>
      <c:layout>
        <c:manualLayout>
          <c:layoutTarget val="inner"/>
          <c:xMode val="edge"/>
          <c:yMode val="edge"/>
          <c:x val="7.4119076549210322E-2"/>
          <c:y val="0.10288065843621418"/>
          <c:w val="0.92466585662211576"/>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3223288"/>
        <c:axId val="653224464"/>
      </c:lineChart>
      <c:catAx>
        <c:axId val="653223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3224464"/>
        <c:crosses val="autoZero"/>
        <c:auto val="1"/>
        <c:lblAlgn val="ctr"/>
        <c:lblOffset val="100"/>
        <c:noMultiLvlLbl val="0"/>
      </c:catAx>
      <c:valAx>
        <c:axId val="653224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3223288"/>
        <c:crosses val="autoZero"/>
        <c:crossBetween val="between"/>
      </c:valAx>
    </c:plotArea>
    <c:legend>
      <c:legendPos val="r"/>
      <c:layout>
        <c:manualLayout>
          <c:xMode val="edge"/>
          <c:yMode val="edge"/>
          <c:x val="0.30660398535709427"/>
          <c:y val="0.89000083443326861"/>
          <c:w val="0.3415097043790584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33" l="0.70000000000000062" r="0.70000000000000062" t="0.750000000000006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3211_F_prj_111001_4788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Гурьевский р-н</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5.1459799999999998</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78" t="s">
        <v>631</v>
      </c>
      <c r="B5" s="378"/>
      <c r="C5" s="378"/>
      <c r="D5" s="167"/>
      <c r="E5" s="167"/>
      <c r="F5" s="167"/>
      <c r="G5" s="167"/>
      <c r="H5" s="167"/>
      <c r="I5" s="167"/>
      <c r="J5" s="167"/>
    </row>
    <row r="6" spans="1:22" s="12" customFormat="1" ht="18.75" x14ac:dyDescent="0.3">
      <c r="A6" s="17"/>
      <c r="F6" s="16"/>
      <c r="G6" s="16"/>
      <c r="H6" s="15"/>
    </row>
    <row r="7" spans="1:22" s="12" customFormat="1" ht="18.75" x14ac:dyDescent="0.2">
      <c r="A7" s="382" t="s">
        <v>9</v>
      </c>
      <c r="B7" s="382"/>
      <c r="C7" s="3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1" t="s">
        <v>539</v>
      </c>
      <c r="B9" s="381"/>
      <c r="C9" s="381"/>
      <c r="D9" s="8"/>
      <c r="E9" s="8"/>
      <c r="F9" s="8"/>
      <c r="G9" s="8"/>
      <c r="H9" s="8"/>
      <c r="I9" s="13"/>
      <c r="J9" s="13"/>
      <c r="K9" s="13"/>
      <c r="L9" s="13"/>
      <c r="M9" s="13"/>
      <c r="N9" s="13"/>
      <c r="O9" s="13"/>
      <c r="P9" s="13"/>
      <c r="Q9" s="13"/>
      <c r="R9" s="13"/>
      <c r="S9" s="13"/>
      <c r="T9" s="13"/>
      <c r="U9" s="13"/>
      <c r="V9" s="13"/>
    </row>
    <row r="10" spans="1:22" s="12" customFormat="1" ht="18.75" x14ac:dyDescent="0.2">
      <c r="A10" s="379" t="s">
        <v>8</v>
      </c>
      <c r="B10" s="379"/>
      <c r="C10" s="3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1" t="s">
        <v>602</v>
      </c>
      <c r="B12" s="381"/>
      <c r="C12" s="381"/>
      <c r="D12" s="8"/>
      <c r="E12" s="8"/>
      <c r="F12" s="8"/>
      <c r="G12" s="8"/>
      <c r="H12" s="8"/>
      <c r="I12" s="13"/>
      <c r="J12" s="13"/>
      <c r="K12" s="13"/>
      <c r="L12" s="13"/>
      <c r="M12" s="13"/>
      <c r="N12" s="13"/>
      <c r="O12" s="13"/>
      <c r="P12" s="13"/>
      <c r="Q12" s="13"/>
      <c r="R12" s="13"/>
      <c r="S12" s="13"/>
      <c r="T12" s="13"/>
      <c r="U12" s="13"/>
      <c r="V12" s="13"/>
    </row>
    <row r="13" spans="1:22" s="12" customFormat="1" ht="18.75" x14ac:dyDescent="0.2">
      <c r="A13" s="379" t="s">
        <v>7</v>
      </c>
      <c r="B13" s="379"/>
      <c r="C13" s="3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0" t="s">
        <v>540</v>
      </c>
      <c r="B15" s="380"/>
      <c r="C15" s="380"/>
      <c r="D15" s="8"/>
      <c r="E15" s="8"/>
      <c r="F15" s="8"/>
      <c r="G15" s="8"/>
      <c r="H15" s="8"/>
      <c r="I15" s="8"/>
      <c r="J15" s="8"/>
      <c r="K15" s="8"/>
      <c r="L15" s="8"/>
      <c r="M15" s="8"/>
      <c r="N15" s="8"/>
      <c r="O15" s="8"/>
      <c r="P15" s="8"/>
      <c r="Q15" s="8"/>
      <c r="R15" s="8"/>
      <c r="S15" s="8"/>
      <c r="T15" s="8"/>
      <c r="U15" s="8"/>
      <c r="V15" s="8"/>
    </row>
    <row r="16" spans="1:22" s="3" customFormat="1" ht="15" customHeight="1" x14ac:dyDescent="0.2">
      <c r="A16" s="379" t="s">
        <v>6</v>
      </c>
      <c r="B16" s="379"/>
      <c r="C16" s="3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0" t="s">
        <v>521</v>
      </c>
      <c r="B18" s="381"/>
      <c r="C18" s="3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354</v>
      </c>
      <c r="C22" s="356" t="s">
        <v>633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351" t="s">
        <v>620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5"/>
      <c r="B24" s="376"/>
      <c r="C24" s="37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4" t="s">
        <v>470</v>
      </c>
      <c r="C25" s="352" t="s">
        <v>621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4" t="s">
        <v>75</v>
      </c>
      <c r="C26" s="352" t="s">
        <v>622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4" t="s">
        <v>74</v>
      </c>
      <c r="C27" s="39" t="s">
        <v>603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4" t="s">
        <v>471</v>
      </c>
      <c r="C28" s="39" t="s">
        <v>606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4" t="s">
        <v>472</v>
      </c>
      <c r="C29" s="39" t="s">
        <v>606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4" t="s">
        <v>473</v>
      </c>
      <c r="C30" s="39" t="s">
        <v>606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474</v>
      </c>
      <c r="C31" s="39" t="s">
        <v>606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475</v>
      </c>
      <c r="C32" s="39" t="s">
        <v>606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476</v>
      </c>
      <c r="C33" s="44" t="s">
        <v>607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39" t="s">
        <v>606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72</v>
      </c>
      <c r="C35" s="39" t="s">
        <v>606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352" t="s">
        <v>606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352" t="s">
        <v>590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352" t="s">
        <v>606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5"/>
      <c r="B39" s="376"/>
      <c r="C39" s="377"/>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
        <v>608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608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608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608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608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517</v>
      </c>
      <c r="B45" s="44" t="s">
        <v>523</v>
      </c>
      <c r="C45" s="2" t="s">
        <v>608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608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5"/>
      <c r="B47" s="376"/>
      <c r="C47" s="377"/>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518</v>
      </c>
      <c r="B48" s="44" t="s">
        <v>532</v>
      </c>
      <c r="C48" s="357">
        <f>'6.2. Паспорт фин осв ввод'!AC24</f>
        <v>2.0125796</v>
      </c>
      <c r="D48" s="27"/>
      <c r="E48" s="27" t="s">
        <v>636</v>
      </c>
      <c r="F48" s="27"/>
      <c r="G48" s="27"/>
      <c r="H48" s="27"/>
      <c r="I48" s="27"/>
      <c r="J48" s="27"/>
      <c r="K48" s="27"/>
      <c r="L48" s="27"/>
      <c r="M48" s="27"/>
      <c r="N48" s="27"/>
      <c r="O48" s="27"/>
      <c r="P48" s="27"/>
      <c r="Q48" s="27"/>
      <c r="R48" s="27"/>
      <c r="S48" s="27"/>
      <c r="T48" s="27"/>
      <c r="U48" s="27"/>
      <c r="V48" s="27"/>
    </row>
    <row r="49" spans="1:22" ht="71.25" hidden="1" customHeight="1" x14ac:dyDescent="0.25">
      <c r="A49" s="28" t="s">
        <v>486</v>
      </c>
      <c r="B49" s="44" t="s">
        <v>533</v>
      </c>
      <c r="C49" s="357">
        <f>'6.2. Паспорт фин осв ввод'!AC30</f>
        <v>0</v>
      </c>
      <c r="D49" s="27"/>
      <c r="E49" s="27"/>
      <c r="F49" s="27"/>
      <c r="G49" s="27"/>
      <c r="H49" s="27"/>
      <c r="I49" s="27"/>
      <c r="J49" s="27"/>
      <c r="K49" s="27"/>
      <c r="L49" s="27"/>
      <c r="M49" s="27"/>
      <c r="N49" s="27"/>
      <c r="O49" s="27"/>
      <c r="P49" s="27"/>
      <c r="Q49" s="27"/>
      <c r="R49" s="27"/>
      <c r="S49" s="27"/>
      <c r="T49" s="27"/>
      <c r="U49" s="27"/>
      <c r="V49" s="27"/>
    </row>
    <row r="50" spans="1:22" ht="75.75" customHeight="1" x14ac:dyDescent="0.25">
      <c r="A50" s="28" t="s">
        <v>518</v>
      </c>
      <c r="B50" s="353" t="s">
        <v>532</v>
      </c>
      <c r="C50" s="357">
        <f>'6.2. Паспорт фин осв ввод факт'!AB24</f>
        <v>4.3978084629744538</v>
      </c>
      <c r="D50" s="27"/>
      <c r="E50" s="27" t="s">
        <v>637</v>
      </c>
      <c r="F50" s="27"/>
      <c r="G50" s="27"/>
      <c r="H50" s="27"/>
      <c r="I50" s="27"/>
      <c r="J50" s="27"/>
      <c r="K50" s="27"/>
      <c r="L50" s="27"/>
      <c r="M50" s="27"/>
      <c r="N50" s="27"/>
      <c r="O50" s="27"/>
      <c r="P50" s="27"/>
      <c r="Q50" s="27"/>
      <c r="R50" s="27"/>
      <c r="S50" s="27"/>
      <c r="T50" s="27"/>
      <c r="U50" s="27"/>
      <c r="V50" s="27"/>
    </row>
    <row r="51" spans="1:22" ht="71.25" customHeight="1" x14ac:dyDescent="0.25">
      <c r="A51" s="28" t="s">
        <v>486</v>
      </c>
      <c r="B51" s="353" t="s">
        <v>533</v>
      </c>
      <c r="C51" s="357">
        <f>'6.2. Паспорт фин осв ввод факт'!AB30</f>
        <v>3.7269563245546222</v>
      </c>
      <c r="D51" s="27"/>
      <c r="E51" s="27" t="s">
        <v>637</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16" sqref="A16:AV16"/>
      <selection pane="topRight" activeCell="A16" sqref="A16:AV16"/>
      <selection pane="bottomLeft" activeCell="A16" sqref="A16:AV16"/>
      <selection pane="bottomRight" activeCell="C28" sqref="C28:C29"/>
    </sheetView>
  </sheetViews>
  <sheetFormatPr defaultColWidth="9.140625" defaultRowHeight="15.75" x14ac:dyDescent="0.25"/>
  <cols>
    <col min="1" max="1" width="9.140625" style="70"/>
    <col min="2" max="2" width="57.85546875" style="70" customWidth="1"/>
    <col min="3" max="3" width="13" style="70" customWidth="1"/>
    <col min="4" max="4" width="17.85546875" style="331" customWidth="1"/>
    <col min="5" max="5" width="20.42578125" style="70" customWidth="1"/>
    <col min="6" max="6" width="18.7109375" style="70" customWidth="1"/>
    <col min="7" max="7" width="12.85546875" style="71" customWidth="1"/>
    <col min="8" max="9" width="7" style="71" customWidth="1"/>
    <col min="10" max="10" width="8.85546875" style="71" customWidth="1"/>
    <col min="11" max="11" width="7" style="71" customWidth="1"/>
    <col min="12" max="12" width="9.28515625" style="70" customWidth="1"/>
    <col min="13" max="27" width="7" style="70" customWidth="1"/>
    <col min="28" max="28" width="13.140625" style="70" customWidth="1"/>
    <col min="29" max="29" width="24.85546875" style="331" customWidth="1"/>
    <col min="30" max="16384" width="9.140625" style="70"/>
  </cols>
  <sheetData>
    <row r="1" spans="1:29" ht="18.75" x14ac:dyDescent="0.25">
      <c r="A1" s="71"/>
      <c r="B1" s="71"/>
      <c r="C1" s="71"/>
      <c r="D1" s="334"/>
      <c r="E1" s="71"/>
      <c r="F1" s="71"/>
      <c r="L1" s="71"/>
      <c r="M1" s="71"/>
      <c r="AC1" s="332" t="s">
        <v>69</v>
      </c>
    </row>
    <row r="2" spans="1:29" ht="18.75" x14ac:dyDescent="0.3">
      <c r="A2" s="71"/>
      <c r="B2" s="71"/>
      <c r="C2" s="71"/>
      <c r="D2" s="334"/>
      <c r="E2" s="71"/>
      <c r="F2" s="71"/>
      <c r="L2" s="71"/>
      <c r="M2" s="71"/>
      <c r="AC2" s="333" t="s">
        <v>10</v>
      </c>
    </row>
    <row r="3" spans="1:29" ht="18.75" x14ac:dyDescent="0.3">
      <c r="A3" s="71"/>
      <c r="B3" s="71"/>
      <c r="C3" s="71"/>
      <c r="D3" s="334"/>
      <c r="E3" s="71"/>
      <c r="F3" s="71"/>
      <c r="L3" s="71"/>
      <c r="M3" s="71"/>
      <c r="AC3" s="333" t="s">
        <v>68</v>
      </c>
    </row>
    <row r="4" spans="1:29"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71"/>
      <c r="B5" s="71"/>
      <c r="C5" s="71"/>
      <c r="D5" s="334"/>
      <c r="E5" s="71"/>
      <c r="F5" s="71"/>
      <c r="L5" s="71"/>
      <c r="M5" s="71"/>
      <c r="AC5" s="333"/>
    </row>
    <row r="6" spans="1:29" ht="18.75" x14ac:dyDescent="0.25">
      <c r="A6" s="474" t="s">
        <v>9</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row>
    <row r="7" spans="1:29" ht="18.75" x14ac:dyDescent="0.25">
      <c r="A7" s="366"/>
      <c r="B7" s="366"/>
      <c r="C7" s="366"/>
      <c r="D7" s="366"/>
      <c r="E7" s="366"/>
      <c r="F7" s="366"/>
      <c r="G7" s="366"/>
      <c r="H7" s="366"/>
      <c r="I7" s="366"/>
      <c r="J7" s="367"/>
      <c r="K7" s="367"/>
      <c r="L7" s="367"/>
      <c r="M7" s="367"/>
      <c r="N7" s="367"/>
      <c r="O7" s="367"/>
      <c r="P7" s="367"/>
      <c r="Q7" s="367"/>
      <c r="R7" s="367"/>
      <c r="S7" s="367"/>
      <c r="T7" s="367"/>
      <c r="U7" s="367"/>
      <c r="V7" s="367"/>
      <c r="W7" s="367"/>
      <c r="X7" s="367"/>
      <c r="Y7" s="367"/>
      <c r="Z7" s="367"/>
      <c r="AA7" s="367"/>
      <c r="AB7" s="367"/>
      <c r="AC7" s="367"/>
    </row>
    <row r="8" spans="1:29" x14ac:dyDescent="0.25">
      <c r="A8" s="475" t="str">
        <f>'1. паспорт местоположение'!A9:C9</f>
        <v xml:space="preserve">                         АО "Янтарьэнерго"                         </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473" t="s">
        <v>8</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row>
    <row r="10" spans="1:29" ht="18.75" x14ac:dyDescent="0.25">
      <c r="A10" s="366"/>
      <c r="B10" s="366"/>
      <c r="C10" s="366"/>
      <c r="D10" s="366"/>
      <c r="E10" s="366"/>
      <c r="F10" s="366"/>
      <c r="G10" s="366"/>
      <c r="H10" s="366"/>
      <c r="I10" s="366"/>
      <c r="J10" s="367"/>
      <c r="K10" s="367"/>
      <c r="L10" s="367"/>
      <c r="M10" s="367"/>
      <c r="N10" s="367"/>
      <c r="O10" s="367"/>
      <c r="P10" s="367"/>
      <c r="Q10" s="367"/>
      <c r="R10" s="367"/>
      <c r="S10" s="367"/>
      <c r="T10" s="367"/>
      <c r="U10" s="367"/>
      <c r="V10" s="367"/>
      <c r="W10" s="367"/>
      <c r="X10" s="367"/>
      <c r="Y10" s="367"/>
      <c r="Z10" s="367"/>
      <c r="AA10" s="367"/>
      <c r="AB10" s="367"/>
      <c r="AC10" s="367"/>
    </row>
    <row r="11" spans="1:29" x14ac:dyDescent="0.25">
      <c r="A11" s="475" t="str">
        <f>'1. паспорт местоположение'!A12:C12</f>
        <v>F_prj_111001_47882</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473" t="s">
        <v>7</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row>
    <row r="13" spans="1:29" ht="16.5" customHeight="1" x14ac:dyDescent="0.3">
      <c r="A13" s="368"/>
      <c r="B13" s="368"/>
      <c r="C13" s="368"/>
      <c r="D13" s="369"/>
      <c r="E13" s="368"/>
      <c r="F13" s="368"/>
      <c r="G13" s="368"/>
      <c r="H13" s="368"/>
      <c r="I13" s="368"/>
      <c r="J13" s="88"/>
      <c r="K13" s="88"/>
      <c r="L13" s="88"/>
      <c r="M13" s="88"/>
      <c r="N13" s="88"/>
      <c r="O13" s="88"/>
      <c r="P13" s="88"/>
      <c r="Q13" s="88"/>
      <c r="R13" s="88"/>
      <c r="S13" s="88"/>
      <c r="T13" s="88"/>
      <c r="U13" s="88"/>
      <c r="V13" s="88"/>
      <c r="W13" s="88"/>
      <c r="X13" s="88"/>
      <c r="Y13" s="88"/>
      <c r="Z13" s="88"/>
      <c r="AA13" s="88"/>
      <c r="AB13" s="88"/>
      <c r="AC13" s="89"/>
    </row>
    <row r="14" spans="1:29" x14ac:dyDescent="0.25">
      <c r="A14" s="459" t="str">
        <f>'1. паспорт местоположение'!A15:C15</f>
        <v>Строительство ТП 15/0.4 кВ, ВЛ 15 кВ от ВЛ 15-214 (инв.№ 5115270) в Гурьевском районе, СНТ "Отважное"</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row>
    <row r="15" spans="1:29" ht="15.75" customHeight="1" x14ac:dyDescent="0.25">
      <c r="A15" s="379" t="s">
        <v>6</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1" t="s">
        <v>506</v>
      </c>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row>
    <row r="19" spans="1:32" x14ac:dyDescent="0.25">
      <c r="A19" s="71"/>
      <c r="B19" s="71"/>
      <c r="C19" s="71"/>
      <c r="D19" s="334"/>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2" t="s">
        <v>190</v>
      </c>
      <c r="B20" s="462" t="s">
        <v>189</v>
      </c>
      <c r="C20" s="464" t="s">
        <v>188</v>
      </c>
      <c r="D20" s="464"/>
      <c r="E20" s="465" t="s">
        <v>187</v>
      </c>
      <c r="F20" s="465"/>
      <c r="G20" s="466" t="s">
        <v>591</v>
      </c>
      <c r="H20" s="456" t="s">
        <v>592</v>
      </c>
      <c r="I20" s="457"/>
      <c r="J20" s="457"/>
      <c r="K20" s="457"/>
      <c r="L20" s="456" t="s">
        <v>593</v>
      </c>
      <c r="M20" s="457"/>
      <c r="N20" s="457"/>
      <c r="O20" s="457"/>
      <c r="P20" s="456" t="s">
        <v>594</v>
      </c>
      <c r="Q20" s="457"/>
      <c r="R20" s="457"/>
      <c r="S20" s="457"/>
      <c r="T20" s="456" t="s">
        <v>595</v>
      </c>
      <c r="U20" s="457"/>
      <c r="V20" s="457"/>
      <c r="W20" s="457"/>
      <c r="X20" s="456" t="s">
        <v>596</v>
      </c>
      <c r="Y20" s="457"/>
      <c r="Z20" s="457"/>
      <c r="AA20" s="457"/>
      <c r="AB20" s="469" t="s">
        <v>186</v>
      </c>
      <c r="AC20" s="470"/>
      <c r="AD20" s="87"/>
      <c r="AE20" s="87"/>
      <c r="AF20" s="87"/>
    </row>
    <row r="21" spans="1:32" ht="99.75" customHeight="1" x14ac:dyDescent="0.25">
      <c r="A21" s="463"/>
      <c r="B21" s="463"/>
      <c r="C21" s="464"/>
      <c r="D21" s="464"/>
      <c r="E21" s="465"/>
      <c r="F21" s="465"/>
      <c r="G21" s="467"/>
      <c r="H21" s="458" t="s">
        <v>2</v>
      </c>
      <c r="I21" s="458"/>
      <c r="J21" s="458" t="s">
        <v>624</v>
      </c>
      <c r="K21" s="458"/>
      <c r="L21" s="458" t="s">
        <v>2</v>
      </c>
      <c r="M21" s="458"/>
      <c r="N21" s="458" t="s">
        <v>184</v>
      </c>
      <c r="O21" s="458"/>
      <c r="P21" s="458" t="s">
        <v>2</v>
      </c>
      <c r="Q21" s="458"/>
      <c r="R21" s="458" t="s">
        <v>184</v>
      </c>
      <c r="S21" s="458"/>
      <c r="T21" s="458" t="s">
        <v>2</v>
      </c>
      <c r="U21" s="458"/>
      <c r="V21" s="458" t="s">
        <v>184</v>
      </c>
      <c r="W21" s="458"/>
      <c r="X21" s="458" t="s">
        <v>2</v>
      </c>
      <c r="Y21" s="458"/>
      <c r="Z21" s="458" t="s">
        <v>184</v>
      </c>
      <c r="AA21" s="458"/>
      <c r="AB21" s="471"/>
      <c r="AC21" s="472"/>
    </row>
    <row r="22" spans="1:32" ht="89.25" customHeight="1" x14ac:dyDescent="0.25">
      <c r="A22" s="449"/>
      <c r="B22" s="449"/>
      <c r="C22" s="355" t="s">
        <v>2</v>
      </c>
      <c r="D22" s="355" t="s">
        <v>184</v>
      </c>
      <c r="E22" s="329" t="s">
        <v>597</v>
      </c>
      <c r="F22" s="86" t="s">
        <v>635</v>
      </c>
      <c r="G22" s="468"/>
      <c r="H22" s="370" t="s">
        <v>487</v>
      </c>
      <c r="I22" s="370" t="s">
        <v>488</v>
      </c>
      <c r="J22" s="370" t="s">
        <v>487</v>
      </c>
      <c r="K22" s="370" t="s">
        <v>488</v>
      </c>
      <c r="L22" s="370" t="s">
        <v>487</v>
      </c>
      <c r="M22" s="370" t="s">
        <v>488</v>
      </c>
      <c r="N22" s="370" t="s">
        <v>487</v>
      </c>
      <c r="O22" s="370" t="s">
        <v>488</v>
      </c>
      <c r="P22" s="370" t="s">
        <v>487</v>
      </c>
      <c r="Q22" s="370" t="s">
        <v>488</v>
      </c>
      <c r="R22" s="370" t="s">
        <v>487</v>
      </c>
      <c r="S22" s="370" t="s">
        <v>488</v>
      </c>
      <c r="T22" s="370" t="s">
        <v>487</v>
      </c>
      <c r="U22" s="370" t="s">
        <v>488</v>
      </c>
      <c r="V22" s="370" t="s">
        <v>487</v>
      </c>
      <c r="W22" s="370" t="s">
        <v>488</v>
      </c>
      <c r="X22" s="370" t="s">
        <v>487</v>
      </c>
      <c r="Y22" s="370" t="s">
        <v>488</v>
      </c>
      <c r="Z22" s="370" t="s">
        <v>487</v>
      </c>
      <c r="AA22" s="370" t="s">
        <v>488</v>
      </c>
      <c r="AB22" s="355" t="s">
        <v>185</v>
      </c>
      <c r="AC22" s="355" t="s">
        <v>184</v>
      </c>
    </row>
    <row r="23" spans="1:32" ht="19.5" customHeight="1" x14ac:dyDescent="0.25">
      <c r="A23" s="190">
        <v>1</v>
      </c>
      <c r="B23" s="190">
        <f>A23+1</f>
        <v>2</v>
      </c>
      <c r="C23" s="371">
        <f t="shared" ref="C23:AC23" si="0">B23+1</f>
        <v>3</v>
      </c>
      <c r="D23" s="371">
        <f t="shared" si="0"/>
        <v>4</v>
      </c>
      <c r="E23" s="371">
        <f t="shared" si="0"/>
        <v>5</v>
      </c>
      <c r="F23" s="371">
        <f t="shared" si="0"/>
        <v>6</v>
      </c>
      <c r="G23" s="371">
        <f t="shared" si="0"/>
        <v>7</v>
      </c>
      <c r="H23" s="371">
        <f t="shared" si="0"/>
        <v>8</v>
      </c>
      <c r="I23" s="371">
        <f t="shared" si="0"/>
        <v>9</v>
      </c>
      <c r="J23" s="371">
        <f t="shared" si="0"/>
        <v>10</v>
      </c>
      <c r="K23" s="371">
        <f t="shared" si="0"/>
        <v>11</v>
      </c>
      <c r="L23" s="371">
        <f t="shared" si="0"/>
        <v>12</v>
      </c>
      <c r="M23" s="371">
        <f t="shared" si="0"/>
        <v>13</v>
      </c>
      <c r="N23" s="371">
        <f t="shared" si="0"/>
        <v>14</v>
      </c>
      <c r="O23" s="371">
        <f t="shared" si="0"/>
        <v>15</v>
      </c>
      <c r="P23" s="371">
        <f t="shared" si="0"/>
        <v>16</v>
      </c>
      <c r="Q23" s="371">
        <f t="shared" si="0"/>
        <v>17</v>
      </c>
      <c r="R23" s="371">
        <f t="shared" si="0"/>
        <v>18</v>
      </c>
      <c r="S23" s="371">
        <f t="shared" si="0"/>
        <v>19</v>
      </c>
      <c r="T23" s="371">
        <f t="shared" si="0"/>
        <v>20</v>
      </c>
      <c r="U23" s="371">
        <f t="shared" si="0"/>
        <v>21</v>
      </c>
      <c r="V23" s="371">
        <f t="shared" si="0"/>
        <v>22</v>
      </c>
      <c r="W23" s="371">
        <f t="shared" si="0"/>
        <v>23</v>
      </c>
      <c r="X23" s="371">
        <f t="shared" si="0"/>
        <v>24</v>
      </c>
      <c r="Y23" s="371">
        <f t="shared" si="0"/>
        <v>25</v>
      </c>
      <c r="Z23" s="371">
        <f t="shared" si="0"/>
        <v>26</v>
      </c>
      <c r="AA23" s="371">
        <f t="shared" si="0"/>
        <v>27</v>
      </c>
      <c r="AB23" s="371">
        <f>AA23+1</f>
        <v>28</v>
      </c>
      <c r="AC23" s="371">
        <f t="shared" si="0"/>
        <v>29</v>
      </c>
    </row>
    <row r="24" spans="1:32" s="331" customFormat="1" ht="47.25" customHeight="1" x14ac:dyDescent="0.25">
      <c r="A24" s="84">
        <v>1</v>
      </c>
      <c r="B24" s="83" t="s">
        <v>183</v>
      </c>
      <c r="C24" s="349">
        <v>4.9323484629744536</v>
      </c>
      <c r="D24" s="372">
        <f t="shared" ref="D24:F24" si="1">SUM(D25:D29)</f>
        <v>5.1459799999999998</v>
      </c>
      <c r="E24" s="372">
        <f t="shared" si="1"/>
        <v>5.1459799999999998</v>
      </c>
      <c r="F24" s="372">
        <f t="shared" si="1"/>
        <v>0</v>
      </c>
      <c r="G24" s="349">
        <v>3.1334004000000002</v>
      </c>
      <c r="H24" s="349">
        <v>0</v>
      </c>
      <c r="I24" s="349">
        <v>0</v>
      </c>
      <c r="J24" s="349">
        <v>2.0125796</v>
      </c>
      <c r="K24" s="349">
        <v>0</v>
      </c>
      <c r="L24" s="349">
        <v>4.3978084629744538</v>
      </c>
      <c r="M24" s="349">
        <v>0</v>
      </c>
      <c r="N24" s="349">
        <v>0</v>
      </c>
      <c r="O24" s="349">
        <v>0</v>
      </c>
      <c r="P24" s="349">
        <v>0</v>
      </c>
      <c r="Q24" s="349">
        <v>0</v>
      </c>
      <c r="R24" s="349">
        <v>0</v>
      </c>
      <c r="S24" s="349">
        <v>0</v>
      </c>
      <c r="T24" s="349">
        <v>0</v>
      </c>
      <c r="U24" s="349">
        <v>0</v>
      </c>
      <c r="V24" s="349">
        <v>0</v>
      </c>
      <c r="W24" s="349">
        <v>0</v>
      </c>
      <c r="X24" s="349">
        <v>0</v>
      </c>
      <c r="Y24" s="349">
        <v>0</v>
      </c>
      <c r="Z24" s="349">
        <v>0</v>
      </c>
      <c r="AA24" s="349">
        <v>0</v>
      </c>
      <c r="AB24" s="373">
        <f>H24+L24+P24+T24+X24</f>
        <v>4.3978084629744538</v>
      </c>
      <c r="AC24" s="372">
        <f>J24+N24+R24+V24+Z24</f>
        <v>2.0125796</v>
      </c>
    </row>
    <row r="25" spans="1:32" ht="24" customHeight="1" x14ac:dyDescent="0.25">
      <c r="A25" s="81" t="s">
        <v>182</v>
      </c>
      <c r="B25" s="55" t="s">
        <v>181</v>
      </c>
      <c r="C25" s="349">
        <v>0</v>
      </c>
      <c r="D25" s="373">
        <v>0</v>
      </c>
      <c r="E25" s="374">
        <f>G25+J25+N25+R25+V25+Z25</f>
        <v>0</v>
      </c>
      <c r="F25" s="372">
        <f>AC25-J25</f>
        <v>0</v>
      </c>
      <c r="G25" s="344">
        <v>0</v>
      </c>
      <c r="H25" s="344">
        <v>0</v>
      </c>
      <c r="I25" s="344">
        <v>0</v>
      </c>
      <c r="J25" s="344">
        <v>0</v>
      </c>
      <c r="K25" s="344">
        <v>0</v>
      </c>
      <c r="L25" s="344">
        <v>0</v>
      </c>
      <c r="M25" s="344">
        <v>0</v>
      </c>
      <c r="N25" s="344">
        <v>0</v>
      </c>
      <c r="O25" s="344">
        <v>0</v>
      </c>
      <c r="P25" s="344">
        <v>0</v>
      </c>
      <c r="Q25" s="344">
        <v>0</v>
      </c>
      <c r="R25" s="344">
        <v>0</v>
      </c>
      <c r="S25" s="344">
        <v>0</v>
      </c>
      <c r="T25" s="344">
        <v>0</v>
      </c>
      <c r="U25" s="344">
        <v>0</v>
      </c>
      <c r="V25" s="344">
        <v>0</v>
      </c>
      <c r="W25" s="344">
        <v>0</v>
      </c>
      <c r="X25" s="344">
        <v>0</v>
      </c>
      <c r="Y25" s="344">
        <v>0</v>
      </c>
      <c r="Z25" s="344">
        <v>0</v>
      </c>
      <c r="AA25" s="344">
        <v>0</v>
      </c>
      <c r="AB25" s="373">
        <f t="shared" ref="AB25:AB64" si="2">H25+L25+P25+T25+X25</f>
        <v>0</v>
      </c>
      <c r="AC25" s="372">
        <f t="shared" ref="AC25:AC64" si="3">J25+N25+R25+V25+Z25</f>
        <v>0</v>
      </c>
    </row>
    <row r="26" spans="1:32" x14ac:dyDescent="0.25">
      <c r="A26" s="81" t="s">
        <v>180</v>
      </c>
      <c r="B26" s="55" t="s">
        <v>179</v>
      </c>
      <c r="C26" s="349">
        <v>0</v>
      </c>
      <c r="D26" s="373">
        <v>0</v>
      </c>
      <c r="E26" s="374">
        <f t="shared" ref="E26" si="4">G26+J26+N26+R26+V26+Z26</f>
        <v>0</v>
      </c>
      <c r="F26" s="372">
        <f t="shared" ref="F26:F64" si="5">AC26-J26</f>
        <v>0</v>
      </c>
      <c r="G26" s="344">
        <v>0</v>
      </c>
      <c r="H26" s="344">
        <v>0</v>
      </c>
      <c r="I26" s="344">
        <v>0</v>
      </c>
      <c r="J26" s="344">
        <v>0</v>
      </c>
      <c r="K26" s="344">
        <v>0</v>
      </c>
      <c r="L26" s="344">
        <v>0</v>
      </c>
      <c r="M26" s="344">
        <v>0</v>
      </c>
      <c r="N26" s="344">
        <v>0</v>
      </c>
      <c r="O26" s="344">
        <v>0</v>
      </c>
      <c r="P26" s="344">
        <v>0</v>
      </c>
      <c r="Q26" s="344">
        <v>0</v>
      </c>
      <c r="R26" s="344">
        <v>0</v>
      </c>
      <c r="S26" s="344">
        <v>0</v>
      </c>
      <c r="T26" s="344">
        <v>0</v>
      </c>
      <c r="U26" s="344">
        <v>0</v>
      </c>
      <c r="V26" s="344">
        <v>0</v>
      </c>
      <c r="W26" s="344">
        <v>0</v>
      </c>
      <c r="X26" s="344">
        <v>0</v>
      </c>
      <c r="Y26" s="344">
        <v>0</v>
      </c>
      <c r="Z26" s="344">
        <v>0</v>
      </c>
      <c r="AA26" s="344">
        <v>0</v>
      </c>
      <c r="AB26" s="373">
        <f t="shared" si="2"/>
        <v>0</v>
      </c>
      <c r="AC26" s="372">
        <f t="shared" si="3"/>
        <v>0</v>
      </c>
    </row>
    <row r="27" spans="1:32" ht="31.5" x14ac:dyDescent="0.25">
      <c r="A27" s="81" t="s">
        <v>178</v>
      </c>
      <c r="B27" s="55" t="s">
        <v>443</v>
      </c>
      <c r="C27" s="349">
        <v>0</v>
      </c>
      <c r="D27" s="373">
        <v>0</v>
      </c>
      <c r="E27" s="374">
        <f>G27+J27+N27+R27+V27+Z27</f>
        <v>0</v>
      </c>
      <c r="F27" s="372">
        <f t="shared" si="5"/>
        <v>0</v>
      </c>
      <c r="G27" s="344">
        <v>0</v>
      </c>
      <c r="H27" s="344">
        <v>0</v>
      </c>
      <c r="I27" s="344">
        <v>0</v>
      </c>
      <c r="J27" s="344">
        <v>0</v>
      </c>
      <c r="K27" s="344">
        <v>0</v>
      </c>
      <c r="L27" s="344">
        <v>0</v>
      </c>
      <c r="M27" s="344">
        <v>0</v>
      </c>
      <c r="N27" s="344">
        <v>0</v>
      </c>
      <c r="O27" s="344">
        <v>0</v>
      </c>
      <c r="P27" s="344">
        <v>0</v>
      </c>
      <c r="Q27" s="344">
        <v>0</v>
      </c>
      <c r="R27" s="344">
        <v>0</v>
      </c>
      <c r="S27" s="344">
        <v>0</v>
      </c>
      <c r="T27" s="344">
        <v>0</v>
      </c>
      <c r="U27" s="344">
        <v>0</v>
      </c>
      <c r="V27" s="344">
        <v>0</v>
      </c>
      <c r="W27" s="344">
        <v>0</v>
      </c>
      <c r="X27" s="344">
        <v>0</v>
      </c>
      <c r="Y27" s="344">
        <v>0</v>
      </c>
      <c r="Z27" s="344">
        <v>0</v>
      </c>
      <c r="AA27" s="344">
        <v>0</v>
      </c>
      <c r="AB27" s="373">
        <f t="shared" si="2"/>
        <v>0</v>
      </c>
      <c r="AC27" s="372">
        <f t="shared" si="3"/>
        <v>0</v>
      </c>
    </row>
    <row r="28" spans="1:32" x14ac:dyDescent="0.25">
      <c r="A28" s="81" t="s">
        <v>177</v>
      </c>
      <c r="B28" s="55" t="s">
        <v>598</v>
      </c>
      <c r="C28" s="349">
        <v>4.9323484629744536</v>
      </c>
      <c r="D28" s="373">
        <v>5.1459799999999998</v>
      </c>
      <c r="E28" s="374">
        <f>G28+AC28</f>
        <v>5.1459799999999998</v>
      </c>
      <c r="F28" s="372">
        <f t="shared" si="5"/>
        <v>0</v>
      </c>
      <c r="G28" s="344">
        <v>3.1334004000000002</v>
      </c>
      <c r="H28" s="344">
        <v>0</v>
      </c>
      <c r="I28" s="344">
        <v>0</v>
      </c>
      <c r="J28" s="344">
        <v>2.0125796</v>
      </c>
      <c r="K28" s="344">
        <v>0</v>
      </c>
      <c r="L28" s="344">
        <v>4.3978084629744538</v>
      </c>
      <c r="M28" s="344">
        <v>0</v>
      </c>
      <c r="N28" s="344">
        <v>0</v>
      </c>
      <c r="O28" s="344">
        <v>0</v>
      </c>
      <c r="P28" s="344">
        <v>0</v>
      </c>
      <c r="Q28" s="344">
        <v>0</v>
      </c>
      <c r="R28" s="344">
        <v>0</v>
      </c>
      <c r="S28" s="344">
        <v>0</v>
      </c>
      <c r="T28" s="344">
        <v>0</v>
      </c>
      <c r="U28" s="344">
        <v>0</v>
      </c>
      <c r="V28" s="344">
        <v>0</v>
      </c>
      <c r="W28" s="344">
        <v>0</v>
      </c>
      <c r="X28" s="344">
        <v>0</v>
      </c>
      <c r="Y28" s="344">
        <v>0</v>
      </c>
      <c r="Z28" s="344">
        <v>0</v>
      </c>
      <c r="AA28" s="344">
        <v>0</v>
      </c>
      <c r="AB28" s="373">
        <f t="shared" si="2"/>
        <v>4.3978084629744538</v>
      </c>
      <c r="AC28" s="372">
        <f t="shared" si="3"/>
        <v>2.0125796</v>
      </c>
    </row>
    <row r="29" spans="1:32" x14ac:dyDescent="0.25">
      <c r="A29" s="81" t="s">
        <v>176</v>
      </c>
      <c r="B29" s="85" t="s">
        <v>175</v>
      </c>
      <c r="C29" s="349">
        <v>0</v>
      </c>
      <c r="D29" s="373">
        <v>0</v>
      </c>
      <c r="E29" s="374">
        <f>G29+AC29</f>
        <v>0</v>
      </c>
      <c r="F29" s="372">
        <f t="shared" si="5"/>
        <v>0</v>
      </c>
      <c r="G29" s="344">
        <v>0</v>
      </c>
      <c r="H29" s="344">
        <v>0</v>
      </c>
      <c r="I29" s="344">
        <v>0</v>
      </c>
      <c r="J29" s="344">
        <v>0</v>
      </c>
      <c r="K29" s="344">
        <v>0</v>
      </c>
      <c r="L29" s="344">
        <v>0</v>
      </c>
      <c r="M29" s="344">
        <v>0</v>
      </c>
      <c r="N29" s="344">
        <v>0</v>
      </c>
      <c r="O29" s="344">
        <v>0</v>
      </c>
      <c r="P29" s="344">
        <v>0</v>
      </c>
      <c r="Q29" s="344">
        <v>0</v>
      </c>
      <c r="R29" s="344">
        <v>0</v>
      </c>
      <c r="S29" s="344">
        <v>0</v>
      </c>
      <c r="T29" s="344">
        <v>0</v>
      </c>
      <c r="U29" s="344">
        <v>0</v>
      </c>
      <c r="V29" s="344">
        <v>0</v>
      </c>
      <c r="W29" s="344">
        <v>0</v>
      </c>
      <c r="X29" s="344">
        <v>0</v>
      </c>
      <c r="Y29" s="344">
        <v>0</v>
      </c>
      <c r="Z29" s="344">
        <v>0</v>
      </c>
      <c r="AA29" s="344">
        <v>0</v>
      </c>
      <c r="AB29" s="373">
        <f t="shared" si="2"/>
        <v>0</v>
      </c>
      <c r="AC29" s="372">
        <f t="shared" si="3"/>
        <v>0</v>
      </c>
    </row>
    <row r="30" spans="1:32" s="331" customFormat="1" ht="47.25" x14ac:dyDescent="0.25">
      <c r="A30" s="84" t="s">
        <v>63</v>
      </c>
      <c r="B30" s="83" t="s">
        <v>174</v>
      </c>
      <c r="C30" s="349">
        <v>4.1799563245546221</v>
      </c>
      <c r="D30" s="373">
        <v>4.3609999999999998</v>
      </c>
      <c r="E30" s="372">
        <f>G30+AC30</f>
        <v>4.3609999999999998</v>
      </c>
      <c r="F30" s="372">
        <f t="shared" si="5"/>
        <v>0</v>
      </c>
      <c r="G30" s="349">
        <v>4.3609999999999998</v>
      </c>
      <c r="H30" s="349">
        <v>0</v>
      </c>
      <c r="I30" s="349">
        <v>0</v>
      </c>
      <c r="J30" s="349">
        <v>0</v>
      </c>
      <c r="K30" s="349">
        <v>0</v>
      </c>
      <c r="L30" s="349">
        <v>3.7269563245546222</v>
      </c>
      <c r="M30" s="349">
        <v>0</v>
      </c>
      <c r="N30" s="349">
        <v>0</v>
      </c>
      <c r="O30" s="349">
        <v>0</v>
      </c>
      <c r="P30" s="349">
        <v>0</v>
      </c>
      <c r="Q30" s="349">
        <v>0</v>
      </c>
      <c r="R30" s="349">
        <v>0</v>
      </c>
      <c r="S30" s="349">
        <v>0</v>
      </c>
      <c r="T30" s="349">
        <v>0</v>
      </c>
      <c r="U30" s="349">
        <v>0</v>
      </c>
      <c r="V30" s="349">
        <v>0</v>
      </c>
      <c r="W30" s="349">
        <v>0</v>
      </c>
      <c r="X30" s="349">
        <v>0</v>
      </c>
      <c r="Y30" s="349">
        <v>0</v>
      </c>
      <c r="Z30" s="349">
        <v>0</v>
      </c>
      <c r="AA30" s="349">
        <v>0</v>
      </c>
      <c r="AB30" s="373">
        <f t="shared" si="2"/>
        <v>3.7269563245546222</v>
      </c>
      <c r="AC30" s="372">
        <f t="shared" si="3"/>
        <v>0</v>
      </c>
    </row>
    <row r="31" spans="1:32" x14ac:dyDescent="0.25">
      <c r="A31" s="81" t="s">
        <v>173</v>
      </c>
      <c r="B31" s="55" t="s">
        <v>172</v>
      </c>
      <c r="C31" s="349">
        <v>0.45300000000000001</v>
      </c>
      <c r="D31" s="373">
        <v>0.45278000000000002</v>
      </c>
      <c r="E31" s="372">
        <f t="shared" ref="E31:E34" si="6">G31+AC31</f>
        <v>0.45278000000000002</v>
      </c>
      <c r="F31" s="372">
        <f t="shared" si="5"/>
        <v>0</v>
      </c>
      <c r="G31" s="344">
        <v>0.45278000000000002</v>
      </c>
      <c r="H31" s="344">
        <v>0</v>
      </c>
      <c r="I31" s="344">
        <v>0</v>
      </c>
      <c r="J31" s="344">
        <v>0</v>
      </c>
      <c r="K31" s="344">
        <v>0</v>
      </c>
      <c r="L31" s="344">
        <v>0</v>
      </c>
      <c r="M31" s="344">
        <v>0</v>
      </c>
      <c r="N31" s="344">
        <v>0</v>
      </c>
      <c r="O31" s="344">
        <v>0</v>
      </c>
      <c r="P31" s="344">
        <v>0</v>
      </c>
      <c r="Q31" s="344">
        <v>0</v>
      </c>
      <c r="R31" s="344">
        <v>0</v>
      </c>
      <c r="S31" s="344">
        <v>0</v>
      </c>
      <c r="T31" s="344">
        <v>0</v>
      </c>
      <c r="U31" s="344">
        <v>0</v>
      </c>
      <c r="V31" s="344">
        <v>0</v>
      </c>
      <c r="W31" s="344">
        <v>0</v>
      </c>
      <c r="X31" s="344">
        <v>0</v>
      </c>
      <c r="Y31" s="344">
        <v>0</v>
      </c>
      <c r="Z31" s="344">
        <v>0</v>
      </c>
      <c r="AA31" s="344">
        <v>0</v>
      </c>
      <c r="AB31" s="373">
        <f t="shared" si="2"/>
        <v>0</v>
      </c>
      <c r="AC31" s="372">
        <f t="shared" si="3"/>
        <v>0</v>
      </c>
    </row>
    <row r="32" spans="1:32" ht="31.5" x14ac:dyDescent="0.25">
      <c r="A32" s="81" t="s">
        <v>171</v>
      </c>
      <c r="B32" s="55" t="s">
        <v>170</v>
      </c>
      <c r="C32" s="349">
        <v>2.7960019912373246</v>
      </c>
      <c r="D32" s="373">
        <v>2.9803802300000002</v>
      </c>
      <c r="E32" s="372">
        <f t="shared" si="6"/>
        <v>2.9803802300000002</v>
      </c>
      <c r="F32" s="372">
        <f t="shared" si="5"/>
        <v>0</v>
      </c>
      <c r="G32" s="344">
        <v>2.9803802300000002</v>
      </c>
      <c r="H32" s="344">
        <v>0</v>
      </c>
      <c r="I32" s="344">
        <v>0</v>
      </c>
      <c r="J32" s="344">
        <v>0</v>
      </c>
      <c r="K32" s="344">
        <v>0</v>
      </c>
      <c r="L32" s="344">
        <v>2.7960019912373246</v>
      </c>
      <c r="M32" s="344">
        <v>0</v>
      </c>
      <c r="N32" s="344">
        <v>0</v>
      </c>
      <c r="O32" s="344">
        <v>0</v>
      </c>
      <c r="P32" s="344">
        <v>0</v>
      </c>
      <c r="Q32" s="344">
        <v>0</v>
      </c>
      <c r="R32" s="344">
        <v>0</v>
      </c>
      <c r="S32" s="344">
        <v>0</v>
      </c>
      <c r="T32" s="344">
        <v>0</v>
      </c>
      <c r="U32" s="344">
        <v>0</v>
      </c>
      <c r="V32" s="344">
        <v>0</v>
      </c>
      <c r="W32" s="344">
        <v>0</v>
      </c>
      <c r="X32" s="344">
        <v>0</v>
      </c>
      <c r="Y32" s="344">
        <v>0</v>
      </c>
      <c r="Z32" s="344">
        <v>0</v>
      </c>
      <c r="AA32" s="344">
        <v>0</v>
      </c>
      <c r="AB32" s="373">
        <f t="shared" si="2"/>
        <v>2.7960019912373246</v>
      </c>
      <c r="AC32" s="372">
        <f t="shared" si="3"/>
        <v>0</v>
      </c>
    </row>
    <row r="33" spans="1:29" x14ac:dyDescent="0.25">
      <c r="A33" s="81" t="s">
        <v>169</v>
      </c>
      <c r="B33" s="55" t="s">
        <v>168</v>
      </c>
      <c r="C33" s="349">
        <v>0.6443682990948969</v>
      </c>
      <c r="D33" s="373">
        <v>0.72325531999999992</v>
      </c>
      <c r="E33" s="372">
        <f t="shared" si="6"/>
        <v>0.72325532000000003</v>
      </c>
      <c r="F33" s="372">
        <f t="shared" si="5"/>
        <v>0</v>
      </c>
      <c r="G33" s="344">
        <v>0.72325532000000003</v>
      </c>
      <c r="H33" s="344">
        <v>0</v>
      </c>
      <c r="I33" s="344">
        <v>0</v>
      </c>
      <c r="J33" s="344">
        <v>0</v>
      </c>
      <c r="K33" s="344">
        <v>0</v>
      </c>
      <c r="L33" s="344">
        <v>0.6443682990948969</v>
      </c>
      <c r="M33" s="344">
        <v>0</v>
      </c>
      <c r="N33" s="344">
        <v>0</v>
      </c>
      <c r="O33" s="344">
        <v>0</v>
      </c>
      <c r="P33" s="344">
        <v>0</v>
      </c>
      <c r="Q33" s="344">
        <v>0</v>
      </c>
      <c r="R33" s="344">
        <v>0</v>
      </c>
      <c r="S33" s="344">
        <v>0</v>
      </c>
      <c r="T33" s="344">
        <v>0</v>
      </c>
      <c r="U33" s="344">
        <v>0</v>
      </c>
      <c r="V33" s="344">
        <v>0</v>
      </c>
      <c r="W33" s="344">
        <v>0</v>
      </c>
      <c r="X33" s="344">
        <v>0</v>
      </c>
      <c r="Y33" s="344">
        <v>0</v>
      </c>
      <c r="Z33" s="344">
        <v>0</v>
      </c>
      <c r="AA33" s="344">
        <v>0</v>
      </c>
      <c r="AB33" s="373">
        <f t="shared" si="2"/>
        <v>0.6443682990948969</v>
      </c>
      <c r="AC33" s="372">
        <f t="shared" si="3"/>
        <v>0</v>
      </c>
    </row>
    <row r="34" spans="1:29" x14ac:dyDescent="0.25">
      <c r="A34" s="81" t="s">
        <v>167</v>
      </c>
      <c r="B34" s="55" t="s">
        <v>166</v>
      </c>
      <c r="C34" s="349">
        <v>0.2865860342224007</v>
      </c>
      <c r="D34" s="373">
        <v>0.20458445</v>
      </c>
      <c r="E34" s="372">
        <f t="shared" si="6"/>
        <v>0.20458444999999936</v>
      </c>
      <c r="F34" s="372">
        <f t="shared" si="5"/>
        <v>0</v>
      </c>
      <c r="G34" s="344">
        <v>0.20458444999999936</v>
      </c>
      <c r="H34" s="344">
        <v>0</v>
      </c>
      <c r="I34" s="344">
        <v>0</v>
      </c>
      <c r="J34" s="344">
        <v>0</v>
      </c>
      <c r="K34" s="344">
        <v>0</v>
      </c>
      <c r="L34" s="344">
        <v>0.2865860342224007</v>
      </c>
      <c r="M34" s="344">
        <v>0</v>
      </c>
      <c r="N34" s="344">
        <v>0</v>
      </c>
      <c r="O34" s="344">
        <v>0</v>
      </c>
      <c r="P34" s="344">
        <v>0</v>
      </c>
      <c r="Q34" s="344">
        <v>0</v>
      </c>
      <c r="R34" s="344">
        <v>0</v>
      </c>
      <c r="S34" s="344">
        <v>0</v>
      </c>
      <c r="T34" s="344">
        <v>0</v>
      </c>
      <c r="U34" s="344">
        <v>0</v>
      </c>
      <c r="V34" s="344">
        <v>0</v>
      </c>
      <c r="W34" s="344">
        <v>0</v>
      </c>
      <c r="X34" s="344">
        <v>0</v>
      </c>
      <c r="Y34" s="344">
        <v>0</v>
      </c>
      <c r="Z34" s="344">
        <v>0</v>
      </c>
      <c r="AA34" s="344">
        <v>0</v>
      </c>
      <c r="AB34" s="373">
        <f t="shared" si="2"/>
        <v>0.2865860342224007</v>
      </c>
      <c r="AC34" s="372">
        <f t="shared" si="3"/>
        <v>0</v>
      </c>
    </row>
    <row r="35" spans="1:29" s="331" customFormat="1" ht="31.5" x14ac:dyDescent="0.25">
      <c r="A35" s="84" t="s">
        <v>62</v>
      </c>
      <c r="B35" s="83" t="s">
        <v>165</v>
      </c>
      <c r="C35" s="349">
        <v>0</v>
      </c>
      <c r="D35" s="373">
        <v>0</v>
      </c>
      <c r="E35" s="372">
        <v>0</v>
      </c>
      <c r="F35" s="372">
        <f t="shared" si="5"/>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73">
        <f t="shared" si="2"/>
        <v>0</v>
      </c>
      <c r="AC35" s="372">
        <f t="shared" si="3"/>
        <v>0</v>
      </c>
    </row>
    <row r="36" spans="1:29" ht="31.5" x14ac:dyDescent="0.25">
      <c r="A36" s="81" t="s">
        <v>164</v>
      </c>
      <c r="B36" s="80" t="s">
        <v>163</v>
      </c>
      <c r="C36" s="349">
        <v>0</v>
      </c>
      <c r="D36" s="373">
        <v>0</v>
      </c>
      <c r="E36" s="372">
        <f t="shared" ref="E36:E42" si="7">G36+AC36</f>
        <v>0</v>
      </c>
      <c r="F36" s="372">
        <f t="shared" si="5"/>
        <v>0</v>
      </c>
      <c r="G36" s="344">
        <v>0</v>
      </c>
      <c r="H36" s="344">
        <v>0</v>
      </c>
      <c r="I36" s="344">
        <v>0</v>
      </c>
      <c r="J36" s="344">
        <v>0</v>
      </c>
      <c r="K36" s="344">
        <v>0</v>
      </c>
      <c r="L36" s="344">
        <v>0</v>
      </c>
      <c r="M36" s="344">
        <v>0</v>
      </c>
      <c r="N36" s="344">
        <v>0</v>
      </c>
      <c r="O36" s="344">
        <v>0</v>
      </c>
      <c r="P36" s="344">
        <v>0</v>
      </c>
      <c r="Q36" s="344">
        <v>0</v>
      </c>
      <c r="R36" s="344">
        <v>0</v>
      </c>
      <c r="S36" s="344">
        <v>0</v>
      </c>
      <c r="T36" s="344">
        <v>0</v>
      </c>
      <c r="U36" s="344">
        <v>0</v>
      </c>
      <c r="V36" s="344">
        <v>0</v>
      </c>
      <c r="W36" s="344">
        <v>0</v>
      </c>
      <c r="X36" s="344">
        <v>0</v>
      </c>
      <c r="Y36" s="344">
        <v>0</v>
      </c>
      <c r="Z36" s="344">
        <v>0</v>
      </c>
      <c r="AA36" s="344">
        <v>0</v>
      </c>
      <c r="AB36" s="373">
        <f t="shared" si="2"/>
        <v>0</v>
      </c>
      <c r="AC36" s="372">
        <f t="shared" si="3"/>
        <v>0</v>
      </c>
    </row>
    <row r="37" spans="1:29" x14ac:dyDescent="0.25">
      <c r="A37" s="81" t="s">
        <v>162</v>
      </c>
      <c r="B37" s="80" t="s">
        <v>152</v>
      </c>
      <c r="C37" s="349">
        <v>0.4</v>
      </c>
      <c r="D37" s="373">
        <v>0.4</v>
      </c>
      <c r="E37" s="372">
        <f t="shared" si="7"/>
        <v>0.4</v>
      </c>
      <c r="F37" s="372">
        <f t="shared" si="5"/>
        <v>0</v>
      </c>
      <c r="G37" s="344">
        <v>0.4</v>
      </c>
      <c r="H37" s="344">
        <v>0</v>
      </c>
      <c r="I37" s="344">
        <v>0</v>
      </c>
      <c r="J37" s="344">
        <v>0</v>
      </c>
      <c r="K37" s="344">
        <v>0</v>
      </c>
      <c r="L37" s="344">
        <v>0.4</v>
      </c>
      <c r="M37" s="344">
        <v>0</v>
      </c>
      <c r="N37" s="344">
        <v>0</v>
      </c>
      <c r="O37" s="344">
        <v>0</v>
      </c>
      <c r="P37" s="344">
        <v>0</v>
      </c>
      <c r="Q37" s="344">
        <v>0</v>
      </c>
      <c r="R37" s="344">
        <v>0</v>
      </c>
      <c r="S37" s="344">
        <v>0</v>
      </c>
      <c r="T37" s="344">
        <v>0</v>
      </c>
      <c r="U37" s="344">
        <v>0</v>
      </c>
      <c r="V37" s="344">
        <v>0</v>
      </c>
      <c r="W37" s="344">
        <v>0</v>
      </c>
      <c r="X37" s="344">
        <v>0</v>
      </c>
      <c r="Y37" s="344">
        <v>0</v>
      </c>
      <c r="Z37" s="344">
        <v>0</v>
      </c>
      <c r="AA37" s="344">
        <v>0</v>
      </c>
      <c r="AB37" s="373">
        <f t="shared" si="2"/>
        <v>0.4</v>
      </c>
      <c r="AC37" s="372">
        <f t="shared" si="3"/>
        <v>0</v>
      </c>
    </row>
    <row r="38" spans="1:29" x14ac:dyDescent="0.25">
      <c r="A38" s="81" t="s">
        <v>161</v>
      </c>
      <c r="B38" s="80" t="s">
        <v>150</v>
      </c>
      <c r="C38" s="349">
        <v>0</v>
      </c>
      <c r="D38" s="373">
        <v>0</v>
      </c>
      <c r="E38" s="372">
        <f t="shared" si="7"/>
        <v>0</v>
      </c>
      <c r="F38" s="372">
        <f t="shared" si="5"/>
        <v>0</v>
      </c>
      <c r="G38" s="344">
        <v>0</v>
      </c>
      <c r="H38" s="344">
        <v>0</v>
      </c>
      <c r="I38" s="344">
        <v>0</v>
      </c>
      <c r="J38" s="344">
        <v>0</v>
      </c>
      <c r="K38" s="344">
        <v>0</v>
      </c>
      <c r="L38" s="344">
        <v>0</v>
      </c>
      <c r="M38" s="344">
        <v>0</v>
      </c>
      <c r="N38" s="344">
        <v>0</v>
      </c>
      <c r="O38" s="344">
        <v>0</v>
      </c>
      <c r="P38" s="344">
        <v>0</v>
      </c>
      <c r="Q38" s="344">
        <v>0</v>
      </c>
      <c r="R38" s="344">
        <v>0</v>
      </c>
      <c r="S38" s="344">
        <v>0</v>
      </c>
      <c r="T38" s="344">
        <v>0</v>
      </c>
      <c r="U38" s="344">
        <v>0</v>
      </c>
      <c r="V38" s="344">
        <v>0</v>
      </c>
      <c r="W38" s="344">
        <v>0</v>
      </c>
      <c r="X38" s="344">
        <v>0</v>
      </c>
      <c r="Y38" s="344">
        <v>0</v>
      </c>
      <c r="Z38" s="344">
        <v>0</v>
      </c>
      <c r="AA38" s="344">
        <v>0</v>
      </c>
      <c r="AB38" s="373">
        <f t="shared" si="2"/>
        <v>0</v>
      </c>
      <c r="AC38" s="372">
        <f t="shared" si="3"/>
        <v>0</v>
      </c>
    </row>
    <row r="39" spans="1:29" ht="31.5" x14ac:dyDescent="0.25">
      <c r="A39" s="81" t="s">
        <v>160</v>
      </c>
      <c r="B39" s="55" t="s">
        <v>148</v>
      </c>
      <c r="C39" s="349">
        <v>0</v>
      </c>
      <c r="D39" s="373">
        <v>0</v>
      </c>
      <c r="E39" s="372">
        <f t="shared" si="7"/>
        <v>0</v>
      </c>
      <c r="F39" s="372">
        <f t="shared" si="5"/>
        <v>0</v>
      </c>
      <c r="G39" s="344">
        <v>0</v>
      </c>
      <c r="H39" s="344">
        <v>0</v>
      </c>
      <c r="I39" s="344">
        <v>0</v>
      </c>
      <c r="J39" s="344">
        <v>0</v>
      </c>
      <c r="K39" s="344">
        <v>0</v>
      </c>
      <c r="L39" s="344">
        <v>0</v>
      </c>
      <c r="M39" s="344">
        <v>0</v>
      </c>
      <c r="N39" s="344">
        <v>0</v>
      </c>
      <c r="O39" s="344">
        <v>0</v>
      </c>
      <c r="P39" s="344">
        <v>0</v>
      </c>
      <c r="Q39" s="344">
        <v>0</v>
      </c>
      <c r="R39" s="344">
        <v>0</v>
      </c>
      <c r="S39" s="344">
        <v>0</v>
      </c>
      <c r="T39" s="344">
        <v>0</v>
      </c>
      <c r="U39" s="344">
        <v>0</v>
      </c>
      <c r="V39" s="344">
        <v>0</v>
      </c>
      <c r="W39" s="344">
        <v>0</v>
      </c>
      <c r="X39" s="344">
        <v>0</v>
      </c>
      <c r="Y39" s="344">
        <v>0</v>
      </c>
      <c r="Z39" s="344">
        <v>0</v>
      </c>
      <c r="AA39" s="344">
        <v>0</v>
      </c>
      <c r="AB39" s="373">
        <f t="shared" si="2"/>
        <v>0</v>
      </c>
      <c r="AC39" s="372">
        <f t="shared" si="3"/>
        <v>0</v>
      </c>
    </row>
    <row r="40" spans="1:29" ht="31.5" x14ac:dyDescent="0.25">
      <c r="A40" s="81" t="s">
        <v>159</v>
      </c>
      <c r="B40" s="55" t="s">
        <v>146</v>
      </c>
      <c r="C40" s="349">
        <v>0</v>
      </c>
      <c r="D40" s="373">
        <v>0</v>
      </c>
      <c r="E40" s="372">
        <f t="shared" si="7"/>
        <v>0</v>
      </c>
      <c r="F40" s="372">
        <f t="shared" si="5"/>
        <v>0</v>
      </c>
      <c r="G40" s="344">
        <v>0</v>
      </c>
      <c r="H40" s="344">
        <v>0</v>
      </c>
      <c r="I40" s="344">
        <v>0</v>
      </c>
      <c r="J40" s="344">
        <v>0</v>
      </c>
      <c r="K40" s="344">
        <v>0</v>
      </c>
      <c r="L40" s="344">
        <v>0</v>
      </c>
      <c r="M40" s="344">
        <v>0</v>
      </c>
      <c r="N40" s="344">
        <v>0</v>
      </c>
      <c r="O40" s="344">
        <v>0</v>
      </c>
      <c r="P40" s="344">
        <v>0</v>
      </c>
      <c r="Q40" s="344">
        <v>0</v>
      </c>
      <c r="R40" s="344">
        <v>0</v>
      </c>
      <c r="S40" s="344">
        <v>0</v>
      </c>
      <c r="T40" s="344">
        <v>0</v>
      </c>
      <c r="U40" s="344">
        <v>0</v>
      </c>
      <c r="V40" s="344">
        <v>0</v>
      </c>
      <c r="W40" s="344">
        <v>0</v>
      </c>
      <c r="X40" s="344">
        <v>0</v>
      </c>
      <c r="Y40" s="344">
        <v>0</v>
      </c>
      <c r="Z40" s="344">
        <v>0</v>
      </c>
      <c r="AA40" s="344">
        <v>0</v>
      </c>
      <c r="AB40" s="373">
        <f t="shared" si="2"/>
        <v>0</v>
      </c>
      <c r="AC40" s="372">
        <f t="shared" si="3"/>
        <v>0</v>
      </c>
    </row>
    <row r="41" spans="1:29" x14ac:dyDescent="0.25">
      <c r="A41" s="81" t="s">
        <v>158</v>
      </c>
      <c r="B41" s="55" t="s">
        <v>144</v>
      </c>
      <c r="C41" s="349">
        <v>0.433</v>
      </c>
      <c r="D41" s="373">
        <v>0.45100000000000001</v>
      </c>
      <c r="E41" s="372">
        <f t="shared" si="7"/>
        <v>0.45100000000000001</v>
      </c>
      <c r="F41" s="372">
        <f t="shared" si="5"/>
        <v>0</v>
      </c>
      <c r="G41" s="344">
        <v>0.45100000000000001</v>
      </c>
      <c r="H41" s="344">
        <v>0</v>
      </c>
      <c r="I41" s="344">
        <v>0</v>
      </c>
      <c r="J41" s="344">
        <v>0</v>
      </c>
      <c r="K41" s="344">
        <v>0</v>
      </c>
      <c r="L41" s="344">
        <v>0.433</v>
      </c>
      <c r="M41" s="344">
        <v>0</v>
      </c>
      <c r="N41" s="344">
        <v>0</v>
      </c>
      <c r="O41" s="344">
        <v>0</v>
      </c>
      <c r="P41" s="344">
        <v>0</v>
      </c>
      <c r="Q41" s="344">
        <v>0</v>
      </c>
      <c r="R41" s="344">
        <v>0</v>
      </c>
      <c r="S41" s="344">
        <v>0</v>
      </c>
      <c r="T41" s="344">
        <v>0</v>
      </c>
      <c r="U41" s="344">
        <v>0</v>
      </c>
      <c r="V41" s="344">
        <v>0</v>
      </c>
      <c r="W41" s="344">
        <v>0</v>
      </c>
      <c r="X41" s="344">
        <v>0</v>
      </c>
      <c r="Y41" s="344">
        <v>0</v>
      </c>
      <c r="Z41" s="344">
        <v>0</v>
      </c>
      <c r="AA41" s="344">
        <v>0</v>
      </c>
      <c r="AB41" s="373">
        <f t="shared" si="2"/>
        <v>0.433</v>
      </c>
      <c r="AC41" s="372">
        <f t="shared" si="3"/>
        <v>0</v>
      </c>
    </row>
    <row r="42" spans="1:29" ht="18.75" x14ac:dyDescent="0.25">
      <c r="A42" s="81" t="s">
        <v>157</v>
      </c>
      <c r="B42" s="80" t="s">
        <v>142</v>
      </c>
      <c r="C42" s="349">
        <v>0</v>
      </c>
      <c r="D42" s="373">
        <v>0</v>
      </c>
      <c r="E42" s="372">
        <f t="shared" si="7"/>
        <v>0</v>
      </c>
      <c r="F42" s="372">
        <f t="shared" si="5"/>
        <v>0</v>
      </c>
      <c r="G42" s="344">
        <v>0</v>
      </c>
      <c r="H42" s="344">
        <v>0</v>
      </c>
      <c r="I42" s="344">
        <v>0</v>
      </c>
      <c r="J42" s="344">
        <v>0</v>
      </c>
      <c r="K42" s="344">
        <v>0</v>
      </c>
      <c r="L42" s="344">
        <v>0</v>
      </c>
      <c r="M42" s="344">
        <v>0</v>
      </c>
      <c r="N42" s="344">
        <v>0</v>
      </c>
      <c r="O42" s="344">
        <v>0</v>
      </c>
      <c r="P42" s="344">
        <v>0</v>
      </c>
      <c r="Q42" s="344">
        <v>0</v>
      </c>
      <c r="R42" s="344">
        <v>0</v>
      </c>
      <c r="S42" s="344">
        <v>0</v>
      </c>
      <c r="T42" s="344">
        <v>0</v>
      </c>
      <c r="U42" s="344">
        <v>0</v>
      </c>
      <c r="V42" s="344">
        <v>0</v>
      </c>
      <c r="W42" s="344">
        <v>0</v>
      </c>
      <c r="X42" s="344">
        <v>0</v>
      </c>
      <c r="Y42" s="344">
        <v>0</v>
      </c>
      <c r="Z42" s="344">
        <v>0</v>
      </c>
      <c r="AA42" s="344">
        <v>0</v>
      </c>
      <c r="AB42" s="373">
        <f t="shared" si="2"/>
        <v>0</v>
      </c>
      <c r="AC42" s="372">
        <f t="shared" si="3"/>
        <v>0</v>
      </c>
    </row>
    <row r="43" spans="1:29" s="331" customFormat="1" x14ac:dyDescent="0.25">
      <c r="A43" s="84" t="s">
        <v>61</v>
      </c>
      <c r="B43" s="83" t="s">
        <v>156</v>
      </c>
      <c r="C43" s="349">
        <v>0</v>
      </c>
      <c r="D43" s="373">
        <v>0</v>
      </c>
      <c r="E43" s="372">
        <v>0</v>
      </c>
      <c r="F43" s="372">
        <f t="shared" si="5"/>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73">
        <f t="shared" si="2"/>
        <v>0</v>
      </c>
      <c r="AC43" s="372">
        <f t="shared" si="3"/>
        <v>0</v>
      </c>
    </row>
    <row r="44" spans="1:29" x14ac:dyDescent="0.25">
      <c r="A44" s="81" t="s">
        <v>155</v>
      </c>
      <c r="B44" s="55" t="s">
        <v>154</v>
      </c>
      <c r="C44" s="349">
        <v>0</v>
      </c>
      <c r="D44" s="373">
        <v>0</v>
      </c>
      <c r="E44" s="372">
        <f t="shared" ref="E44:E50" si="8">G44+AC44</f>
        <v>0</v>
      </c>
      <c r="F44" s="372">
        <f t="shared" si="5"/>
        <v>0</v>
      </c>
      <c r="G44" s="344">
        <v>0</v>
      </c>
      <c r="H44" s="344">
        <v>0</v>
      </c>
      <c r="I44" s="344">
        <v>0</v>
      </c>
      <c r="J44" s="344">
        <v>0</v>
      </c>
      <c r="K44" s="344">
        <v>0</v>
      </c>
      <c r="L44" s="344">
        <v>0</v>
      </c>
      <c r="M44" s="344">
        <v>0</v>
      </c>
      <c r="N44" s="344">
        <v>0</v>
      </c>
      <c r="O44" s="344">
        <v>0</v>
      </c>
      <c r="P44" s="344">
        <v>0</v>
      </c>
      <c r="Q44" s="344">
        <v>0</v>
      </c>
      <c r="R44" s="344">
        <v>0</v>
      </c>
      <c r="S44" s="344">
        <v>0</v>
      </c>
      <c r="T44" s="344">
        <v>0</v>
      </c>
      <c r="U44" s="344">
        <v>0</v>
      </c>
      <c r="V44" s="344">
        <v>0</v>
      </c>
      <c r="W44" s="344">
        <v>0</v>
      </c>
      <c r="X44" s="344">
        <v>0</v>
      </c>
      <c r="Y44" s="344">
        <v>0</v>
      </c>
      <c r="Z44" s="344">
        <v>0</v>
      </c>
      <c r="AA44" s="344">
        <v>0</v>
      </c>
      <c r="AB44" s="373">
        <f t="shared" si="2"/>
        <v>0</v>
      </c>
      <c r="AC44" s="372">
        <f t="shared" si="3"/>
        <v>0</v>
      </c>
    </row>
    <row r="45" spans="1:29" x14ac:dyDescent="0.25">
      <c r="A45" s="81" t="s">
        <v>153</v>
      </c>
      <c r="B45" s="55" t="s">
        <v>152</v>
      </c>
      <c r="C45" s="349">
        <v>0.4</v>
      </c>
      <c r="D45" s="373">
        <f>D37</f>
        <v>0.4</v>
      </c>
      <c r="E45" s="372">
        <f t="shared" si="8"/>
        <v>0.4</v>
      </c>
      <c r="F45" s="372">
        <f t="shared" si="5"/>
        <v>0</v>
      </c>
      <c r="G45" s="344">
        <v>0.4</v>
      </c>
      <c r="H45" s="344">
        <v>0</v>
      </c>
      <c r="I45" s="344">
        <v>0</v>
      </c>
      <c r="J45" s="344">
        <v>0</v>
      </c>
      <c r="K45" s="344">
        <v>0</v>
      </c>
      <c r="L45" s="344">
        <v>0.4</v>
      </c>
      <c r="M45" s="344">
        <v>0</v>
      </c>
      <c r="N45" s="344">
        <v>0</v>
      </c>
      <c r="O45" s="344">
        <v>0</v>
      </c>
      <c r="P45" s="344">
        <v>0</v>
      </c>
      <c r="Q45" s="344">
        <v>0</v>
      </c>
      <c r="R45" s="344">
        <v>0</v>
      </c>
      <c r="S45" s="344">
        <v>0</v>
      </c>
      <c r="T45" s="344">
        <v>0</v>
      </c>
      <c r="U45" s="344">
        <v>0</v>
      </c>
      <c r="V45" s="344">
        <v>0</v>
      </c>
      <c r="W45" s="344">
        <v>0</v>
      </c>
      <c r="X45" s="344">
        <v>0</v>
      </c>
      <c r="Y45" s="344">
        <v>0</v>
      </c>
      <c r="Z45" s="344">
        <v>0</v>
      </c>
      <c r="AA45" s="344">
        <v>0</v>
      </c>
      <c r="AB45" s="373">
        <f t="shared" si="2"/>
        <v>0.4</v>
      </c>
      <c r="AC45" s="372">
        <f t="shared" si="3"/>
        <v>0</v>
      </c>
    </row>
    <row r="46" spans="1:29" x14ac:dyDescent="0.25">
      <c r="A46" s="81" t="s">
        <v>151</v>
      </c>
      <c r="B46" s="55" t="s">
        <v>150</v>
      </c>
      <c r="C46" s="349">
        <v>0</v>
      </c>
      <c r="D46" s="373">
        <v>0</v>
      </c>
      <c r="E46" s="372">
        <f t="shared" si="8"/>
        <v>0</v>
      </c>
      <c r="F46" s="372">
        <f t="shared" si="5"/>
        <v>0</v>
      </c>
      <c r="G46" s="344">
        <v>0</v>
      </c>
      <c r="H46" s="344">
        <v>0</v>
      </c>
      <c r="I46" s="344">
        <v>0</v>
      </c>
      <c r="J46" s="344">
        <v>0</v>
      </c>
      <c r="K46" s="344">
        <v>0</v>
      </c>
      <c r="L46" s="344">
        <v>0</v>
      </c>
      <c r="M46" s="344">
        <v>0</v>
      </c>
      <c r="N46" s="344">
        <v>0</v>
      </c>
      <c r="O46" s="344">
        <v>0</v>
      </c>
      <c r="P46" s="344">
        <v>0</v>
      </c>
      <c r="Q46" s="344">
        <v>0</v>
      </c>
      <c r="R46" s="344">
        <v>0</v>
      </c>
      <c r="S46" s="344">
        <v>0</v>
      </c>
      <c r="T46" s="344">
        <v>0</v>
      </c>
      <c r="U46" s="344">
        <v>0</v>
      </c>
      <c r="V46" s="344">
        <v>0</v>
      </c>
      <c r="W46" s="344">
        <v>0</v>
      </c>
      <c r="X46" s="344">
        <v>0</v>
      </c>
      <c r="Y46" s="344">
        <v>0</v>
      </c>
      <c r="Z46" s="344">
        <v>0</v>
      </c>
      <c r="AA46" s="344">
        <v>0</v>
      </c>
      <c r="AB46" s="373">
        <f t="shared" si="2"/>
        <v>0</v>
      </c>
      <c r="AC46" s="372">
        <f t="shared" si="3"/>
        <v>0</v>
      </c>
    </row>
    <row r="47" spans="1:29" ht="31.5" x14ac:dyDescent="0.25">
      <c r="A47" s="81" t="s">
        <v>149</v>
      </c>
      <c r="B47" s="55" t="s">
        <v>148</v>
      </c>
      <c r="C47" s="349">
        <v>0</v>
      </c>
      <c r="D47" s="373">
        <f t="shared" ref="D47:D49" si="9">D39</f>
        <v>0</v>
      </c>
      <c r="E47" s="372">
        <f t="shared" si="8"/>
        <v>0</v>
      </c>
      <c r="F47" s="372">
        <f t="shared" si="5"/>
        <v>0</v>
      </c>
      <c r="G47" s="344">
        <v>0</v>
      </c>
      <c r="H47" s="344">
        <v>0</v>
      </c>
      <c r="I47" s="344">
        <v>0</v>
      </c>
      <c r="J47" s="344">
        <v>0</v>
      </c>
      <c r="K47" s="344">
        <v>0</v>
      </c>
      <c r="L47" s="344">
        <v>0</v>
      </c>
      <c r="M47" s="344">
        <v>0</v>
      </c>
      <c r="N47" s="344">
        <v>0</v>
      </c>
      <c r="O47" s="344">
        <v>0</v>
      </c>
      <c r="P47" s="344">
        <v>0</v>
      </c>
      <c r="Q47" s="344">
        <v>0</v>
      </c>
      <c r="R47" s="344">
        <v>0</v>
      </c>
      <c r="S47" s="344">
        <v>0</v>
      </c>
      <c r="T47" s="344">
        <v>0</v>
      </c>
      <c r="U47" s="344">
        <v>0</v>
      </c>
      <c r="V47" s="344">
        <v>0</v>
      </c>
      <c r="W47" s="344">
        <v>0</v>
      </c>
      <c r="X47" s="344">
        <v>0</v>
      </c>
      <c r="Y47" s="344">
        <v>0</v>
      </c>
      <c r="Z47" s="344">
        <v>0</v>
      </c>
      <c r="AA47" s="344">
        <v>0</v>
      </c>
      <c r="AB47" s="373">
        <f t="shared" si="2"/>
        <v>0</v>
      </c>
      <c r="AC47" s="372">
        <f t="shared" si="3"/>
        <v>0</v>
      </c>
    </row>
    <row r="48" spans="1:29" ht="31.5" x14ac:dyDescent="0.25">
      <c r="A48" s="81" t="s">
        <v>147</v>
      </c>
      <c r="B48" s="55" t="s">
        <v>146</v>
      </c>
      <c r="C48" s="349">
        <v>0</v>
      </c>
      <c r="D48" s="373">
        <f t="shared" si="9"/>
        <v>0</v>
      </c>
      <c r="E48" s="372">
        <f t="shared" si="8"/>
        <v>0</v>
      </c>
      <c r="F48" s="372">
        <f t="shared" si="5"/>
        <v>0</v>
      </c>
      <c r="G48" s="344">
        <v>0</v>
      </c>
      <c r="H48" s="344">
        <v>0</v>
      </c>
      <c r="I48" s="344">
        <v>0</v>
      </c>
      <c r="J48" s="344">
        <v>0</v>
      </c>
      <c r="K48" s="344">
        <v>0</v>
      </c>
      <c r="L48" s="344">
        <v>0</v>
      </c>
      <c r="M48" s="344">
        <v>0</v>
      </c>
      <c r="N48" s="344">
        <v>0</v>
      </c>
      <c r="O48" s="344">
        <v>0</v>
      </c>
      <c r="P48" s="344">
        <v>0</v>
      </c>
      <c r="Q48" s="344">
        <v>0</v>
      </c>
      <c r="R48" s="344">
        <v>0</v>
      </c>
      <c r="S48" s="344">
        <v>0</v>
      </c>
      <c r="T48" s="344">
        <v>0</v>
      </c>
      <c r="U48" s="344">
        <v>0</v>
      </c>
      <c r="V48" s="344">
        <v>0</v>
      </c>
      <c r="W48" s="344">
        <v>0</v>
      </c>
      <c r="X48" s="344">
        <v>0</v>
      </c>
      <c r="Y48" s="344">
        <v>0</v>
      </c>
      <c r="Z48" s="344">
        <v>0</v>
      </c>
      <c r="AA48" s="344">
        <v>0</v>
      </c>
      <c r="AB48" s="373">
        <f t="shared" si="2"/>
        <v>0</v>
      </c>
      <c r="AC48" s="372">
        <f t="shared" si="3"/>
        <v>0</v>
      </c>
    </row>
    <row r="49" spans="1:29" x14ac:dyDescent="0.25">
      <c r="A49" s="81" t="s">
        <v>145</v>
      </c>
      <c r="B49" s="55" t="s">
        <v>144</v>
      </c>
      <c r="C49" s="349">
        <v>0.433</v>
      </c>
      <c r="D49" s="373">
        <f t="shared" si="9"/>
        <v>0.45100000000000001</v>
      </c>
      <c r="E49" s="372">
        <f t="shared" si="8"/>
        <v>0.45100000000000001</v>
      </c>
      <c r="F49" s="372">
        <f t="shared" si="5"/>
        <v>0</v>
      </c>
      <c r="G49" s="344">
        <v>0.45100000000000001</v>
      </c>
      <c r="H49" s="344">
        <v>0</v>
      </c>
      <c r="I49" s="344">
        <v>0</v>
      </c>
      <c r="J49" s="344">
        <v>0</v>
      </c>
      <c r="K49" s="344">
        <v>0</v>
      </c>
      <c r="L49" s="344">
        <v>0.433</v>
      </c>
      <c r="M49" s="344">
        <v>0</v>
      </c>
      <c r="N49" s="344">
        <v>0</v>
      </c>
      <c r="O49" s="344">
        <v>0</v>
      </c>
      <c r="P49" s="344">
        <v>0</v>
      </c>
      <c r="Q49" s="344">
        <v>0</v>
      </c>
      <c r="R49" s="344">
        <v>0</v>
      </c>
      <c r="S49" s="344">
        <v>0</v>
      </c>
      <c r="T49" s="344">
        <v>0</v>
      </c>
      <c r="U49" s="344">
        <v>0</v>
      </c>
      <c r="V49" s="344">
        <v>0</v>
      </c>
      <c r="W49" s="344">
        <v>0</v>
      </c>
      <c r="X49" s="344">
        <v>0</v>
      </c>
      <c r="Y49" s="344">
        <v>0</v>
      </c>
      <c r="Z49" s="344">
        <v>0</v>
      </c>
      <c r="AA49" s="344">
        <v>0</v>
      </c>
      <c r="AB49" s="373">
        <f t="shared" si="2"/>
        <v>0.433</v>
      </c>
      <c r="AC49" s="372">
        <f t="shared" si="3"/>
        <v>0</v>
      </c>
    </row>
    <row r="50" spans="1:29" ht="18.75" x14ac:dyDescent="0.25">
      <c r="A50" s="81" t="s">
        <v>143</v>
      </c>
      <c r="B50" s="80" t="s">
        <v>142</v>
      </c>
      <c r="C50" s="349">
        <v>0</v>
      </c>
      <c r="D50" s="373">
        <v>0</v>
      </c>
      <c r="E50" s="372">
        <f t="shared" si="8"/>
        <v>0</v>
      </c>
      <c r="F50" s="372">
        <f t="shared" si="5"/>
        <v>0</v>
      </c>
      <c r="G50" s="344">
        <v>0</v>
      </c>
      <c r="H50" s="344">
        <v>0</v>
      </c>
      <c r="I50" s="344">
        <v>0</v>
      </c>
      <c r="J50" s="344">
        <v>0</v>
      </c>
      <c r="K50" s="344">
        <v>0</v>
      </c>
      <c r="L50" s="344">
        <v>0</v>
      </c>
      <c r="M50" s="344">
        <v>0</v>
      </c>
      <c r="N50" s="344">
        <v>0</v>
      </c>
      <c r="O50" s="344">
        <v>0</v>
      </c>
      <c r="P50" s="344">
        <v>0</v>
      </c>
      <c r="Q50" s="344">
        <v>0</v>
      </c>
      <c r="R50" s="344">
        <v>0</v>
      </c>
      <c r="S50" s="344">
        <v>0</v>
      </c>
      <c r="T50" s="344">
        <v>0</v>
      </c>
      <c r="U50" s="344">
        <v>0</v>
      </c>
      <c r="V50" s="344">
        <v>0</v>
      </c>
      <c r="W50" s="344">
        <v>0</v>
      </c>
      <c r="X50" s="344">
        <v>0</v>
      </c>
      <c r="Y50" s="344">
        <v>0</v>
      </c>
      <c r="Z50" s="344">
        <v>0</v>
      </c>
      <c r="AA50" s="344">
        <v>0</v>
      </c>
      <c r="AB50" s="373">
        <f t="shared" si="2"/>
        <v>0</v>
      </c>
      <c r="AC50" s="372">
        <f t="shared" si="3"/>
        <v>0</v>
      </c>
    </row>
    <row r="51" spans="1:29" s="331" customFormat="1" ht="35.25" customHeight="1" x14ac:dyDescent="0.25">
      <c r="A51" s="84" t="s">
        <v>59</v>
      </c>
      <c r="B51" s="83" t="s">
        <v>141</v>
      </c>
      <c r="C51" s="349">
        <v>0</v>
      </c>
      <c r="D51" s="373">
        <v>0</v>
      </c>
      <c r="E51" s="372">
        <v>0</v>
      </c>
      <c r="F51" s="372">
        <f t="shared" si="5"/>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73">
        <f t="shared" si="2"/>
        <v>0</v>
      </c>
      <c r="AC51" s="372">
        <f t="shared" si="3"/>
        <v>0</v>
      </c>
    </row>
    <row r="52" spans="1:29" x14ac:dyDescent="0.25">
      <c r="A52" s="81" t="s">
        <v>140</v>
      </c>
      <c r="B52" s="55" t="s">
        <v>139</v>
      </c>
      <c r="C52" s="349">
        <v>4.1799563245546203</v>
      </c>
      <c r="D52" s="373">
        <f>D30</f>
        <v>4.3609999999999998</v>
      </c>
      <c r="E52" s="372">
        <f>D52</f>
        <v>4.3609999999999998</v>
      </c>
      <c r="F52" s="372">
        <f t="shared" si="5"/>
        <v>0</v>
      </c>
      <c r="G52" s="344">
        <v>4.3609999999999998</v>
      </c>
      <c r="H52" s="344">
        <v>0</v>
      </c>
      <c r="I52" s="344">
        <v>0</v>
      </c>
      <c r="J52" s="344">
        <v>0</v>
      </c>
      <c r="K52" s="344">
        <v>0</v>
      </c>
      <c r="L52" s="344">
        <v>4.1799563245546203</v>
      </c>
      <c r="M52" s="344">
        <v>0</v>
      </c>
      <c r="N52" s="344">
        <v>0</v>
      </c>
      <c r="O52" s="344">
        <v>0</v>
      </c>
      <c r="P52" s="344">
        <v>0</v>
      </c>
      <c r="Q52" s="344">
        <v>0</v>
      </c>
      <c r="R52" s="344">
        <v>0</v>
      </c>
      <c r="S52" s="344">
        <v>0</v>
      </c>
      <c r="T52" s="344">
        <v>0</v>
      </c>
      <c r="U52" s="344">
        <v>0</v>
      </c>
      <c r="V52" s="344">
        <v>0</v>
      </c>
      <c r="W52" s="344">
        <v>0</v>
      </c>
      <c r="X52" s="344">
        <v>0</v>
      </c>
      <c r="Y52" s="344">
        <v>0</v>
      </c>
      <c r="Z52" s="344">
        <v>0</v>
      </c>
      <c r="AA52" s="344">
        <v>0</v>
      </c>
      <c r="AB52" s="373">
        <f t="shared" si="2"/>
        <v>4.1799563245546203</v>
      </c>
      <c r="AC52" s="372">
        <f t="shared" si="3"/>
        <v>0</v>
      </c>
    </row>
    <row r="53" spans="1:29" x14ac:dyDescent="0.25">
      <c r="A53" s="81" t="s">
        <v>138</v>
      </c>
      <c r="B53" s="55" t="s">
        <v>132</v>
      </c>
      <c r="C53" s="349">
        <v>0</v>
      </c>
      <c r="D53" s="373">
        <v>0</v>
      </c>
      <c r="E53" s="372">
        <f t="shared" ref="E53:E57" si="10">G53+AC53</f>
        <v>0</v>
      </c>
      <c r="F53" s="372">
        <f t="shared" si="5"/>
        <v>0</v>
      </c>
      <c r="G53" s="344">
        <v>0</v>
      </c>
      <c r="H53" s="344">
        <v>0</v>
      </c>
      <c r="I53" s="344">
        <v>0</v>
      </c>
      <c r="J53" s="344">
        <v>0</v>
      </c>
      <c r="K53" s="344">
        <v>0</v>
      </c>
      <c r="L53" s="344">
        <v>0</v>
      </c>
      <c r="M53" s="344">
        <v>0</v>
      </c>
      <c r="N53" s="344">
        <v>0</v>
      </c>
      <c r="O53" s="344">
        <v>0</v>
      </c>
      <c r="P53" s="344">
        <v>0</v>
      </c>
      <c r="Q53" s="344">
        <v>0</v>
      </c>
      <c r="R53" s="344">
        <v>0</v>
      </c>
      <c r="S53" s="344">
        <v>0</v>
      </c>
      <c r="T53" s="344">
        <v>0</v>
      </c>
      <c r="U53" s="344">
        <v>0</v>
      </c>
      <c r="V53" s="344">
        <v>0</v>
      </c>
      <c r="W53" s="344">
        <v>0</v>
      </c>
      <c r="X53" s="344">
        <v>0</v>
      </c>
      <c r="Y53" s="344">
        <v>0</v>
      </c>
      <c r="Z53" s="344">
        <v>0</v>
      </c>
      <c r="AA53" s="344">
        <v>0</v>
      </c>
      <c r="AB53" s="373">
        <f t="shared" si="2"/>
        <v>0</v>
      </c>
      <c r="AC53" s="372">
        <f t="shared" si="3"/>
        <v>0</v>
      </c>
    </row>
    <row r="54" spans="1:29" x14ac:dyDescent="0.25">
      <c r="A54" s="81" t="s">
        <v>137</v>
      </c>
      <c r="B54" s="80" t="s">
        <v>131</v>
      </c>
      <c r="C54" s="349">
        <v>0.4</v>
      </c>
      <c r="D54" s="373">
        <f>D37</f>
        <v>0.4</v>
      </c>
      <c r="E54" s="372">
        <f t="shared" si="10"/>
        <v>0.4</v>
      </c>
      <c r="F54" s="372">
        <f t="shared" si="5"/>
        <v>0</v>
      </c>
      <c r="G54" s="344">
        <v>0.4</v>
      </c>
      <c r="H54" s="344">
        <v>0</v>
      </c>
      <c r="I54" s="344">
        <v>0</v>
      </c>
      <c r="J54" s="344">
        <v>0</v>
      </c>
      <c r="K54" s="344">
        <v>0</v>
      </c>
      <c r="L54" s="344">
        <v>0.4</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73">
        <f t="shared" si="2"/>
        <v>0.4</v>
      </c>
      <c r="AC54" s="372">
        <f t="shared" si="3"/>
        <v>0</v>
      </c>
    </row>
    <row r="55" spans="1:29" x14ac:dyDescent="0.25">
      <c r="A55" s="81" t="s">
        <v>136</v>
      </c>
      <c r="B55" s="80" t="s">
        <v>130</v>
      </c>
      <c r="C55" s="349">
        <v>0</v>
      </c>
      <c r="D55" s="373">
        <v>0</v>
      </c>
      <c r="E55" s="372">
        <f t="shared" si="10"/>
        <v>0</v>
      </c>
      <c r="F55" s="372">
        <f t="shared" si="5"/>
        <v>0</v>
      </c>
      <c r="G55" s="344">
        <v>0</v>
      </c>
      <c r="H55" s="344">
        <v>0</v>
      </c>
      <c r="I55" s="344">
        <v>0</v>
      </c>
      <c r="J55" s="344">
        <v>0</v>
      </c>
      <c r="K55" s="344">
        <v>0</v>
      </c>
      <c r="L55" s="344">
        <v>0</v>
      </c>
      <c r="M55" s="344">
        <v>0</v>
      </c>
      <c r="N55" s="344">
        <v>0</v>
      </c>
      <c r="O55" s="344">
        <v>0</v>
      </c>
      <c r="P55" s="344">
        <v>0</v>
      </c>
      <c r="Q55" s="344">
        <v>0</v>
      </c>
      <c r="R55" s="344">
        <v>0</v>
      </c>
      <c r="S55" s="344">
        <v>0</v>
      </c>
      <c r="T55" s="344">
        <v>0</v>
      </c>
      <c r="U55" s="344">
        <v>0</v>
      </c>
      <c r="V55" s="344">
        <v>0</v>
      </c>
      <c r="W55" s="344">
        <v>0</v>
      </c>
      <c r="X55" s="344">
        <v>0</v>
      </c>
      <c r="Y55" s="344">
        <v>0</v>
      </c>
      <c r="Z55" s="344">
        <v>0</v>
      </c>
      <c r="AA55" s="344">
        <v>0</v>
      </c>
      <c r="AB55" s="373">
        <f t="shared" si="2"/>
        <v>0</v>
      </c>
      <c r="AC55" s="372">
        <f t="shared" si="3"/>
        <v>0</v>
      </c>
    </row>
    <row r="56" spans="1:29" x14ac:dyDescent="0.25">
      <c r="A56" s="81" t="s">
        <v>135</v>
      </c>
      <c r="B56" s="80" t="s">
        <v>129</v>
      </c>
      <c r="C56" s="349">
        <v>0.433</v>
      </c>
      <c r="D56" s="373">
        <f>D39+D40+D41</f>
        <v>0.45100000000000001</v>
      </c>
      <c r="E56" s="372">
        <f t="shared" si="10"/>
        <v>0.45100000000000001</v>
      </c>
      <c r="F56" s="372">
        <f t="shared" si="5"/>
        <v>0</v>
      </c>
      <c r="G56" s="344">
        <v>0.45100000000000001</v>
      </c>
      <c r="H56" s="344">
        <v>0</v>
      </c>
      <c r="I56" s="344">
        <v>0</v>
      </c>
      <c r="J56" s="344">
        <v>0</v>
      </c>
      <c r="K56" s="344">
        <v>0</v>
      </c>
      <c r="L56" s="344">
        <v>0.433</v>
      </c>
      <c r="M56" s="344">
        <v>0</v>
      </c>
      <c r="N56" s="344">
        <v>0</v>
      </c>
      <c r="O56" s="344">
        <v>0</v>
      </c>
      <c r="P56" s="344">
        <v>0</v>
      </c>
      <c r="Q56" s="344">
        <v>0</v>
      </c>
      <c r="R56" s="344">
        <v>0</v>
      </c>
      <c r="S56" s="344">
        <v>0</v>
      </c>
      <c r="T56" s="344">
        <v>0</v>
      </c>
      <c r="U56" s="344">
        <v>0</v>
      </c>
      <c r="V56" s="344">
        <v>0</v>
      </c>
      <c r="W56" s="344">
        <v>0</v>
      </c>
      <c r="X56" s="344">
        <v>0</v>
      </c>
      <c r="Y56" s="344">
        <v>0</v>
      </c>
      <c r="Z56" s="344">
        <v>0</v>
      </c>
      <c r="AA56" s="344">
        <v>0</v>
      </c>
      <c r="AB56" s="373">
        <f t="shared" si="2"/>
        <v>0.433</v>
      </c>
      <c r="AC56" s="372">
        <f t="shared" si="3"/>
        <v>0</v>
      </c>
    </row>
    <row r="57" spans="1:29" ht="18.75" x14ac:dyDescent="0.25">
      <c r="A57" s="81" t="s">
        <v>134</v>
      </c>
      <c r="B57" s="80" t="s">
        <v>128</v>
      </c>
      <c r="C57" s="349">
        <v>0</v>
      </c>
      <c r="D57" s="373">
        <v>0</v>
      </c>
      <c r="E57" s="372">
        <f t="shared" si="10"/>
        <v>0</v>
      </c>
      <c r="F57" s="372">
        <f t="shared" si="5"/>
        <v>0</v>
      </c>
      <c r="G57" s="344">
        <v>0</v>
      </c>
      <c r="H57" s="344">
        <v>0</v>
      </c>
      <c r="I57" s="344">
        <v>0</v>
      </c>
      <c r="J57" s="344">
        <v>0</v>
      </c>
      <c r="K57" s="344">
        <v>0</v>
      </c>
      <c r="L57" s="344">
        <v>0</v>
      </c>
      <c r="M57" s="344">
        <v>0</v>
      </c>
      <c r="N57" s="344">
        <v>0</v>
      </c>
      <c r="O57" s="344">
        <v>0</v>
      </c>
      <c r="P57" s="344">
        <v>0</v>
      </c>
      <c r="Q57" s="344">
        <v>0</v>
      </c>
      <c r="R57" s="344">
        <v>0</v>
      </c>
      <c r="S57" s="344">
        <v>0</v>
      </c>
      <c r="T57" s="344">
        <v>0</v>
      </c>
      <c r="U57" s="344">
        <v>0</v>
      </c>
      <c r="V57" s="344">
        <v>0</v>
      </c>
      <c r="W57" s="344">
        <v>0</v>
      </c>
      <c r="X57" s="344">
        <v>0</v>
      </c>
      <c r="Y57" s="344">
        <v>0</v>
      </c>
      <c r="Z57" s="344">
        <v>0</v>
      </c>
      <c r="AA57" s="344">
        <v>0</v>
      </c>
      <c r="AB57" s="373">
        <f t="shared" si="2"/>
        <v>0</v>
      </c>
      <c r="AC57" s="372">
        <f t="shared" si="3"/>
        <v>0</v>
      </c>
    </row>
    <row r="58" spans="1:29" s="331" customFormat="1" ht="36.75" customHeight="1" x14ac:dyDescent="0.25">
      <c r="A58" s="84" t="s">
        <v>58</v>
      </c>
      <c r="B58" s="103" t="s">
        <v>232</v>
      </c>
      <c r="C58" s="349">
        <v>0</v>
      </c>
      <c r="D58" s="373">
        <v>0</v>
      </c>
      <c r="E58" s="372">
        <v>0</v>
      </c>
      <c r="F58" s="372">
        <f t="shared" si="5"/>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73">
        <f t="shared" si="2"/>
        <v>0</v>
      </c>
      <c r="AC58" s="372">
        <f t="shared" si="3"/>
        <v>0</v>
      </c>
    </row>
    <row r="59" spans="1:29" s="331" customFormat="1" x14ac:dyDescent="0.25">
      <c r="A59" s="84" t="s">
        <v>56</v>
      </c>
      <c r="B59" s="83" t="s">
        <v>133</v>
      </c>
      <c r="C59" s="349">
        <v>0</v>
      </c>
      <c r="D59" s="373">
        <v>0</v>
      </c>
      <c r="E59" s="372">
        <v>0</v>
      </c>
      <c r="F59" s="372">
        <f t="shared" si="5"/>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73">
        <f t="shared" si="2"/>
        <v>0</v>
      </c>
      <c r="AC59" s="372">
        <f t="shared" si="3"/>
        <v>0</v>
      </c>
    </row>
    <row r="60" spans="1:29" x14ac:dyDescent="0.25">
      <c r="A60" s="81" t="s">
        <v>226</v>
      </c>
      <c r="B60" s="82" t="s">
        <v>154</v>
      </c>
      <c r="C60" s="349">
        <v>0</v>
      </c>
      <c r="D60" s="373">
        <v>0</v>
      </c>
      <c r="E60" s="372">
        <v>0</v>
      </c>
      <c r="F60" s="372">
        <f t="shared" si="5"/>
        <v>0</v>
      </c>
      <c r="G60" s="344">
        <v>0</v>
      </c>
      <c r="H60" s="344">
        <v>0</v>
      </c>
      <c r="I60" s="344">
        <v>0</v>
      </c>
      <c r="J60" s="344">
        <v>0</v>
      </c>
      <c r="K60" s="344">
        <v>0</v>
      </c>
      <c r="L60" s="344">
        <v>0</v>
      </c>
      <c r="M60" s="344">
        <v>0</v>
      </c>
      <c r="N60" s="344">
        <v>0</v>
      </c>
      <c r="O60" s="344">
        <v>0</v>
      </c>
      <c r="P60" s="344">
        <v>0</v>
      </c>
      <c r="Q60" s="344">
        <v>0</v>
      </c>
      <c r="R60" s="344">
        <v>0</v>
      </c>
      <c r="S60" s="344">
        <v>0</v>
      </c>
      <c r="T60" s="344">
        <v>0</v>
      </c>
      <c r="U60" s="344">
        <v>0</v>
      </c>
      <c r="V60" s="344">
        <v>0</v>
      </c>
      <c r="W60" s="344">
        <v>0</v>
      </c>
      <c r="X60" s="344">
        <v>0</v>
      </c>
      <c r="Y60" s="344">
        <v>0</v>
      </c>
      <c r="Z60" s="344">
        <v>0</v>
      </c>
      <c r="AA60" s="344">
        <v>0</v>
      </c>
      <c r="AB60" s="373">
        <f t="shared" si="2"/>
        <v>0</v>
      </c>
      <c r="AC60" s="372">
        <f t="shared" si="3"/>
        <v>0</v>
      </c>
    </row>
    <row r="61" spans="1:29" x14ac:dyDescent="0.25">
      <c r="A61" s="81" t="s">
        <v>227</v>
      </c>
      <c r="B61" s="82" t="s">
        <v>152</v>
      </c>
      <c r="C61" s="349">
        <v>0</v>
      </c>
      <c r="D61" s="373">
        <v>0</v>
      </c>
      <c r="E61" s="372">
        <v>0</v>
      </c>
      <c r="F61" s="372">
        <f t="shared" si="5"/>
        <v>0</v>
      </c>
      <c r="G61" s="344">
        <v>0</v>
      </c>
      <c r="H61" s="344">
        <v>0</v>
      </c>
      <c r="I61" s="344">
        <v>0</v>
      </c>
      <c r="J61" s="344">
        <v>0</v>
      </c>
      <c r="K61" s="344">
        <v>0</v>
      </c>
      <c r="L61" s="344">
        <v>0</v>
      </c>
      <c r="M61" s="344">
        <v>0</v>
      </c>
      <c r="N61" s="344">
        <v>0</v>
      </c>
      <c r="O61" s="344">
        <v>0</v>
      </c>
      <c r="P61" s="344">
        <v>0</v>
      </c>
      <c r="Q61" s="344">
        <v>0</v>
      </c>
      <c r="R61" s="344">
        <v>0</v>
      </c>
      <c r="S61" s="344">
        <v>0</v>
      </c>
      <c r="T61" s="344">
        <v>0</v>
      </c>
      <c r="U61" s="344">
        <v>0</v>
      </c>
      <c r="V61" s="344">
        <v>0</v>
      </c>
      <c r="W61" s="344">
        <v>0</v>
      </c>
      <c r="X61" s="344">
        <v>0</v>
      </c>
      <c r="Y61" s="344">
        <v>0</v>
      </c>
      <c r="Z61" s="344">
        <v>0</v>
      </c>
      <c r="AA61" s="344">
        <v>0</v>
      </c>
      <c r="AB61" s="373">
        <f t="shared" si="2"/>
        <v>0</v>
      </c>
      <c r="AC61" s="372">
        <f t="shared" si="3"/>
        <v>0</v>
      </c>
    </row>
    <row r="62" spans="1:29" x14ac:dyDescent="0.25">
      <c r="A62" s="81" t="s">
        <v>228</v>
      </c>
      <c r="B62" s="82" t="s">
        <v>150</v>
      </c>
      <c r="C62" s="349">
        <v>0</v>
      </c>
      <c r="D62" s="373">
        <v>0</v>
      </c>
      <c r="E62" s="372">
        <v>0</v>
      </c>
      <c r="F62" s="372">
        <f t="shared" si="5"/>
        <v>0</v>
      </c>
      <c r="G62" s="344">
        <v>0</v>
      </c>
      <c r="H62" s="344">
        <v>0</v>
      </c>
      <c r="I62" s="344">
        <v>0</v>
      </c>
      <c r="J62" s="344">
        <v>0</v>
      </c>
      <c r="K62" s="344">
        <v>0</v>
      </c>
      <c r="L62" s="344">
        <v>0</v>
      </c>
      <c r="M62" s="344">
        <v>0</v>
      </c>
      <c r="N62" s="344">
        <v>0</v>
      </c>
      <c r="O62" s="344">
        <v>0</v>
      </c>
      <c r="P62" s="344">
        <v>0</v>
      </c>
      <c r="Q62" s="344">
        <v>0</v>
      </c>
      <c r="R62" s="344">
        <v>0</v>
      </c>
      <c r="S62" s="344">
        <v>0</v>
      </c>
      <c r="T62" s="344">
        <v>0</v>
      </c>
      <c r="U62" s="344">
        <v>0</v>
      </c>
      <c r="V62" s="344">
        <v>0</v>
      </c>
      <c r="W62" s="344">
        <v>0</v>
      </c>
      <c r="X62" s="344">
        <v>0</v>
      </c>
      <c r="Y62" s="344">
        <v>0</v>
      </c>
      <c r="Z62" s="344">
        <v>0</v>
      </c>
      <c r="AA62" s="344">
        <v>0</v>
      </c>
      <c r="AB62" s="373">
        <f t="shared" si="2"/>
        <v>0</v>
      </c>
      <c r="AC62" s="372">
        <f t="shared" si="3"/>
        <v>0</v>
      </c>
    </row>
    <row r="63" spans="1:29" x14ac:dyDescent="0.25">
      <c r="A63" s="81" t="s">
        <v>229</v>
      </c>
      <c r="B63" s="82" t="s">
        <v>231</v>
      </c>
      <c r="C63" s="349">
        <v>0</v>
      </c>
      <c r="D63" s="373">
        <v>0</v>
      </c>
      <c r="E63" s="372">
        <v>0</v>
      </c>
      <c r="F63" s="372">
        <f t="shared" si="5"/>
        <v>0</v>
      </c>
      <c r="G63" s="344">
        <v>0</v>
      </c>
      <c r="H63" s="344">
        <v>0</v>
      </c>
      <c r="I63" s="344">
        <v>0</v>
      </c>
      <c r="J63" s="344">
        <v>0</v>
      </c>
      <c r="K63" s="344">
        <v>0</v>
      </c>
      <c r="L63" s="344">
        <v>0</v>
      </c>
      <c r="M63" s="344">
        <v>0</v>
      </c>
      <c r="N63" s="344">
        <v>0</v>
      </c>
      <c r="O63" s="344">
        <v>0</v>
      </c>
      <c r="P63" s="344">
        <v>0</v>
      </c>
      <c r="Q63" s="344">
        <v>0</v>
      </c>
      <c r="R63" s="344">
        <v>0</v>
      </c>
      <c r="S63" s="344">
        <v>0</v>
      </c>
      <c r="T63" s="344">
        <v>0</v>
      </c>
      <c r="U63" s="344">
        <v>0</v>
      </c>
      <c r="V63" s="344">
        <v>0</v>
      </c>
      <c r="W63" s="344">
        <v>0</v>
      </c>
      <c r="X63" s="344">
        <v>0</v>
      </c>
      <c r="Y63" s="344">
        <v>0</v>
      </c>
      <c r="Z63" s="344">
        <v>0</v>
      </c>
      <c r="AA63" s="344">
        <v>0</v>
      </c>
      <c r="AB63" s="373">
        <f t="shared" si="2"/>
        <v>0</v>
      </c>
      <c r="AC63" s="372">
        <f t="shared" si="3"/>
        <v>0</v>
      </c>
    </row>
    <row r="64" spans="1:29" ht="18.75" x14ac:dyDescent="0.25">
      <c r="A64" s="81" t="s">
        <v>230</v>
      </c>
      <c r="B64" s="80" t="s">
        <v>128</v>
      </c>
      <c r="C64" s="349">
        <v>0</v>
      </c>
      <c r="D64" s="373">
        <v>0</v>
      </c>
      <c r="E64" s="372">
        <v>0</v>
      </c>
      <c r="F64" s="372">
        <f t="shared" si="5"/>
        <v>0</v>
      </c>
      <c r="G64" s="344">
        <v>0</v>
      </c>
      <c r="H64" s="344">
        <v>0</v>
      </c>
      <c r="I64" s="344">
        <v>0</v>
      </c>
      <c r="J64" s="344">
        <v>0</v>
      </c>
      <c r="K64" s="344">
        <v>0</v>
      </c>
      <c r="L64" s="344">
        <v>0</v>
      </c>
      <c r="M64" s="344">
        <v>0</v>
      </c>
      <c r="N64" s="344">
        <v>0</v>
      </c>
      <c r="O64" s="344">
        <v>0</v>
      </c>
      <c r="P64" s="344">
        <v>0</v>
      </c>
      <c r="Q64" s="344">
        <v>0</v>
      </c>
      <c r="R64" s="344">
        <v>0</v>
      </c>
      <c r="S64" s="344">
        <v>0</v>
      </c>
      <c r="T64" s="344">
        <v>0</v>
      </c>
      <c r="U64" s="344">
        <v>0</v>
      </c>
      <c r="V64" s="344">
        <v>0</v>
      </c>
      <c r="W64" s="344">
        <v>0</v>
      </c>
      <c r="X64" s="344">
        <v>0</v>
      </c>
      <c r="Y64" s="344">
        <v>0</v>
      </c>
      <c r="Z64" s="344">
        <v>0</v>
      </c>
      <c r="AA64" s="344">
        <v>0</v>
      </c>
      <c r="AB64" s="373">
        <f t="shared" si="2"/>
        <v>0</v>
      </c>
      <c r="AC64" s="372">
        <f t="shared" si="3"/>
        <v>0</v>
      </c>
    </row>
    <row r="65" spans="1:29" x14ac:dyDescent="0.25">
      <c r="A65" s="77"/>
      <c r="B65" s="78"/>
      <c r="C65" s="346"/>
      <c r="D65" s="348"/>
      <c r="E65" s="346"/>
      <c r="F65" s="346"/>
      <c r="G65" s="346"/>
      <c r="H65" s="346"/>
      <c r="I65" s="346"/>
      <c r="J65" s="346"/>
      <c r="K65" s="346"/>
      <c r="L65" s="345"/>
      <c r="M65" s="345"/>
      <c r="N65" s="350"/>
      <c r="O65" s="350"/>
      <c r="P65" s="350"/>
      <c r="Q65" s="350"/>
      <c r="R65" s="350"/>
      <c r="S65" s="350"/>
      <c r="T65" s="350"/>
      <c r="U65" s="350"/>
      <c r="V65" s="350"/>
      <c r="W65" s="350"/>
      <c r="X65" s="350"/>
      <c r="Y65" s="350"/>
      <c r="Z65" s="350"/>
      <c r="AA65" s="350"/>
      <c r="AB65" s="350"/>
      <c r="AC65" s="347"/>
    </row>
    <row r="66" spans="1:29" ht="54" customHeight="1" x14ac:dyDescent="0.25">
      <c r="A66" s="71"/>
      <c r="B66" s="454"/>
      <c r="C66" s="454"/>
      <c r="D66" s="454"/>
      <c r="E66" s="454"/>
      <c r="F66" s="454"/>
      <c r="G66" s="454"/>
      <c r="H66" s="454"/>
      <c r="I66" s="454"/>
      <c r="J66" s="193"/>
      <c r="K66" s="193"/>
      <c r="L66" s="76"/>
      <c r="M66" s="76"/>
      <c r="N66" s="76"/>
      <c r="O66" s="76"/>
      <c r="P66" s="76"/>
      <c r="Q66" s="76"/>
      <c r="R66" s="76"/>
      <c r="S66" s="76"/>
      <c r="T66" s="76"/>
      <c r="U66" s="76"/>
      <c r="V66" s="76"/>
      <c r="W66" s="76"/>
      <c r="X66" s="76"/>
      <c r="Y66" s="76"/>
      <c r="Z66" s="76"/>
      <c r="AA66" s="76"/>
      <c r="AB66" s="76"/>
    </row>
    <row r="67" spans="1:29" x14ac:dyDescent="0.25">
      <c r="A67" s="71"/>
      <c r="B67" s="71"/>
      <c r="C67" s="71"/>
      <c r="D67" s="334"/>
      <c r="E67" s="71"/>
      <c r="F67" s="71"/>
      <c r="L67" s="71"/>
      <c r="M67" s="71"/>
      <c r="N67" s="71"/>
      <c r="O67" s="71"/>
      <c r="P67" s="71"/>
      <c r="Q67" s="71"/>
      <c r="R67" s="71"/>
      <c r="S67" s="71"/>
      <c r="T67" s="71"/>
      <c r="U67" s="71"/>
      <c r="V67" s="71"/>
      <c r="W67" s="71"/>
      <c r="X67" s="71"/>
      <c r="Y67" s="71"/>
      <c r="Z67" s="71"/>
      <c r="AA67" s="71"/>
      <c r="AB67" s="71"/>
    </row>
    <row r="68" spans="1:29" ht="50.25" customHeight="1" x14ac:dyDescent="0.25">
      <c r="A68" s="71"/>
      <c r="B68" s="453"/>
      <c r="C68" s="453"/>
      <c r="D68" s="453"/>
      <c r="E68" s="453"/>
      <c r="F68" s="453"/>
      <c r="G68" s="453"/>
      <c r="H68" s="453"/>
      <c r="I68" s="453"/>
      <c r="J68" s="194"/>
      <c r="K68" s="194"/>
      <c r="L68" s="71"/>
      <c r="M68" s="71"/>
      <c r="N68" s="71"/>
      <c r="O68" s="71"/>
      <c r="P68" s="71"/>
      <c r="Q68" s="71"/>
      <c r="R68" s="71"/>
      <c r="S68" s="71"/>
      <c r="T68" s="71"/>
      <c r="U68" s="71"/>
      <c r="V68" s="71"/>
      <c r="W68" s="71"/>
      <c r="X68" s="71"/>
      <c r="Y68" s="71"/>
      <c r="Z68" s="71"/>
      <c r="AA68" s="71"/>
      <c r="AB68" s="71"/>
    </row>
    <row r="69" spans="1:29" x14ac:dyDescent="0.25">
      <c r="A69" s="71"/>
      <c r="B69" s="71"/>
      <c r="C69" s="71"/>
      <c r="D69" s="334"/>
      <c r="E69" s="71"/>
      <c r="F69" s="71"/>
      <c r="L69" s="71"/>
      <c r="M69" s="71"/>
      <c r="N69" s="71"/>
      <c r="O69" s="71"/>
      <c r="P69" s="71"/>
      <c r="Q69" s="71"/>
      <c r="R69" s="71"/>
      <c r="S69" s="71"/>
      <c r="T69" s="71"/>
      <c r="U69" s="71"/>
      <c r="V69" s="71"/>
      <c r="W69" s="71"/>
      <c r="X69" s="71"/>
      <c r="Y69" s="71"/>
      <c r="Z69" s="71"/>
      <c r="AA69" s="71"/>
      <c r="AB69" s="71"/>
    </row>
    <row r="70" spans="1:29" ht="36.75" customHeight="1" x14ac:dyDescent="0.25">
      <c r="A70" s="71"/>
      <c r="B70" s="454"/>
      <c r="C70" s="454"/>
      <c r="D70" s="454"/>
      <c r="E70" s="454"/>
      <c r="F70" s="454"/>
      <c r="G70" s="454"/>
      <c r="H70" s="454"/>
      <c r="I70" s="454"/>
      <c r="J70" s="193"/>
      <c r="K70" s="193"/>
      <c r="L70" s="71"/>
      <c r="M70" s="71"/>
      <c r="N70" s="71"/>
      <c r="O70" s="71"/>
      <c r="P70" s="71"/>
      <c r="Q70" s="71"/>
      <c r="R70" s="71"/>
      <c r="S70" s="71"/>
      <c r="T70" s="71"/>
      <c r="U70" s="71"/>
      <c r="V70" s="71"/>
      <c r="W70" s="71"/>
      <c r="X70" s="71"/>
      <c r="Y70" s="71"/>
      <c r="Z70" s="71"/>
      <c r="AA70" s="71"/>
      <c r="AB70" s="71"/>
    </row>
    <row r="71" spans="1:29" x14ac:dyDescent="0.25">
      <c r="A71" s="71"/>
      <c r="B71" s="75"/>
      <c r="C71" s="75"/>
      <c r="D71" s="335"/>
      <c r="E71" s="75"/>
      <c r="F71" s="75"/>
      <c r="L71" s="71"/>
      <c r="M71" s="71"/>
      <c r="N71" s="74"/>
      <c r="O71" s="71"/>
      <c r="P71" s="71"/>
      <c r="Q71" s="71"/>
      <c r="R71" s="71"/>
      <c r="S71" s="71"/>
      <c r="T71" s="71"/>
      <c r="U71" s="71"/>
      <c r="V71" s="71"/>
      <c r="W71" s="71"/>
      <c r="X71" s="71"/>
      <c r="Y71" s="71"/>
      <c r="Z71" s="71"/>
      <c r="AA71" s="71"/>
      <c r="AB71" s="71"/>
    </row>
    <row r="72" spans="1:29" ht="51" customHeight="1" x14ac:dyDescent="0.25">
      <c r="A72" s="71"/>
      <c r="B72" s="454"/>
      <c r="C72" s="454"/>
      <c r="D72" s="454"/>
      <c r="E72" s="454"/>
      <c r="F72" s="454"/>
      <c r="G72" s="454"/>
      <c r="H72" s="454"/>
      <c r="I72" s="454"/>
      <c r="J72" s="193"/>
      <c r="K72" s="193"/>
      <c r="L72" s="71"/>
      <c r="M72" s="71"/>
      <c r="N72" s="74"/>
      <c r="O72" s="71"/>
      <c r="P72" s="71"/>
      <c r="Q72" s="71"/>
      <c r="R72" s="71"/>
      <c r="S72" s="71"/>
      <c r="T72" s="71"/>
      <c r="U72" s="71"/>
      <c r="V72" s="71"/>
      <c r="W72" s="71"/>
      <c r="X72" s="71"/>
      <c r="Y72" s="71"/>
      <c r="Z72" s="71"/>
      <c r="AA72" s="71"/>
      <c r="AB72" s="71"/>
    </row>
    <row r="73" spans="1:29" ht="32.25" customHeight="1" x14ac:dyDescent="0.25">
      <c r="A73" s="71"/>
      <c r="B73" s="453"/>
      <c r="C73" s="453"/>
      <c r="D73" s="453"/>
      <c r="E73" s="453"/>
      <c r="F73" s="453"/>
      <c r="G73" s="453"/>
      <c r="H73" s="453"/>
      <c r="I73" s="453"/>
      <c r="J73" s="194"/>
      <c r="K73" s="194"/>
      <c r="L73" s="71"/>
      <c r="M73" s="71"/>
      <c r="N73" s="71"/>
      <c r="O73" s="71"/>
      <c r="P73" s="71"/>
      <c r="Q73" s="71"/>
      <c r="R73" s="71"/>
      <c r="S73" s="71"/>
      <c r="T73" s="71"/>
      <c r="U73" s="71"/>
      <c r="V73" s="71"/>
      <c r="W73" s="71"/>
      <c r="X73" s="71"/>
      <c r="Y73" s="71"/>
      <c r="Z73" s="71"/>
      <c r="AA73" s="71"/>
      <c r="AB73" s="71"/>
    </row>
    <row r="74" spans="1:29" ht="51.75" customHeight="1" x14ac:dyDescent="0.25">
      <c r="A74" s="71"/>
      <c r="B74" s="454"/>
      <c r="C74" s="454"/>
      <c r="D74" s="454"/>
      <c r="E74" s="454"/>
      <c r="F74" s="454"/>
      <c r="G74" s="454"/>
      <c r="H74" s="454"/>
      <c r="I74" s="454"/>
      <c r="J74" s="193"/>
      <c r="K74" s="193"/>
      <c r="L74" s="71"/>
      <c r="M74" s="71"/>
      <c r="N74" s="71"/>
      <c r="O74" s="71"/>
      <c r="P74" s="71"/>
      <c r="Q74" s="71"/>
      <c r="R74" s="71"/>
      <c r="S74" s="71"/>
      <c r="T74" s="71"/>
      <c r="U74" s="71"/>
      <c r="V74" s="71"/>
      <c r="W74" s="71"/>
      <c r="X74" s="71"/>
      <c r="Y74" s="71"/>
      <c r="Z74" s="71"/>
      <c r="AA74" s="71"/>
      <c r="AB74" s="71"/>
    </row>
    <row r="75" spans="1:29" ht="21.75" customHeight="1" x14ac:dyDescent="0.25">
      <c r="A75" s="71"/>
      <c r="B75" s="455"/>
      <c r="C75" s="455"/>
      <c r="D75" s="455"/>
      <c r="E75" s="455"/>
      <c r="F75" s="455"/>
      <c r="G75" s="455"/>
      <c r="H75" s="455"/>
      <c r="I75" s="455"/>
      <c r="J75" s="191"/>
      <c r="K75" s="191"/>
      <c r="L75" s="72"/>
      <c r="M75" s="72"/>
      <c r="N75" s="71"/>
      <c r="O75" s="71"/>
      <c r="P75" s="71"/>
      <c r="Q75" s="71"/>
      <c r="R75" s="71"/>
      <c r="S75" s="71"/>
      <c r="T75" s="71"/>
      <c r="U75" s="71"/>
      <c r="V75" s="71"/>
      <c r="W75" s="71"/>
      <c r="X75" s="71"/>
      <c r="Y75" s="71"/>
      <c r="Z75" s="71"/>
      <c r="AA75" s="71"/>
      <c r="AB75" s="71"/>
    </row>
    <row r="76" spans="1:29" ht="23.25" customHeight="1" x14ac:dyDescent="0.25">
      <c r="A76" s="71"/>
      <c r="B76" s="72"/>
      <c r="C76" s="72"/>
      <c r="D76" s="336"/>
      <c r="E76" s="72"/>
      <c r="F76" s="72"/>
      <c r="L76" s="71"/>
      <c r="M76" s="71"/>
      <c r="N76" s="71"/>
      <c r="O76" s="71"/>
      <c r="P76" s="71"/>
      <c r="Q76" s="71"/>
      <c r="R76" s="71"/>
      <c r="S76" s="71"/>
      <c r="T76" s="71"/>
      <c r="U76" s="71"/>
      <c r="V76" s="71"/>
      <c r="W76" s="71"/>
      <c r="X76" s="71"/>
      <c r="Y76" s="71"/>
      <c r="Z76" s="71"/>
      <c r="AA76" s="71"/>
      <c r="AB76" s="71"/>
    </row>
    <row r="77" spans="1:29" ht="18.75" customHeight="1" x14ac:dyDescent="0.25">
      <c r="A77" s="71"/>
      <c r="B77" s="452"/>
      <c r="C77" s="452"/>
      <c r="D77" s="452"/>
      <c r="E77" s="452"/>
      <c r="F77" s="452"/>
      <c r="G77" s="452"/>
      <c r="H77" s="452"/>
      <c r="I77" s="452"/>
      <c r="J77" s="192"/>
      <c r="K77" s="192"/>
      <c r="L77" s="71"/>
      <c r="M77" s="71"/>
      <c r="N77" s="71"/>
      <c r="O77" s="71"/>
      <c r="P77" s="71"/>
      <c r="Q77" s="71"/>
      <c r="R77" s="71"/>
      <c r="S77" s="71"/>
      <c r="T77" s="71"/>
      <c r="U77" s="71"/>
      <c r="V77" s="71"/>
      <c r="W77" s="71"/>
      <c r="X77" s="71"/>
      <c r="Y77" s="71"/>
      <c r="Z77" s="71"/>
      <c r="AA77" s="71"/>
      <c r="AB77" s="71"/>
    </row>
    <row r="78" spans="1:29" x14ac:dyDescent="0.25">
      <c r="A78" s="71"/>
      <c r="B78" s="71"/>
      <c r="C78" s="71"/>
      <c r="D78" s="334"/>
      <c r="E78" s="71"/>
      <c r="F78" s="71"/>
      <c r="L78" s="71"/>
      <c r="M78" s="71"/>
      <c r="N78" s="71"/>
      <c r="O78" s="71"/>
      <c r="P78" s="71"/>
      <c r="Q78" s="71"/>
      <c r="R78" s="71"/>
      <c r="S78" s="71"/>
      <c r="T78" s="71"/>
      <c r="U78" s="71"/>
      <c r="V78" s="71"/>
      <c r="W78" s="71"/>
      <c r="X78" s="71"/>
      <c r="Y78" s="71"/>
      <c r="Z78" s="71"/>
      <c r="AA78" s="71"/>
      <c r="AB78" s="71"/>
    </row>
    <row r="79" spans="1:29" x14ac:dyDescent="0.25">
      <c r="A79" s="71"/>
      <c r="B79" s="71"/>
      <c r="C79" s="71"/>
      <c r="D79" s="334"/>
      <c r="E79" s="71"/>
      <c r="F79" s="71"/>
      <c r="L79" s="71"/>
      <c r="M79" s="71"/>
      <c r="N79" s="71"/>
      <c r="O79" s="71"/>
      <c r="P79" s="71"/>
      <c r="Q79" s="71"/>
      <c r="R79" s="71"/>
      <c r="S79" s="71"/>
      <c r="T79" s="71"/>
      <c r="U79" s="71"/>
      <c r="V79" s="71"/>
      <c r="W79" s="71"/>
      <c r="X79" s="71"/>
      <c r="Y79" s="71"/>
      <c r="Z79" s="71"/>
      <c r="AA79" s="71"/>
      <c r="AB79" s="71"/>
    </row>
    <row r="80" spans="1:29"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C64 G24:AA64">
    <cfRule type="cellIs" dxfId="21" priority="11" operator="notEqual">
      <formula>0</formula>
    </cfRule>
  </conditionalFormatting>
  <conditionalFormatting sqref="D25:D44 D57:D64">
    <cfRule type="cellIs" dxfId="20" priority="10" operator="notEqual">
      <formula>0</formula>
    </cfRule>
  </conditionalFormatting>
  <conditionalFormatting sqref="D24:F24">
    <cfRule type="cellIs" dxfId="19" priority="9" operator="notEqual">
      <formula>0</formula>
    </cfRule>
  </conditionalFormatting>
  <conditionalFormatting sqref="E58:F64 E51:F52 F44 F50 F53:F57 E25:F43">
    <cfRule type="cellIs" dxfId="18" priority="8" operator="notEqual">
      <formula>0</formula>
    </cfRule>
  </conditionalFormatting>
  <conditionalFormatting sqref="F45:F49">
    <cfRule type="cellIs" dxfId="17" priority="7" operator="notEqual">
      <formula>0</formula>
    </cfRule>
  </conditionalFormatting>
  <conditionalFormatting sqref="E44:E50">
    <cfRule type="cellIs" dxfId="16" priority="6" operator="notEqual">
      <formula>0</formula>
    </cfRule>
  </conditionalFormatting>
  <conditionalFormatting sqref="E53:E57">
    <cfRule type="cellIs" dxfId="15" priority="5" operator="notEqual">
      <formula>0</formula>
    </cfRule>
  </conditionalFormatting>
  <conditionalFormatting sqref="D50:D56">
    <cfRule type="cellIs" dxfId="14" priority="4" operator="notEqual">
      <formula>0</formula>
    </cfRule>
  </conditionalFormatting>
  <conditionalFormatting sqref="D45:D49">
    <cfRule type="cellIs" dxfId="13" priority="3" operator="notEqual">
      <formula>0</formula>
    </cfRule>
  </conditionalFormatting>
  <conditionalFormatting sqref="AC24:AC64">
    <cfRule type="cellIs" dxfId="12" priority="2" operator="notEqual">
      <formula>0</formula>
    </cfRule>
  </conditionalFormatting>
  <conditionalFormatting sqref="AB24:AB64">
    <cfRule type="cellIs" dxfId="1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16" sqref="A16:AV16"/>
      <selection pane="topRight" activeCell="A16" sqref="A16:AV16"/>
      <selection pane="bottomLeft" activeCell="A16" sqref="A16:AV16"/>
      <selection pane="bottomRight" activeCell="F24" sqref="F24"/>
    </sheetView>
  </sheetViews>
  <sheetFormatPr defaultColWidth="9.140625" defaultRowHeight="15.75" x14ac:dyDescent="0.25"/>
  <cols>
    <col min="1" max="1" width="9.140625" style="70"/>
    <col min="2" max="2" width="57.85546875" style="70" customWidth="1"/>
    <col min="3" max="3" width="13" style="70" customWidth="1"/>
    <col min="4" max="4" width="17.85546875" style="331" customWidth="1"/>
    <col min="5" max="5" width="20.42578125" style="70" customWidth="1"/>
    <col min="6" max="6" width="18.7109375" style="70" customWidth="1"/>
    <col min="7" max="7" width="12.85546875" style="71" customWidth="1"/>
    <col min="8" max="9" width="7" style="71" customWidth="1"/>
    <col min="10" max="10" width="8.85546875" style="71" customWidth="1"/>
    <col min="11" max="11" width="7" style="71" customWidth="1"/>
    <col min="12" max="12" width="9.28515625" style="70" customWidth="1"/>
    <col min="13" max="27" width="7" style="70" customWidth="1"/>
    <col min="28" max="28" width="13.140625" style="70" customWidth="1"/>
    <col min="29" max="29" width="24.85546875" style="331" customWidth="1"/>
    <col min="30" max="16384" width="9.140625" style="70"/>
  </cols>
  <sheetData>
    <row r="1" spans="1:29" ht="18.75" x14ac:dyDescent="0.25">
      <c r="A1" s="71"/>
      <c r="B1" s="71"/>
      <c r="C1" s="71"/>
      <c r="D1" s="334"/>
      <c r="E1" s="71"/>
      <c r="F1" s="71"/>
      <c r="L1" s="71"/>
      <c r="M1" s="71"/>
      <c r="AC1" s="332" t="s">
        <v>69</v>
      </c>
    </row>
    <row r="2" spans="1:29" ht="18.75" x14ac:dyDescent="0.3">
      <c r="A2" s="71"/>
      <c r="B2" s="71"/>
      <c r="C2" s="71"/>
      <c r="D2" s="334"/>
      <c r="E2" s="71"/>
      <c r="F2" s="71"/>
      <c r="L2" s="71"/>
      <c r="M2" s="71"/>
      <c r="AC2" s="333" t="s">
        <v>10</v>
      </c>
    </row>
    <row r="3" spans="1:29" ht="18.75" x14ac:dyDescent="0.3">
      <c r="A3" s="71"/>
      <c r="B3" s="71"/>
      <c r="C3" s="71"/>
      <c r="D3" s="334"/>
      <c r="E3" s="71"/>
      <c r="F3" s="71"/>
      <c r="L3" s="71"/>
      <c r="M3" s="71"/>
      <c r="AC3" s="333" t="s">
        <v>68</v>
      </c>
    </row>
    <row r="4" spans="1:29"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71"/>
      <c r="B5" s="71"/>
      <c r="C5" s="71"/>
      <c r="D5" s="334"/>
      <c r="E5" s="71"/>
      <c r="F5" s="71"/>
      <c r="L5" s="71"/>
      <c r="M5" s="71"/>
      <c r="AC5" s="333"/>
    </row>
    <row r="6" spans="1:29" ht="18.75" x14ac:dyDescent="0.25">
      <c r="A6" s="474" t="s">
        <v>9</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row>
    <row r="7" spans="1:29" ht="18.75" x14ac:dyDescent="0.25">
      <c r="A7" s="366"/>
      <c r="B7" s="366"/>
      <c r="C7" s="366"/>
      <c r="D7" s="366"/>
      <c r="E7" s="366"/>
      <c r="F7" s="366"/>
      <c r="G7" s="366"/>
      <c r="H7" s="366"/>
      <c r="I7" s="366"/>
      <c r="J7" s="367"/>
      <c r="K7" s="367"/>
      <c r="L7" s="367"/>
      <c r="M7" s="367"/>
      <c r="N7" s="367"/>
      <c r="O7" s="367"/>
      <c r="P7" s="367"/>
      <c r="Q7" s="367"/>
      <c r="R7" s="367"/>
      <c r="S7" s="367"/>
      <c r="T7" s="367"/>
      <c r="U7" s="367"/>
      <c r="V7" s="367"/>
      <c r="W7" s="367"/>
      <c r="X7" s="367"/>
      <c r="Y7" s="367"/>
      <c r="Z7" s="367"/>
      <c r="AA7" s="367"/>
      <c r="AB7" s="367"/>
      <c r="AC7" s="367"/>
    </row>
    <row r="8" spans="1:29" x14ac:dyDescent="0.25">
      <c r="A8" s="475" t="str">
        <f>'1. паспорт местоположение'!A9:C9</f>
        <v xml:space="preserve">                         АО "Янтарьэнерго"                         </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473" t="s">
        <v>8</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row>
    <row r="10" spans="1:29" ht="18.75" x14ac:dyDescent="0.25">
      <c r="A10" s="366"/>
      <c r="B10" s="366"/>
      <c r="C10" s="366"/>
      <c r="D10" s="366"/>
      <c r="E10" s="366"/>
      <c r="F10" s="366"/>
      <c r="G10" s="366"/>
      <c r="H10" s="366"/>
      <c r="I10" s="366"/>
      <c r="J10" s="367"/>
      <c r="K10" s="367"/>
      <c r="L10" s="367"/>
      <c r="M10" s="367"/>
      <c r="N10" s="367"/>
      <c r="O10" s="367"/>
      <c r="P10" s="367"/>
      <c r="Q10" s="367"/>
      <c r="R10" s="367"/>
      <c r="S10" s="367"/>
      <c r="T10" s="367"/>
      <c r="U10" s="367"/>
      <c r="V10" s="367"/>
      <c r="W10" s="367"/>
      <c r="X10" s="367"/>
      <c r="Y10" s="367"/>
      <c r="Z10" s="367"/>
      <c r="AA10" s="367"/>
      <c r="AB10" s="367"/>
      <c r="AC10" s="367"/>
    </row>
    <row r="11" spans="1:29" x14ac:dyDescent="0.25">
      <c r="A11" s="475" t="str">
        <f>'1. паспорт местоположение'!A12:C12</f>
        <v>F_prj_111001_47882</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473" t="s">
        <v>7</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row>
    <row r="13" spans="1:29" ht="16.5" customHeight="1" x14ac:dyDescent="0.3">
      <c r="A13" s="368"/>
      <c r="B13" s="368"/>
      <c r="C13" s="368"/>
      <c r="D13" s="369"/>
      <c r="E13" s="368"/>
      <c r="F13" s="368"/>
      <c r="G13" s="368"/>
      <c r="H13" s="368"/>
      <c r="I13" s="368"/>
      <c r="J13" s="88"/>
      <c r="K13" s="88"/>
      <c r="L13" s="88"/>
      <c r="M13" s="88"/>
      <c r="N13" s="88"/>
      <c r="O13" s="88"/>
      <c r="P13" s="88"/>
      <c r="Q13" s="88"/>
      <c r="R13" s="88"/>
      <c r="S13" s="88"/>
      <c r="T13" s="88"/>
      <c r="U13" s="88"/>
      <c r="V13" s="88"/>
      <c r="W13" s="88"/>
      <c r="X13" s="88"/>
      <c r="Y13" s="88"/>
      <c r="Z13" s="88"/>
      <c r="AA13" s="88"/>
      <c r="AB13" s="88"/>
      <c r="AC13" s="89"/>
    </row>
    <row r="14" spans="1:29" x14ac:dyDescent="0.25">
      <c r="A14" s="459" t="str">
        <f>'1. паспорт местоположение'!A15:C15</f>
        <v>Строительство ТП 15/0.4 кВ, ВЛ 15 кВ от ВЛ 15-214 (инв.№ 5115270) в Гурьевском районе, СНТ "Отважное"</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row>
    <row r="15" spans="1:29" ht="15.75" customHeight="1" x14ac:dyDescent="0.25">
      <c r="A15" s="379" t="s">
        <v>6</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1" t="s">
        <v>506</v>
      </c>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row>
    <row r="19" spans="1:32" x14ac:dyDescent="0.25">
      <c r="A19" s="71"/>
      <c r="B19" s="71"/>
      <c r="C19" s="71"/>
      <c r="D19" s="334"/>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2" t="s">
        <v>190</v>
      </c>
      <c r="B20" s="462" t="s">
        <v>189</v>
      </c>
      <c r="C20" s="464" t="s">
        <v>188</v>
      </c>
      <c r="D20" s="464"/>
      <c r="E20" s="465" t="s">
        <v>187</v>
      </c>
      <c r="F20" s="465"/>
      <c r="G20" s="466" t="s">
        <v>591</v>
      </c>
      <c r="H20" s="456" t="s">
        <v>592</v>
      </c>
      <c r="I20" s="457"/>
      <c r="J20" s="457"/>
      <c r="K20" s="457"/>
      <c r="L20" s="456" t="s">
        <v>593</v>
      </c>
      <c r="M20" s="457"/>
      <c r="N20" s="457"/>
      <c r="O20" s="457"/>
      <c r="P20" s="456" t="s">
        <v>594</v>
      </c>
      <c r="Q20" s="457"/>
      <c r="R20" s="457"/>
      <c r="S20" s="457"/>
      <c r="T20" s="456" t="s">
        <v>595</v>
      </c>
      <c r="U20" s="457"/>
      <c r="V20" s="457"/>
      <c r="W20" s="457"/>
      <c r="X20" s="456" t="s">
        <v>596</v>
      </c>
      <c r="Y20" s="457"/>
      <c r="Z20" s="457"/>
      <c r="AA20" s="457"/>
      <c r="AB20" s="469" t="s">
        <v>186</v>
      </c>
      <c r="AC20" s="470"/>
      <c r="AD20" s="87"/>
      <c r="AE20" s="87"/>
      <c r="AF20" s="87"/>
    </row>
    <row r="21" spans="1:32" ht="99.75" customHeight="1" x14ac:dyDescent="0.25">
      <c r="A21" s="463"/>
      <c r="B21" s="463"/>
      <c r="C21" s="464"/>
      <c r="D21" s="464"/>
      <c r="E21" s="465"/>
      <c r="F21" s="465"/>
      <c r="G21" s="467"/>
      <c r="H21" s="458" t="s">
        <v>2</v>
      </c>
      <c r="I21" s="458"/>
      <c r="J21" s="458" t="s">
        <v>624</v>
      </c>
      <c r="K21" s="458"/>
      <c r="L21" s="458" t="s">
        <v>2</v>
      </c>
      <c r="M21" s="458"/>
      <c r="N21" s="458" t="s">
        <v>624</v>
      </c>
      <c r="O21" s="458"/>
      <c r="P21" s="458" t="s">
        <v>2</v>
      </c>
      <c r="Q21" s="458"/>
      <c r="R21" s="458" t="s">
        <v>624</v>
      </c>
      <c r="S21" s="458"/>
      <c r="T21" s="458" t="s">
        <v>2</v>
      </c>
      <c r="U21" s="458"/>
      <c r="V21" s="458" t="s">
        <v>624</v>
      </c>
      <c r="W21" s="458"/>
      <c r="X21" s="458" t="s">
        <v>2</v>
      </c>
      <c r="Y21" s="458"/>
      <c r="Z21" s="458" t="s">
        <v>624</v>
      </c>
      <c r="AA21" s="458"/>
      <c r="AB21" s="471"/>
      <c r="AC21" s="472"/>
    </row>
    <row r="22" spans="1:32" ht="89.25" customHeight="1" x14ac:dyDescent="0.25">
      <c r="A22" s="449"/>
      <c r="B22" s="449"/>
      <c r="C22" s="361" t="s">
        <v>2</v>
      </c>
      <c r="D22" s="361" t="s">
        <v>184</v>
      </c>
      <c r="E22" s="329" t="s">
        <v>597</v>
      </c>
      <c r="F22" s="86" t="s">
        <v>635</v>
      </c>
      <c r="G22" s="468"/>
      <c r="H22" s="370" t="s">
        <v>487</v>
      </c>
      <c r="I22" s="370" t="s">
        <v>488</v>
      </c>
      <c r="J22" s="370" t="s">
        <v>487</v>
      </c>
      <c r="K22" s="370" t="s">
        <v>488</v>
      </c>
      <c r="L22" s="370" t="s">
        <v>487</v>
      </c>
      <c r="M22" s="370" t="s">
        <v>488</v>
      </c>
      <c r="N22" s="370" t="s">
        <v>487</v>
      </c>
      <c r="O22" s="370" t="s">
        <v>488</v>
      </c>
      <c r="P22" s="370" t="s">
        <v>487</v>
      </c>
      <c r="Q22" s="370" t="s">
        <v>488</v>
      </c>
      <c r="R22" s="370" t="s">
        <v>487</v>
      </c>
      <c r="S22" s="370" t="s">
        <v>488</v>
      </c>
      <c r="T22" s="370" t="s">
        <v>487</v>
      </c>
      <c r="U22" s="370" t="s">
        <v>488</v>
      </c>
      <c r="V22" s="370" t="s">
        <v>487</v>
      </c>
      <c r="W22" s="370" t="s">
        <v>488</v>
      </c>
      <c r="X22" s="370" t="s">
        <v>487</v>
      </c>
      <c r="Y22" s="370" t="s">
        <v>488</v>
      </c>
      <c r="Z22" s="370" t="s">
        <v>487</v>
      </c>
      <c r="AA22" s="370" t="s">
        <v>488</v>
      </c>
      <c r="AB22" s="361" t="s">
        <v>185</v>
      </c>
      <c r="AC22" s="361" t="s">
        <v>639</v>
      </c>
    </row>
    <row r="23" spans="1:32" ht="19.5" customHeight="1" x14ac:dyDescent="0.25">
      <c r="A23" s="360">
        <v>1</v>
      </c>
      <c r="B23" s="360">
        <f>A23+1</f>
        <v>2</v>
      </c>
      <c r="C23" s="371">
        <f t="shared" ref="C23:AC23" si="0">B23+1</f>
        <v>3</v>
      </c>
      <c r="D23" s="371">
        <f t="shared" si="0"/>
        <v>4</v>
      </c>
      <c r="E23" s="371">
        <f t="shared" si="0"/>
        <v>5</v>
      </c>
      <c r="F23" s="371">
        <f t="shared" si="0"/>
        <v>6</v>
      </c>
      <c r="G23" s="371">
        <f t="shared" si="0"/>
        <v>7</v>
      </c>
      <c r="H23" s="371">
        <f t="shared" si="0"/>
        <v>8</v>
      </c>
      <c r="I23" s="371">
        <f t="shared" si="0"/>
        <v>9</v>
      </c>
      <c r="J23" s="371">
        <f t="shared" si="0"/>
        <v>10</v>
      </c>
      <c r="K23" s="371">
        <f t="shared" si="0"/>
        <v>11</v>
      </c>
      <c r="L23" s="371">
        <f t="shared" si="0"/>
        <v>12</v>
      </c>
      <c r="M23" s="371">
        <f t="shared" si="0"/>
        <v>13</v>
      </c>
      <c r="N23" s="371">
        <f t="shared" si="0"/>
        <v>14</v>
      </c>
      <c r="O23" s="371">
        <f t="shared" si="0"/>
        <v>15</v>
      </c>
      <c r="P23" s="371">
        <f t="shared" si="0"/>
        <v>16</v>
      </c>
      <c r="Q23" s="371">
        <f t="shared" si="0"/>
        <v>17</v>
      </c>
      <c r="R23" s="371">
        <f t="shared" si="0"/>
        <v>18</v>
      </c>
      <c r="S23" s="371">
        <f t="shared" si="0"/>
        <v>19</v>
      </c>
      <c r="T23" s="371">
        <f t="shared" si="0"/>
        <v>20</v>
      </c>
      <c r="U23" s="371">
        <f t="shared" si="0"/>
        <v>21</v>
      </c>
      <c r="V23" s="371">
        <f t="shared" si="0"/>
        <v>22</v>
      </c>
      <c r="W23" s="371">
        <f t="shared" si="0"/>
        <v>23</v>
      </c>
      <c r="X23" s="371">
        <f t="shared" si="0"/>
        <v>24</v>
      </c>
      <c r="Y23" s="371">
        <f t="shared" si="0"/>
        <v>25</v>
      </c>
      <c r="Z23" s="371">
        <f t="shared" si="0"/>
        <v>26</v>
      </c>
      <c r="AA23" s="371">
        <f t="shared" si="0"/>
        <v>27</v>
      </c>
      <c r="AB23" s="371">
        <f>AA23+1</f>
        <v>28</v>
      </c>
      <c r="AC23" s="371">
        <f t="shared" si="0"/>
        <v>29</v>
      </c>
    </row>
    <row r="24" spans="1:32" s="331" customFormat="1" ht="47.25" customHeight="1" x14ac:dyDescent="0.25">
      <c r="A24" s="84">
        <v>1</v>
      </c>
      <c r="B24" s="83" t="s">
        <v>183</v>
      </c>
      <c r="C24" s="349">
        <v>4.9323484629744536</v>
      </c>
      <c r="D24" s="372">
        <v>0</v>
      </c>
      <c r="E24" s="372">
        <v>4.9323484629744536</v>
      </c>
      <c r="F24" s="372">
        <f t="shared" ref="F24" si="1">SUM(F25:F29)</f>
        <v>0</v>
      </c>
      <c r="G24" s="349">
        <v>3.1334004000000002</v>
      </c>
      <c r="H24" s="349">
        <v>0</v>
      </c>
      <c r="I24" s="349">
        <v>0</v>
      </c>
      <c r="J24" s="349">
        <v>2.0125796</v>
      </c>
      <c r="K24" s="349">
        <v>0</v>
      </c>
      <c r="L24" s="349">
        <v>4.3978084629744538</v>
      </c>
      <c r="M24" s="349">
        <v>0</v>
      </c>
      <c r="N24" s="349">
        <v>0</v>
      </c>
      <c r="O24" s="349">
        <v>0</v>
      </c>
      <c r="P24" s="349">
        <v>0</v>
      </c>
      <c r="Q24" s="349">
        <v>0</v>
      </c>
      <c r="R24" s="349">
        <v>0</v>
      </c>
      <c r="S24" s="349">
        <v>0</v>
      </c>
      <c r="T24" s="349">
        <v>0</v>
      </c>
      <c r="U24" s="349">
        <v>0</v>
      </c>
      <c r="V24" s="349">
        <v>0</v>
      </c>
      <c r="W24" s="349">
        <v>0</v>
      </c>
      <c r="X24" s="349">
        <v>0</v>
      </c>
      <c r="Y24" s="349">
        <v>0</v>
      </c>
      <c r="Z24" s="349">
        <v>0</v>
      </c>
      <c r="AA24" s="349">
        <v>0</v>
      </c>
      <c r="AB24" s="373">
        <f>H24+L24+P24+T24+X24</f>
        <v>4.3978084629744538</v>
      </c>
      <c r="AC24" s="372">
        <f>J24+N24+R24+V24+Z24</f>
        <v>2.0125796</v>
      </c>
    </row>
    <row r="25" spans="1:32" ht="24" customHeight="1" x14ac:dyDescent="0.25">
      <c r="A25" s="81" t="s">
        <v>182</v>
      </c>
      <c r="B25" s="55" t="s">
        <v>181</v>
      </c>
      <c r="C25" s="349">
        <v>0</v>
      </c>
      <c r="D25" s="373">
        <v>0</v>
      </c>
      <c r="E25" s="374">
        <v>0</v>
      </c>
      <c r="F25" s="372">
        <f>AC25-J25</f>
        <v>0</v>
      </c>
      <c r="G25" s="344">
        <v>0</v>
      </c>
      <c r="H25" s="344">
        <v>0</v>
      </c>
      <c r="I25" s="344">
        <v>0</v>
      </c>
      <c r="J25" s="344">
        <v>0</v>
      </c>
      <c r="K25" s="344">
        <v>0</v>
      </c>
      <c r="L25" s="344">
        <v>0</v>
      </c>
      <c r="M25" s="344">
        <v>0</v>
      </c>
      <c r="N25" s="344">
        <v>0</v>
      </c>
      <c r="O25" s="344">
        <v>0</v>
      </c>
      <c r="P25" s="344">
        <v>0</v>
      </c>
      <c r="Q25" s="344">
        <v>0</v>
      </c>
      <c r="R25" s="344">
        <v>0</v>
      </c>
      <c r="S25" s="344">
        <v>0</v>
      </c>
      <c r="T25" s="344">
        <v>0</v>
      </c>
      <c r="U25" s="344">
        <v>0</v>
      </c>
      <c r="V25" s="344">
        <v>0</v>
      </c>
      <c r="W25" s="344">
        <v>0</v>
      </c>
      <c r="X25" s="344">
        <v>0</v>
      </c>
      <c r="Y25" s="344">
        <v>0</v>
      </c>
      <c r="Z25" s="344">
        <v>0</v>
      </c>
      <c r="AA25" s="344">
        <v>0</v>
      </c>
      <c r="AB25" s="373">
        <f t="shared" ref="AB25:AB64" si="2">H25+L25+P25+T25+X25</f>
        <v>0</v>
      </c>
      <c r="AC25" s="372">
        <f t="shared" ref="AC25:AC64" si="3">J25+N25+R25+V25+Z25</f>
        <v>0</v>
      </c>
    </row>
    <row r="26" spans="1:32" x14ac:dyDescent="0.25">
      <c r="A26" s="81" t="s">
        <v>180</v>
      </c>
      <c r="B26" s="55" t="s">
        <v>179</v>
      </c>
      <c r="C26" s="349">
        <v>0</v>
      </c>
      <c r="D26" s="373">
        <v>0</v>
      </c>
      <c r="E26" s="374">
        <v>0</v>
      </c>
      <c r="F26" s="372">
        <f t="shared" ref="F26:F64" si="4">AC26-J26</f>
        <v>0</v>
      </c>
      <c r="G26" s="344">
        <v>0</v>
      </c>
      <c r="H26" s="344">
        <v>0</v>
      </c>
      <c r="I26" s="344">
        <v>0</v>
      </c>
      <c r="J26" s="344">
        <v>0</v>
      </c>
      <c r="K26" s="344">
        <v>0</v>
      </c>
      <c r="L26" s="344">
        <v>0</v>
      </c>
      <c r="M26" s="344">
        <v>0</v>
      </c>
      <c r="N26" s="344">
        <v>0</v>
      </c>
      <c r="O26" s="344">
        <v>0</v>
      </c>
      <c r="P26" s="344">
        <v>0</v>
      </c>
      <c r="Q26" s="344">
        <v>0</v>
      </c>
      <c r="R26" s="344">
        <v>0</v>
      </c>
      <c r="S26" s="344">
        <v>0</v>
      </c>
      <c r="T26" s="344">
        <v>0</v>
      </c>
      <c r="U26" s="344">
        <v>0</v>
      </c>
      <c r="V26" s="344">
        <v>0</v>
      </c>
      <c r="W26" s="344">
        <v>0</v>
      </c>
      <c r="X26" s="344">
        <v>0</v>
      </c>
      <c r="Y26" s="344">
        <v>0</v>
      </c>
      <c r="Z26" s="344">
        <v>0</v>
      </c>
      <c r="AA26" s="344">
        <v>0</v>
      </c>
      <c r="AB26" s="373">
        <f t="shared" si="2"/>
        <v>0</v>
      </c>
      <c r="AC26" s="372">
        <f t="shared" si="3"/>
        <v>0</v>
      </c>
    </row>
    <row r="27" spans="1:32" ht="31.5" x14ac:dyDescent="0.25">
      <c r="A27" s="81" t="s">
        <v>178</v>
      </c>
      <c r="B27" s="55" t="s">
        <v>443</v>
      </c>
      <c r="C27" s="349">
        <v>0</v>
      </c>
      <c r="D27" s="373">
        <v>0</v>
      </c>
      <c r="E27" s="374">
        <v>0</v>
      </c>
      <c r="F27" s="372">
        <f t="shared" si="4"/>
        <v>0</v>
      </c>
      <c r="G27" s="344">
        <v>0</v>
      </c>
      <c r="H27" s="344">
        <v>0</v>
      </c>
      <c r="I27" s="344">
        <v>0</v>
      </c>
      <c r="J27" s="344">
        <v>0</v>
      </c>
      <c r="K27" s="344">
        <v>0</v>
      </c>
      <c r="L27" s="344">
        <v>0</v>
      </c>
      <c r="M27" s="344">
        <v>0</v>
      </c>
      <c r="N27" s="344">
        <v>0</v>
      </c>
      <c r="O27" s="344">
        <v>0</v>
      </c>
      <c r="P27" s="344">
        <v>0</v>
      </c>
      <c r="Q27" s="344">
        <v>0</v>
      </c>
      <c r="R27" s="344">
        <v>0</v>
      </c>
      <c r="S27" s="344">
        <v>0</v>
      </c>
      <c r="T27" s="344">
        <v>0</v>
      </c>
      <c r="U27" s="344">
        <v>0</v>
      </c>
      <c r="V27" s="344">
        <v>0</v>
      </c>
      <c r="W27" s="344">
        <v>0</v>
      </c>
      <c r="X27" s="344">
        <v>0</v>
      </c>
      <c r="Y27" s="344">
        <v>0</v>
      </c>
      <c r="Z27" s="344">
        <v>0</v>
      </c>
      <c r="AA27" s="344">
        <v>0</v>
      </c>
      <c r="AB27" s="373">
        <f t="shared" si="2"/>
        <v>0</v>
      </c>
      <c r="AC27" s="372">
        <f t="shared" si="3"/>
        <v>0</v>
      </c>
    </row>
    <row r="28" spans="1:32" x14ac:dyDescent="0.25">
      <c r="A28" s="81" t="s">
        <v>177</v>
      </c>
      <c r="B28" s="55" t="s">
        <v>598</v>
      </c>
      <c r="C28" s="349">
        <v>4.9323484629744536</v>
      </c>
      <c r="D28" s="373">
        <v>0</v>
      </c>
      <c r="E28" s="374">
        <v>4.9323484629744536</v>
      </c>
      <c r="F28" s="372">
        <f t="shared" si="4"/>
        <v>0</v>
      </c>
      <c r="G28" s="344">
        <v>3.1334004000000002</v>
      </c>
      <c r="H28" s="344">
        <v>0</v>
      </c>
      <c r="I28" s="344">
        <v>0</v>
      </c>
      <c r="J28" s="344">
        <v>2.0125796</v>
      </c>
      <c r="K28" s="344">
        <v>0</v>
      </c>
      <c r="L28" s="344">
        <v>4.3978084629744538</v>
      </c>
      <c r="M28" s="344">
        <v>0</v>
      </c>
      <c r="N28" s="344">
        <v>0</v>
      </c>
      <c r="O28" s="344">
        <v>0</v>
      </c>
      <c r="P28" s="344">
        <v>0</v>
      </c>
      <c r="Q28" s="344">
        <v>0</v>
      </c>
      <c r="R28" s="344">
        <v>0</v>
      </c>
      <c r="S28" s="344">
        <v>0</v>
      </c>
      <c r="T28" s="344">
        <v>0</v>
      </c>
      <c r="U28" s="344">
        <v>0</v>
      </c>
      <c r="V28" s="344">
        <v>0</v>
      </c>
      <c r="W28" s="344">
        <v>0</v>
      </c>
      <c r="X28" s="344">
        <v>0</v>
      </c>
      <c r="Y28" s="344">
        <v>0</v>
      </c>
      <c r="Z28" s="344">
        <v>0</v>
      </c>
      <c r="AA28" s="344">
        <v>0</v>
      </c>
      <c r="AB28" s="373">
        <f t="shared" si="2"/>
        <v>4.3978084629744538</v>
      </c>
      <c r="AC28" s="372">
        <f t="shared" si="3"/>
        <v>2.0125796</v>
      </c>
    </row>
    <row r="29" spans="1:32" x14ac:dyDescent="0.25">
      <c r="A29" s="81" t="s">
        <v>176</v>
      </c>
      <c r="B29" s="85" t="s">
        <v>175</v>
      </c>
      <c r="C29" s="349">
        <v>0</v>
      </c>
      <c r="D29" s="373">
        <v>0</v>
      </c>
      <c r="E29" s="374">
        <v>0</v>
      </c>
      <c r="F29" s="372">
        <f t="shared" si="4"/>
        <v>0</v>
      </c>
      <c r="G29" s="344">
        <v>0</v>
      </c>
      <c r="H29" s="344">
        <v>0</v>
      </c>
      <c r="I29" s="344">
        <v>0</v>
      </c>
      <c r="J29" s="344">
        <v>0</v>
      </c>
      <c r="K29" s="344">
        <v>0</v>
      </c>
      <c r="L29" s="344">
        <v>0</v>
      </c>
      <c r="M29" s="344">
        <v>0</v>
      </c>
      <c r="N29" s="344">
        <v>0</v>
      </c>
      <c r="O29" s="344">
        <v>0</v>
      </c>
      <c r="P29" s="344">
        <v>0</v>
      </c>
      <c r="Q29" s="344">
        <v>0</v>
      </c>
      <c r="R29" s="344">
        <v>0</v>
      </c>
      <c r="S29" s="344">
        <v>0</v>
      </c>
      <c r="T29" s="344">
        <v>0</v>
      </c>
      <c r="U29" s="344">
        <v>0</v>
      </c>
      <c r="V29" s="344">
        <v>0</v>
      </c>
      <c r="W29" s="344">
        <v>0</v>
      </c>
      <c r="X29" s="344">
        <v>0</v>
      </c>
      <c r="Y29" s="344">
        <v>0</v>
      </c>
      <c r="Z29" s="344">
        <v>0</v>
      </c>
      <c r="AA29" s="344">
        <v>0</v>
      </c>
      <c r="AB29" s="373">
        <f t="shared" si="2"/>
        <v>0</v>
      </c>
      <c r="AC29" s="372">
        <f t="shared" si="3"/>
        <v>0</v>
      </c>
    </row>
    <row r="30" spans="1:32" s="331" customFormat="1" ht="47.25" x14ac:dyDescent="0.25">
      <c r="A30" s="84" t="s">
        <v>63</v>
      </c>
      <c r="B30" s="83" t="s">
        <v>174</v>
      </c>
      <c r="C30" s="349">
        <v>4.1799563245546221</v>
      </c>
      <c r="D30" s="373">
        <v>0</v>
      </c>
      <c r="E30" s="372">
        <v>4.1799563245546221</v>
      </c>
      <c r="F30" s="372">
        <f t="shared" si="4"/>
        <v>0</v>
      </c>
      <c r="G30" s="349">
        <v>4.3609999999999998</v>
      </c>
      <c r="H30" s="349">
        <v>0</v>
      </c>
      <c r="I30" s="349">
        <v>0</v>
      </c>
      <c r="J30" s="349">
        <v>0</v>
      </c>
      <c r="K30" s="349">
        <v>0</v>
      </c>
      <c r="L30" s="349">
        <v>3.7269563245546222</v>
      </c>
      <c r="M30" s="349">
        <v>0</v>
      </c>
      <c r="N30" s="349">
        <v>0</v>
      </c>
      <c r="O30" s="349">
        <v>0</v>
      </c>
      <c r="P30" s="349">
        <v>0</v>
      </c>
      <c r="Q30" s="349">
        <v>0</v>
      </c>
      <c r="R30" s="349">
        <v>0</v>
      </c>
      <c r="S30" s="349">
        <v>0</v>
      </c>
      <c r="T30" s="349">
        <v>0</v>
      </c>
      <c r="U30" s="349">
        <v>0</v>
      </c>
      <c r="V30" s="349">
        <v>0</v>
      </c>
      <c r="W30" s="349">
        <v>0</v>
      </c>
      <c r="X30" s="349">
        <v>0</v>
      </c>
      <c r="Y30" s="349">
        <v>0</v>
      </c>
      <c r="Z30" s="349">
        <v>0</v>
      </c>
      <c r="AA30" s="349">
        <v>0</v>
      </c>
      <c r="AB30" s="373">
        <f t="shared" si="2"/>
        <v>3.7269563245546222</v>
      </c>
      <c r="AC30" s="372">
        <f t="shared" si="3"/>
        <v>0</v>
      </c>
    </row>
    <row r="31" spans="1:32" x14ac:dyDescent="0.25">
      <c r="A31" s="81" t="s">
        <v>173</v>
      </c>
      <c r="B31" s="55" t="s">
        <v>172</v>
      </c>
      <c r="C31" s="349">
        <v>0.45300000000000001</v>
      </c>
      <c r="D31" s="373">
        <v>0</v>
      </c>
      <c r="E31" s="372">
        <v>0.45300000000000001</v>
      </c>
      <c r="F31" s="372">
        <f t="shared" si="4"/>
        <v>0</v>
      </c>
      <c r="G31" s="344">
        <v>0.45278000000000002</v>
      </c>
      <c r="H31" s="344">
        <v>0</v>
      </c>
      <c r="I31" s="344">
        <v>0</v>
      </c>
      <c r="J31" s="344">
        <v>0</v>
      </c>
      <c r="K31" s="344">
        <v>0</v>
      </c>
      <c r="L31" s="344">
        <v>0</v>
      </c>
      <c r="M31" s="344">
        <v>0</v>
      </c>
      <c r="N31" s="344">
        <v>0</v>
      </c>
      <c r="O31" s="344">
        <v>0</v>
      </c>
      <c r="P31" s="344">
        <v>0</v>
      </c>
      <c r="Q31" s="344">
        <v>0</v>
      </c>
      <c r="R31" s="344">
        <v>0</v>
      </c>
      <c r="S31" s="344">
        <v>0</v>
      </c>
      <c r="T31" s="344">
        <v>0</v>
      </c>
      <c r="U31" s="344">
        <v>0</v>
      </c>
      <c r="V31" s="344">
        <v>0</v>
      </c>
      <c r="W31" s="344">
        <v>0</v>
      </c>
      <c r="X31" s="344">
        <v>0</v>
      </c>
      <c r="Y31" s="344">
        <v>0</v>
      </c>
      <c r="Z31" s="344">
        <v>0</v>
      </c>
      <c r="AA31" s="344">
        <v>0</v>
      </c>
      <c r="AB31" s="373">
        <f t="shared" si="2"/>
        <v>0</v>
      </c>
      <c r="AC31" s="372">
        <f t="shared" si="3"/>
        <v>0</v>
      </c>
    </row>
    <row r="32" spans="1:32" ht="31.5" x14ac:dyDescent="0.25">
      <c r="A32" s="81" t="s">
        <v>171</v>
      </c>
      <c r="B32" s="55" t="s">
        <v>170</v>
      </c>
      <c r="C32" s="349">
        <v>2.7960019912373246</v>
      </c>
      <c r="D32" s="373">
        <v>0</v>
      </c>
      <c r="E32" s="372">
        <v>2.7960019912373246</v>
      </c>
      <c r="F32" s="372">
        <f t="shared" si="4"/>
        <v>0</v>
      </c>
      <c r="G32" s="344">
        <v>2.9803802300000002</v>
      </c>
      <c r="H32" s="344">
        <v>0</v>
      </c>
      <c r="I32" s="344">
        <v>0</v>
      </c>
      <c r="J32" s="344">
        <v>0</v>
      </c>
      <c r="K32" s="344">
        <v>0</v>
      </c>
      <c r="L32" s="344">
        <v>2.7960019912373246</v>
      </c>
      <c r="M32" s="344">
        <v>0</v>
      </c>
      <c r="N32" s="344">
        <v>0</v>
      </c>
      <c r="O32" s="344">
        <v>0</v>
      </c>
      <c r="P32" s="344">
        <v>0</v>
      </c>
      <c r="Q32" s="344">
        <v>0</v>
      </c>
      <c r="R32" s="344">
        <v>0</v>
      </c>
      <c r="S32" s="344">
        <v>0</v>
      </c>
      <c r="T32" s="344">
        <v>0</v>
      </c>
      <c r="U32" s="344">
        <v>0</v>
      </c>
      <c r="V32" s="344">
        <v>0</v>
      </c>
      <c r="W32" s="344">
        <v>0</v>
      </c>
      <c r="X32" s="344">
        <v>0</v>
      </c>
      <c r="Y32" s="344">
        <v>0</v>
      </c>
      <c r="Z32" s="344">
        <v>0</v>
      </c>
      <c r="AA32" s="344">
        <v>0</v>
      </c>
      <c r="AB32" s="373">
        <f t="shared" si="2"/>
        <v>2.7960019912373246</v>
      </c>
      <c r="AC32" s="372">
        <f t="shared" si="3"/>
        <v>0</v>
      </c>
    </row>
    <row r="33" spans="1:29" x14ac:dyDescent="0.25">
      <c r="A33" s="81" t="s">
        <v>169</v>
      </c>
      <c r="B33" s="55" t="s">
        <v>168</v>
      </c>
      <c r="C33" s="349">
        <v>0.6443682990948969</v>
      </c>
      <c r="D33" s="373">
        <v>0</v>
      </c>
      <c r="E33" s="372">
        <v>0.6443682990948969</v>
      </c>
      <c r="F33" s="372">
        <f t="shared" si="4"/>
        <v>0</v>
      </c>
      <c r="G33" s="344">
        <v>0.72325532000000003</v>
      </c>
      <c r="H33" s="344">
        <v>0</v>
      </c>
      <c r="I33" s="344">
        <v>0</v>
      </c>
      <c r="J33" s="344">
        <v>0</v>
      </c>
      <c r="K33" s="344">
        <v>0</v>
      </c>
      <c r="L33" s="344">
        <v>0.6443682990948969</v>
      </c>
      <c r="M33" s="344">
        <v>0</v>
      </c>
      <c r="N33" s="344">
        <v>0</v>
      </c>
      <c r="O33" s="344">
        <v>0</v>
      </c>
      <c r="P33" s="344">
        <v>0</v>
      </c>
      <c r="Q33" s="344">
        <v>0</v>
      </c>
      <c r="R33" s="344">
        <v>0</v>
      </c>
      <c r="S33" s="344">
        <v>0</v>
      </c>
      <c r="T33" s="344">
        <v>0</v>
      </c>
      <c r="U33" s="344">
        <v>0</v>
      </c>
      <c r="V33" s="344">
        <v>0</v>
      </c>
      <c r="W33" s="344">
        <v>0</v>
      </c>
      <c r="X33" s="344">
        <v>0</v>
      </c>
      <c r="Y33" s="344">
        <v>0</v>
      </c>
      <c r="Z33" s="344">
        <v>0</v>
      </c>
      <c r="AA33" s="344">
        <v>0</v>
      </c>
      <c r="AB33" s="373">
        <f t="shared" si="2"/>
        <v>0.6443682990948969</v>
      </c>
      <c r="AC33" s="372">
        <f t="shared" si="3"/>
        <v>0</v>
      </c>
    </row>
    <row r="34" spans="1:29" x14ac:dyDescent="0.25">
      <c r="A34" s="81" t="s">
        <v>167</v>
      </c>
      <c r="B34" s="55" t="s">
        <v>166</v>
      </c>
      <c r="C34" s="349">
        <v>0.2865860342224007</v>
      </c>
      <c r="D34" s="373">
        <v>0</v>
      </c>
      <c r="E34" s="372">
        <v>0.2865860342224007</v>
      </c>
      <c r="F34" s="372">
        <f t="shared" si="4"/>
        <v>0</v>
      </c>
      <c r="G34" s="344">
        <v>0.20458444999999936</v>
      </c>
      <c r="H34" s="344">
        <v>0</v>
      </c>
      <c r="I34" s="344">
        <v>0</v>
      </c>
      <c r="J34" s="344">
        <v>0</v>
      </c>
      <c r="K34" s="344">
        <v>0</v>
      </c>
      <c r="L34" s="344">
        <v>0.2865860342224007</v>
      </c>
      <c r="M34" s="344">
        <v>0</v>
      </c>
      <c r="N34" s="344">
        <v>0</v>
      </c>
      <c r="O34" s="344">
        <v>0</v>
      </c>
      <c r="P34" s="344">
        <v>0</v>
      </c>
      <c r="Q34" s="344">
        <v>0</v>
      </c>
      <c r="R34" s="344">
        <v>0</v>
      </c>
      <c r="S34" s="344">
        <v>0</v>
      </c>
      <c r="T34" s="344">
        <v>0</v>
      </c>
      <c r="U34" s="344">
        <v>0</v>
      </c>
      <c r="V34" s="344">
        <v>0</v>
      </c>
      <c r="W34" s="344">
        <v>0</v>
      </c>
      <c r="X34" s="344">
        <v>0</v>
      </c>
      <c r="Y34" s="344">
        <v>0</v>
      </c>
      <c r="Z34" s="344">
        <v>0</v>
      </c>
      <c r="AA34" s="344">
        <v>0</v>
      </c>
      <c r="AB34" s="373">
        <f t="shared" si="2"/>
        <v>0.2865860342224007</v>
      </c>
      <c r="AC34" s="372">
        <f t="shared" si="3"/>
        <v>0</v>
      </c>
    </row>
    <row r="35" spans="1:29" s="331" customFormat="1" ht="31.5" x14ac:dyDescent="0.25">
      <c r="A35" s="84" t="s">
        <v>62</v>
      </c>
      <c r="B35" s="83" t="s">
        <v>165</v>
      </c>
      <c r="C35" s="349">
        <v>0</v>
      </c>
      <c r="D35" s="373">
        <v>0</v>
      </c>
      <c r="E35" s="372">
        <v>0</v>
      </c>
      <c r="F35" s="372">
        <f t="shared" si="4"/>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73">
        <f t="shared" si="2"/>
        <v>0</v>
      </c>
      <c r="AC35" s="372">
        <f t="shared" si="3"/>
        <v>0</v>
      </c>
    </row>
    <row r="36" spans="1:29" ht="31.5" x14ac:dyDescent="0.25">
      <c r="A36" s="81" t="s">
        <v>164</v>
      </c>
      <c r="B36" s="80" t="s">
        <v>163</v>
      </c>
      <c r="C36" s="349">
        <v>0</v>
      </c>
      <c r="D36" s="373">
        <v>0</v>
      </c>
      <c r="E36" s="372">
        <v>0</v>
      </c>
      <c r="F36" s="372">
        <f t="shared" si="4"/>
        <v>0</v>
      </c>
      <c r="G36" s="344">
        <v>0</v>
      </c>
      <c r="H36" s="344">
        <v>0</v>
      </c>
      <c r="I36" s="344">
        <v>0</v>
      </c>
      <c r="J36" s="344">
        <v>0</v>
      </c>
      <c r="K36" s="344">
        <v>0</v>
      </c>
      <c r="L36" s="344">
        <v>0</v>
      </c>
      <c r="M36" s="344">
        <v>0</v>
      </c>
      <c r="N36" s="344">
        <v>0</v>
      </c>
      <c r="O36" s="344">
        <v>0</v>
      </c>
      <c r="P36" s="344">
        <v>0</v>
      </c>
      <c r="Q36" s="344">
        <v>0</v>
      </c>
      <c r="R36" s="344">
        <v>0</v>
      </c>
      <c r="S36" s="344">
        <v>0</v>
      </c>
      <c r="T36" s="344">
        <v>0</v>
      </c>
      <c r="U36" s="344">
        <v>0</v>
      </c>
      <c r="V36" s="344">
        <v>0</v>
      </c>
      <c r="W36" s="344">
        <v>0</v>
      </c>
      <c r="X36" s="344">
        <v>0</v>
      </c>
      <c r="Y36" s="344">
        <v>0</v>
      </c>
      <c r="Z36" s="344">
        <v>0</v>
      </c>
      <c r="AA36" s="344">
        <v>0</v>
      </c>
      <c r="AB36" s="373">
        <f t="shared" si="2"/>
        <v>0</v>
      </c>
      <c r="AC36" s="372">
        <f t="shared" si="3"/>
        <v>0</v>
      </c>
    </row>
    <row r="37" spans="1:29" x14ac:dyDescent="0.25">
      <c r="A37" s="81" t="s">
        <v>162</v>
      </c>
      <c r="B37" s="80" t="s">
        <v>152</v>
      </c>
      <c r="C37" s="349">
        <v>0.4</v>
      </c>
      <c r="D37" s="373">
        <v>0</v>
      </c>
      <c r="E37" s="372">
        <v>0.4</v>
      </c>
      <c r="F37" s="372">
        <f t="shared" si="4"/>
        <v>0</v>
      </c>
      <c r="G37" s="344">
        <v>0.4</v>
      </c>
      <c r="H37" s="344">
        <v>0</v>
      </c>
      <c r="I37" s="344">
        <v>0</v>
      </c>
      <c r="J37" s="344">
        <v>0</v>
      </c>
      <c r="K37" s="344">
        <v>0</v>
      </c>
      <c r="L37" s="344">
        <v>0.4</v>
      </c>
      <c r="M37" s="344">
        <v>0</v>
      </c>
      <c r="N37" s="344">
        <v>0</v>
      </c>
      <c r="O37" s="344">
        <v>0</v>
      </c>
      <c r="P37" s="344">
        <v>0</v>
      </c>
      <c r="Q37" s="344">
        <v>0</v>
      </c>
      <c r="R37" s="344">
        <v>0</v>
      </c>
      <c r="S37" s="344">
        <v>0</v>
      </c>
      <c r="T37" s="344">
        <v>0</v>
      </c>
      <c r="U37" s="344">
        <v>0</v>
      </c>
      <c r="V37" s="344">
        <v>0</v>
      </c>
      <c r="W37" s="344">
        <v>0</v>
      </c>
      <c r="X37" s="344">
        <v>0</v>
      </c>
      <c r="Y37" s="344">
        <v>0</v>
      </c>
      <c r="Z37" s="344">
        <v>0</v>
      </c>
      <c r="AA37" s="344">
        <v>0</v>
      </c>
      <c r="AB37" s="373">
        <f t="shared" si="2"/>
        <v>0.4</v>
      </c>
      <c r="AC37" s="372">
        <f t="shared" si="3"/>
        <v>0</v>
      </c>
    </row>
    <row r="38" spans="1:29" x14ac:dyDescent="0.25">
      <c r="A38" s="81" t="s">
        <v>161</v>
      </c>
      <c r="B38" s="80" t="s">
        <v>150</v>
      </c>
      <c r="C38" s="349">
        <v>0</v>
      </c>
      <c r="D38" s="373">
        <v>0</v>
      </c>
      <c r="E38" s="372">
        <v>0</v>
      </c>
      <c r="F38" s="372">
        <f t="shared" si="4"/>
        <v>0</v>
      </c>
      <c r="G38" s="344">
        <v>0</v>
      </c>
      <c r="H38" s="344">
        <v>0</v>
      </c>
      <c r="I38" s="344">
        <v>0</v>
      </c>
      <c r="J38" s="344">
        <v>0</v>
      </c>
      <c r="K38" s="344">
        <v>0</v>
      </c>
      <c r="L38" s="344">
        <v>0</v>
      </c>
      <c r="M38" s="344">
        <v>0</v>
      </c>
      <c r="N38" s="344">
        <v>0</v>
      </c>
      <c r="O38" s="344">
        <v>0</v>
      </c>
      <c r="P38" s="344">
        <v>0</v>
      </c>
      <c r="Q38" s="344">
        <v>0</v>
      </c>
      <c r="R38" s="344">
        <v>0</v>
      </c>
      <c r="S38" s="344">
        <v>0</v>
      </c>
      <c r="T38" s="344">
        <v>0</v>
      </c>
      <c r="U38" s="344">
        <v>0</v>
      </c>
      <c r="V38" s="344">
        <v>0</v>
      </c>
      <c r="W38" s="344">
        <v>0</v>
      </c>
      <c r="X38" s="344">
        <v>0</v>
      </c>
      <c r="Y38" s="344">
        <v>0</v>
      </c>
      <c r="Z38" s="344">
        <v>0</v>
      </c>
      <c r="AA38" s="344">
        <v>0</v>
      </c>
      <c r="AB38" s="373">
        <f t="shared" si="2"/>
        <v>0</v>
      </c>
      <c r="AC38" s="372">
        <f t="shared" si="3"/>
        <v>0</v>
      </c>
    </row>
    <row r="39" spans="1:29" ht="31.5" x14ac:dyDescent="0.25">
      <c r="A39" s="81" t="s">
        <v>160</v>
      </c>
      <c r="B39" s="55" t="s">
        <v>148</v>
      </c>
      <c r="C39" s="349">
        <v>0</v>
      </c>
      <c r="D39" s="373">
        <v>0</v>
      </c>
      <c r="E39" s="372">
        <v>0</v>
      </c>
      <c r="F39" s="372">
        <f t="shared" si="4"/>
        <v>0</v>
      </c>
      <c r="G39" s="344">
        <v>0</v>
      </c>
      <c r="H39" s="344">
        <v>0</v>
      </c>
      <c r="I39" s="344">
        <v>0</v>
      </c>
      <c r="J39" s="344">
        <v>0</v>
      </c>
      <c r="K39" s="344">
        <v>0</v>
      </c>
      <c r="L39" s="344">
        <v>0</v>
      </c>
      <c r="M39" s="344">
        <v>0</v>
      </c>
      <c r="N39" s="344">
        <v>0</v>
      </c>
      <c r="O39" s="344">
        <v>0</v>
      </c>
      <c r="P39" s="344">
        <v>0</v>
      </c>
      <c r="Q39" s="344">
        <v>0</v>
      </c>
      <c r="R39" s="344">
        <v>0</v>
      </c>
      <c r="S39" s="344">
        <v>0</v>
      </c>
      <c r="T39" s="344">
        <v>0</v>
      </c>
      <c r="U39" s="344">
        <v>0</v>
      </c>
      <c r="V39" s="344">
        <v>0</v>
      </c>
      <c r="W39" s="344">
        <v>0</v>
      </c>
      <c r="X39" s="344">
        <v>0</v>
      </c>
      <c r="Y39" s="344">
        <v>0</v>
      </c>
      <c r="Z39" s="344">
        <v>0</v>
      </c>
      <c r="AA39" s="344">
        <v>0</v>
      </c>
      <c r="AB39" s="373">
        <f t="shared" si="2"/>
        <v>0</v>
      </c>
      <c r="AC39" s="372">
        <f t="shared" si="3"/>
        <v>0</v>
      </c>
    </row>
    <row r="40" spans="1:29" ht="31.5" x14ac:dyDescent="0.25">
      <c r="A40" s="81" t="s">
        <v>159</v>
      </c>
      <c r="B40" s="55" t="s">
        <v>146</v>
      </c>
      <c r="C40" s="349">
        <v>0</v>
      </c>
      <c r="D40" s="373">
        <v>0</v>
      </c>
      <c r="E40" s="372">
        <v>0</v>
      </c>
      <c r="F40" s="372">
        <f t="shared" si="4"/>
        <v>0</v>
      </c>
      <c r="G40" s="344">
        <v>0</v>
      </c>
      <c r="H40" s="344">
        <v>0</v>
      </c>
      <c r="I40" s="344">
        <v>0</v>
      </c>
      <c r="J40" s="344">
        <v>0</v>
      </c>
      <c r="K40" s="344">
        <v>0</v>
      </c>
      <c r="L40" s="344">
        <v>0</v>
      </c>
      <c r="M40" s="344">
        <v>0</v>
      </c>
      <c r="N40" s="344">
        <v>0</v>
      </c>
      <c r="O40" s="344">
        <v>0</v>
      </c>
      <c r="P40" s="344">
        <v>0</v>
      </c>
      <c r="Q40" s="344">
        <v>0</v>
      </c>
      <c r="R40" s="344">
        <v>0</v>
      </c>
      <c r="S40" s="344">
        <v>0</v>
      </c>
      <c r="T40" s="344">
        <v>0</v>
      </c>
      <c r="U40" s="344">
        <v>0</v>
      </c>
      <c r="V40" s="344">
        <v>0</v>
      </c>
      <c r="W40" s="344">
        <v>0</v>
      </c>
      <c r="X40" s="344">
        <v>0</v>
      </c>
      <c r="Y40" s="344">
        <v>0</v>
      </c>
      <c r="Z40" s="344">
        <v>0</v>
      </c>
      <c r="AA40" s="344">
        <v>0</v>
      </c>
      <c r="AB40" s="373">
        <f t="shared" si="2"/>
        <v>0</v>
      </c>
      <c r="AC40" s="372">
        <f t="shared" si="3"/>
        <v>0</v>
      </c>
    </row>
    <row r="41" spans="1:29" x14ac:dyDescent="0.25">
      <c r="A41" s="81" t="s">
        <v>158</v>
      </c>
      <c r="B41" s="55" t="s">
        <v>144</v>
      </c>
      <c r="C41" s="349">
        <v>0.433</v>
      </c>
      <c r="D41" s="373">
        <v>0</v>
      </c>
      <c r="E41" s="372">
        <v>0.433</v>
      </c>
      <c r="F41" s="372">
        <f t="shared" si="4"/>
        <v>0</v>
      </c>
      <c r="G41" s="344">
        <v>0.45100000000000001</v>
      </c>
      <c r="H41" s="344">
        <v>0</v>
      </c>
      <c r="I41" s="344">
        <v>0</v>
      </c>
      <c r="J41" s="344">
        <v>0</v>
      </c>
      <c r="K41" s="344">
        <v>0</v>
      </c>
      <c r="L41" s="344">
        <v>0.433</v>
      </c>
      <c r="M41" s="344">
        <v>0</v>
      </c>
      <c r="N41" s="344">
        <v>0</v>
      </c>
      <c r="O41" s="344">
        <v>0</v>
      </c>
      <c r="P41" s="344">
        <v>0</v>
      </c>
      <c r="Q41" s="344">
        <v>0</v>
      </c>
      <c r="R41" s="344">
        <v>0</v>
      </c>
      <c r="S41" s="344">
        <v>0</v>
      </c>
      <c r="T41" s="344">
        <v>0</v>
      </c>
      <c r="U41" s="344">
        <v>0</v>
      </c>
      <c r="V41" s="344">
        <v>0</v>
      </c>
      <c r="W41" s="344">
        <v>0</v>
      </c>
      <c r="X41" s="344">
        <v>0</v>
      </c>
      <c r="Y41" s="344">
        <v>0</v>
      </c>
      <c r="Z41" s="344">
        <v>0</v>
      </c>
      <c r="AA41" s="344">
        <v>0</v>
      </c>
      <c r="AB41" s="373">
        <f t="shared" si="2"/>
        <v>0.433</v>
      </c>
      <c r="AC41" s="372">
        <f t="shared" si="3"/>
        <v>0</v>
      </c>
    </row>
    <row r="42" spans="1:29" ht="18.75" x14ac:dyDescent="0.25">
      <c r="A42" s="81" t="s">
        <v>157</v>
      </c>
      <c r="B42" s="80" t="s">
        <v>142</v>
      </c>
      <c r="C42" s="349">
        <v>0</v>
      </c>
      <c r="D42" s="373">
        <v>0</v>
      </c>
      <c r="E42" s="372">
        <v>0</v>
      </c>
      <c r="F42" s="372">
        <f t="shared" si="4"/>
        <v>0</v>
      </c>
      <c r="G42" s="344">
        <v>0</v>
      </c>
      <c r="H42" s="344">
        <v>0</v>
      </c>
      <c r="I42" s="344">
        <v>0</v>
      </c>
      <c r="J42" s="344">
        <v>0</v>
      </c>
      <c r="K42" s="344">
        <v>0</v>
      </c>
      <c r="L42" s="344">
        <v>0</v>
      </c>
      <c r="M42" s="344">
        <v>0</v>
      </c>
      <c r="N42" s="344">
        <v>0</v>
      </c>
      <c r="O42" s="344">
        <v>0</v>
      </c>
      <c r="P42" s="344">
        <v>0</v>
      </c>
      <c r="Q42" s="344">
        <v>0</v>
      </c>
      <c r="R42" s="344">
        <v>0</v>
      </c>
      <c r="S42" s="344">
        <v>0</v>
      </c>
      <c r="T42" s="344">
        <v>0</v>
      </c>
      <c r="U42" s="344">
        <v>0</v>
      </c>
      <c r="V42" s="344">
        <v>0</v>
      </c>
      <c r="W42" s="344">
        <v>0</v>
      </c>
      <c r="X42" s="344">
        <v>0</v>
      </c>
      <c r="Y42" s="344">
        <v>0</v>
      </c>
      <c r="Z42" s="344">
        <v>0</v>
      </c>
      <c r="AA42" s="344">
        <v>0</v>
      </c>
      <c r="AB42" s="373">
        <f t="shared" si="2"/>
        <v>0</v>
      </c>
      <c r="AC42" s="372">
        <f t="shared" si="3"/>
        <v>0</v>
      </c>
    </row>
    <row r="43" spans="1:29" s="331" customFormat="1" x14ac:dyDescent="0.25">
      <c r="A43" s="84" t="s">
        <v>61</v>
      </c>
      <c r="B43" s="83" t="s">
        <v>156</v>
      </c>
      <c r="C43" s="349">
        <v>0</v>
      </c>
      <c r="D43" s="373">
        <v>0</v>
      </c>
      <c r="E43" s="372">
        <v>0</v>
      </c>
      <c r="F43" s="372">
        <f t="shared" si="4"/>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73">
        <f t="shared" si="2"/>
        <v>0</v>
      </c>
      <c r="AC43" s="372">
        <f t="shared" si="3"/>
        <v>0</v>
      </c>
    </row>
    <row r="44" spans="1:29" x14ac:dyDescent="0.25">
      <c r="A44" s="81" t="s">
        <v>155</v>
      </c>
      <c r="B44" s="55" t="s">
        <v>154</v>
      </c>
      <c r="C44" s="349">
        <v>0</v>
      </c>
      <c r="D44" s="373">
        <v>0</v>
      </c>
      <c r="E44" s="372">
        <v>0</v>
      </c>
      <c r="F44" s="372">
        <f t="shared" si="4"/>
        <v>0</v>
      </c>
      <c r="G44" s="344">
        <v>0</v>
      </c>
      <c r="H44" s="344">
        <v>0</v>
      </c>
      <c r="I44" s="344">
        <v>0</v>
      </c>
      <c r="J44" s="344">
        <v>0</v>
      </c>
      <c r="K44" s="344">
        <v>0</v>
      </c>
      <c r="L44" s="344">
        <v>0</v>
      </c>
      <c r="M44" s="344">
        <v>0</v>
      </c>
      <c r="N44" s="344">
        <v>0</v>
      </c>
      <c r="O44" s="344">
        <v>0</v>
      </c>
      <c r="P44" s="344">
        <v>0</v>
      </c>
      <c r="Q44" s="344">
        <v>0</v>
      </c>
      <c r="R44" s="344">
        <v>0</v>
      </c>
      <c r="S44" s="344">
        <v>0</v>
      </c>
      <c r="T44" s="344">
        <v>0</v>
      </c>
      <c r="U44" s="344">
        <v>0</v>
      </c>
      <c r="V44" s="344">
        <v>0</v>
      </c>
      <c r="W44" s="344">
        <v>0</v>
      </c>
      <c r="X44" s="344">
        <v>0</v>
      </c>
      <c r="Y44" s="344">
        <v>0</v>
      </c>
      <c r="Z44" s="344">
        <v>0</v>
      </c>
      <c r="AA44" s="344">
        <v>0</v>
      </c>
      <c r="AB44" s="373">
        <f t="shared" si="2"/>
        <v>0</v>
      </c>
      <c r="AC44" s="372">
        <f t="shared" si="3"/>
        <v>0</v>
      </c>
    </row>
    <row r="45" spans="1:29" x14ac:dyDescent="0.25">
      <c r="A45" s="81" t="s">
        <v>153</v>
      </c>
      <c r="B45" s="55" t="s">
        <v>152</v>
      </c>
      <c r="C45" s="349">
        <v>0.4</v>
      </c>
      <c r="D45" s="373">
        <v>0</v>
      </c>
      <c r="E45" s="372">
        <v>0.4</v>
      </c>
      <c r="F45" s="372">
        <f t="shared" si="4"/>
        <v>0</v>
      </c>
      <c r="G45" s="344">
        <v>0.4</v>
      </c>
      <c r="H45" s="344">
        <v>0</v>
      </c>
      <c r="I45" s="344">
        <v>0</v>
      </c>
      <c r="J45" s="344">
        <v>0</v>
      </c>
      <c r="K45" s="344">
        <v>0</v>
      </c>
      <c r="L45" s="344">
        <v>0.4</v>
      </c>
      <c r="M45" s="344">
        <v>0</v>
      </c>
      <c r="N45" s="344">
        <v>0</v>
      </c>
      <c r="O45" s="344">
        <v>0</v>
      </c>
      <c r="P45" s="344">
        <v>0</v>
      </c>
      <c r="Q45" s="344">
        <v>0</v>
      </c>
      <c r="R45" s="344">
        <v>0</v>
      </c>
      <c r="S45" s="344">
        <v>0</v>
      </c>
      <c r="T45" s="344">
        <v>0</v>
      </c>
      <c r="U45" s="344">
        <v>0</v>
      </c>
      <c r="V45" s="344">
        <v>0</v>
      </c>
      <c r="W45" s="344">
        <v>0</v>
      </c>
      <c r="X45" s="344">
        <v>0</v>
      </c>
      <c r="Y45" s="344">
        <v>0</v>
      </c>
      <c r="Z45" s="344">
        <v>0</v>
      </c>
      <c r="AA45" s="344">
        <v>0</v>
      </c>
      <c r="AB45" s="373">
        <f t="shared" si="2"/>
        <v>0.4</v>
      </c>
      <c r="AC45" s="372">
        <f t="shared" si="3"/>
        <v>0</v>
      </c>
    </row>
    <row r="46" spans="1:29" x14ac:dyDescent="0.25">
      <c r="A46" s="81" t="s">
        <v>151</v>
      </c>
      <c r="B46" s="55" t="s">
        <v>150</v>
      </c>
      <c r="C46" s="349">
        <v>0</v>
      </c>
      <c r="D46" s="373">
        <v>0</v>
      </c>
      <c r="E46" s="372">
        <v>0</v>
      </c>
      <c r="F46" s="372">
        <f t="shared" si="4"/>
        <v>0</v>
      </c>
      <c r="G46" s="344">
        <v>0</v>
      </c>
      <c r="H46" s="344">
        <v>0</v>
      </c>
      <c r="I46" s="344">
        <v>0</v>
      </c>
      <c r="J46" s="344">
        <v>0</v>
      </c>
      <c r="K46" s="344">
        <v>0</v>
      </c>
      <c r="L46" s="344">
        <v>0</v>
      </c>
      <c r="M46" s="344">
        <v>0</v>
      </c>
      <c r="N46" s="344">
        <v>0</v>
      </c>
      <c r="O46" s="344">
        <v>0</v>
      </c>
      <c r="P46" s="344">
        <v>0</v>
      </c>
      <c r="Q46" s="344">
        <v>0</v>
      </c>
      <c r="R46" s="344">
        <v>0</v>
      </c>
      <c r="S46" s="344">
        <v>0</v>
      </c>
      <c r="T46" s="344">
        <v>0</v>
      </c>
      <c r="U46" s="344">
        <v>0</v>
      </c>
      <c r="V46" s="344">
        <v>0</v>
      </c>
      <c r="W46" s="344">
        <v>0</v>
      </c>
      <c r="X46" s="344">
        <v>0</v>
      </c>
      <c r="Y46" s="344">
        <v>0</v>
      </c>
      <c r="Z46" s="344">
        <v>0</v>
      </c>
      <c r="AA46" s="344">
        <v>0</v>
      </c>
      <c r="AB46" s="373">
        <f t="shared" si="2"/>
        <v>0</v>
      </c>
      <c r="AC46" s="372">
        <f t="shared" si="3"/>
        <v>0</v>
      </c>
    </row>
    <row r="47" spans="1:29" ht="31.5" x14ac:dyDescent="0.25">
      <c r="A47" s="81" t="s">
        <v>149</v>
      </c>
      <c r="B47" s="55" t="s">
        <v>148</v>
      </c>
      <c r="C47" s="349">
        <v>0</v>
      </c>
      <c r="D47" s="373">
        <v>0</v>
      </c>
      <c r="E47" s="372">
        <v>0</v>
      </c>
      <c r="F47" s="372">
        <f t="shared" si="4"/>
        <v>0</v>
      </c>
      <c r="G47" s="344">
        <v>0</v>
      </c>
      <c r="H47" s="344">
        <v>0</v>
      </c>
      <c r="I47" s="344">
        <v>0</v>
      </c>
      <c r="J47" s="344">
        <v>0</v>
      </c>
      <c r="K47" s="344">
        <v>0</v>
      </c>
      <c r="L47" s="344">
        <v>0</v>
      </c>
      <c r="M47" s="344">
        <v>0</v>
      </c>
      <c r="N47" s="344">
        <v>0</v>
      </c>
      <c r="O47" s="344">
        <v>0</v>
      </c>
      <c r="P47" s="344">
        <v>0</v>
      </c>
      <c r="Q47" s="344">
        <v>0</v>
      </c>
      <c r="R47" s="344">
        <v>0</v>
      </c>
      <c r="S47" s="344">
        <v>0</v>
      </c>
      <c r="T47" s="344">
        <v>0</v>
      </c>
      <c r="U47" s="344">
        <v>0</v>
      </c>
      <c r="V47" s="344">
        <v>0</v>
      </c>
      <c r="W47" s="344">
        <v>0</v>
      </c>
      <c r="X47" s="344">
        <v>0</v>
      </c>
      <c r="Y47" s="344">
        <v>0</v>
      </c>
      <c r="Z47" s="344">
        <v>0</v>
      </c>
      <c r="AA47" s="344">
        <v>0</v>
      </c>
      <c r="AB47" s="373">
        <f t="shared" si="2"/>
        <v>0</v>
      </c>
      <c r="AC47" s="372">
        <f t="shared" si="3"/>
        <v>0</v>
      </c>
    </row>
    <row r="48" spans="1:29" ht="31.5" x14ac:dyDescent="0.25">
      <c r="A48" s="81" t="s">
        <v>147</v>
      </c>
      <c r="B48" s="55" t="s">
        <v>146</v>
      </c>
      <c r="C48" s="349">
        <v>0</v>
      </c>
      <c r="D48" s="373">
        <v>0</v>
      </c>
      <c r="E48" s="372">
        <v>0</v>
      </c>
      <c r="F48" s="372">
        <f t="shared" si="4"/>
        <v>0</v>
      </c>
      <c r="G48" s="344">
        <v>0</v>
      </c>
      <c r="H48" s="344">
        <v>0</v>
      </c>
      <c r="I48" s="344">
        <v>0</v>
      </c>
      <c r="J48" s="344">
        <v>0</v>
      </c>
      <c r="K48" s="344">
        <v>0</v>
      </c>
      <c r="L48" s="344">
        <v>0</v>
      </c>
      <c r="M48" s="344">
        <v>0</v>
      </c>
      <c r="N48" s="344">
        <v>0</v>
      </c>
      <c r="O48" s="344">
        <v>0</v>
      </c>
      <c r="P48" s="344">
        <v>0</v>
      </c>
      <c r="Q48" s="344">
        <v>0</v>
      </c>
      <c r="R48" s="344">
        <v>0</v>
      </c>
      <c r="S48" s="344">
        <v>0</v>
      </c>
      <c r="T48" s="344">
        <v>0</v>
      </c>
      <c r="U48" s="344">
        <v>0</v>
      </c>
      <c r="V48" s="344">
        <v>0</v>
      </c>
      <c r="W48" s="344">
        <v>0</v>
      </c>
      <c r="X48" s="344">
        <v>0</v>
      </c>
      <c r="Y48" s="344">
        <v>0</v>
      </c>
      <c r="Z48" s="344">
        <v>0</v>
      </c>
      <c r="AA48" s="344">
        <v>0</v>
      </c>
      <c r="AB48" s="373">
        <f t="shared" si="2"/>
        <v>0</v>
      </c>
      <c r="AC48" s="372">
        <f t="shared" si="3"/>
        <v>0</v>
      </c>
    </row>
    <row r="49" spans="1:29" x14ac:dyDescent="0.25">
      <c r="A49" s="81" t="s">
        <v>145</v>
      </c>
      <c r="B49" s="55" t="s">
        <v>144</v>
      </c>
      <c r="C49" s="349">
        <v>0.433</v>
      </c>
      <c r="D49" s="373">
        <v>0</v>
      </c>
      <c r="E49" s="372">
        <v>0.433</v>
      </c>
      <c r="F49" s="372">
        <f t="shared" si="4"/>
        <v>0</v>
      </c>
      <c r="G49" s="344">
        <v>0.45100000000000001</v>
      </c>
      <c r="H49" s="344">
        <v>0</v>
      </c>
      <c r="I49" s="344">
        <v>0</v>
      </c>
      <c r="J49" s="344">
        <v>0</v>
      </c>
      <c r="K49" s="344">
        <v>0</v>
      </c>
      <c r="L49" s="344">
        <v>0.433</v>
      </c>
      <c r="M49" s="344">
        <v>0</v>
      </c>
      <c r="N49" s="344">
        <v>0</v>
      </c>
      <c r="O49" s="344">
        <v>0</v>
      </c>
      <c r="P49" s="344">
        <v>0</v>
      </c>
      <c r="Q49" s="344">
        <v>0</v>
      </c>
      <c r="R49" s="344">
        <v>0</v>
      </c>
      <c r="S49" s="344">
        <v>0</v>
      </c>
      <c r="T49" s="344">
        <v>0</v>
      </c>
      <c r="U49" s="344">
        <v>0</v>
      </c>
      <c r="V49" s="344">
        <v>0</v>
      </c>
      <c r="W49" s="344">
        <v>0</v>
      </c>
      <c r="X49" s="344">
        <v>0</v>
      </c>
      <c r="Y49" s="344">
        <v>0</v>
      </c>
      <c r="Z49" s="344">
        <v>0</v>
      </c>
      <c r="AA49" s="344">
        <v>0</v>
      </c>
      <c r="AB49" s="373">
        <f t="shared" si="2"/>
        <v>0.433</v>
      </c>
      <c r="AC49" s="372">
        <f t="shared" si="3"/>
        <v>0</v>
      </c>
    </row>
    <row r="50" spans="1:29" ht="18.75" x14ac:dyDescent="0.25">
      <c r="A50" s="81" t="s">
        <v>143</v>
      </c>
      <c r="B50" s="80" t="s">
        <v>142</v>
      </c>
      <c r="C50" s="349">
        <v>0</v>
      </c>
      <c r="D50" s="373">
        <v>0</v>
      </c>
      <c r="E50" s="372">
        <v>0</v>
      </c>
      <c r="F50" s="372">
        <f t="shared" si="4"/>
        <v>0</v>
      </c>
      <c r="G50" s="344">
        <v>0</v>
      </c>
      <c r="H50" s="344">
        <v>0</v>
      </c>
      <c r="I50" s="344">
        <v>0</v>
      </c>
      <c r="J50" s="344">
        <v>0</v>
      </c>
      <c r="K50" s="344">
        <v>0</v>
      </c>
      <c r="L50" s="344">
        <v>0</v>
      </c>
      <c r="M50" s="344">
        <v>0</v>
      </c>
      <c r="N50" s="344">
        <v>0</v>
      </c>
      <c r="O50" s="344">
        <v>0</v>
      </c>
      <c r="P50" s="344">
        <v>0</v>
      </c>
      <c r="Q50" s="344">
        <v>0</v>
      </c>
      <c r="R50" s="344">
        <v>0</v>
      </c>
      <c r="S50" s="344">
        <v>0</v>
      </c>
      <c r="T50" s="344">
        <v>0</v>
      </c>
      <c r="U50" s="344">
        <v>0</v>
      </c>
      <c r="V50" s="344">
        <v>0</v>
      </c>
      <c r="W50" s="344">
        <v>0</v>
      </c>
      <c r="X50" s="344">
        <v>0</v>
      </c>
      <c r="Y50" s="344">
        <v>0</v>
      </c>
      <c r="Z50" s="344">
        <v>0</v>
      </c>
      <c r="AA50" s="344">
        <v>0</v>
      </c>
      <c r="AB50" s="373">
        <f t="shared" si="2"/>
        <v>0</v>
      </c>
      <c r="AC50" s="372">
        <f t="shared" si="3"/>
        <v>0</v>
      </c>
    </row>
    <row r="51" spans="1:29" s="331" customFormat="1" ht="35.25" customHeight="1" x14ac:dyDescent="0.25">
      <c r="A51" s="84" t="s">
        <v>59</v>
      </c>
      <c r="B51" s="83" t="s">
        <v>141</v>
      </c>
      <c r="C51" s="349">
        <v>0</v>
      </c>
      <c r="D51" s="373">
        <v>0</v>
      </c>
      <c r="E51" s="372">
        <v>0</v>
      </c>
      <c r="F51" s="372">
        <f t="shared" si="4"/>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73">
        <f t="shared" si="2"/>
        <v>0</v>
      </c>
      <c r="AC51" s="372">
        <f t="shared" si="3"/>
        <v>0</v>
      </c>
    </row>
    <row r="52" spans="1:29" x14ac:dyDescent="0.25">
      <c r="A52" s="81" t="s">
        <v>140</v>
      </c>
      <c r="B52" s="55" t="s">
        <v>139</v>
      </c>
      <c r="C52" s="349">
        <v>4.1799563245546203</v>
      </c>
      <c r="D52" s="373">
        <v>0</v>
      </c>
      <c r="E52" s="372">
        <v>4.1799563245546203</v>
      </c>
      <c r="F52" s="372">
        <f t="shared" si="4"/>
        <v>0</v>
      </c>
      <c r="G52" s="344">
        <v>4.3609999999999998</v>
      </c>
      <c r="H52" s="344">
        <v>0</v>
      </c>
      <c r="I52" s="344">
        <v>0</v>
      </c>
      <c r="J52" s="344">
        <v>0</v>
      </c>
      <c r="K52" s="344">
        <v>0</v>
      </c>
      <c r="L52" s="344">
        <v>4.1799563245546203</v>
      </c>
      <c r="M52" s="344">
        <v>0</v>
      </c>
      <c r="N52" s="344">
        <v>0</v>
      </c>
      <c r="O52" s="344">
        <v>0</v>
      </c>
      <c r="P52" s="344">
        <v>0</v>
      </c>
      <c r="Q52" s="344">
        <v>0</v>
      </c>
      <c r="R52" s="344">
        <v>0</v>
      </c>
      <c r="S52" s="344">
        <v>0</v>
      </c>
      <c r="T52" s="344">
        <v>0</v>
      </c>
      <c r="U52" s="344">
        <v>0</v>
      </c>
      <c r="V52" s="344">
        <v>0</v>
      </c>
      <c r="W52" s="344">
        <v>0</v>
      </c>
      <c r="X52" s="344">
        <v>0</v>
      </c>
      <c r="Y52" s="344">
        <v>0</v>
      </c>
      <c r="Z52" s="344">
        <v>0</v>
      </c>
      <c r="AA52" s="344">
        <v>0</v>
      </c>
      <c r="AB52" s="373">
        <f t="shared" si="2"/>
        <v>4.1799563245546203</v>
      </c>
      <c r="AC52" s="372">
        <f t="shared" si="3"/>
        <v>0</v>
      </c>
    </row>
    <row r="53" spans="1:29" x14ac:dyDescent="0.25">
      <c r="A53" s="81" t="s">
        <v>138</v>
      </c>
      <c r="B53" s="55" t="s">
        <v>132</v>
      </c>
      <c r="C53" s="349">
        <v>0</v>
      </c>
      <c r="D53" s="373">
        <v>0</v>
      </c>
      <c r="E53" s="372">
        <v>0</v>
      </c>
      <c r="F53" s="372">
        <f t="shared" si="4"/>
        <v>0</v>
      </c>
      <c r="G53" s="344">
        <v>0</v>
      </c>
      <c r="H53" s="344">
        <v>0</v>
      </c>
      <c r="I53" s="344">
        <v>0</v>
      </c>
      <c r="J53" s="344">
        <v>0</v>
      </c>
      <c r="K53" s="344">
        <v>0</v>
      </c>
      <c r="L53" s="344">
        <v>0</v>
      </c>
      <c r="M53" s="344">
        <v>0</v>
      </c>
      <c r="N53" s="344">
        <v>0</v>
      </c>
      <c r="O53" s="344">
        <v>0</v>
      </c>
      <c r="P53" s="344">
        <v>0</v>
      </c>
      <c r="Q53" s="344">
        <v>0</v>
      </c>
      <c r="R53" s="344">
        <v>0</v>
      </c>
      <c r="S53" s="344">
        <v>0</v>
      </c>
      <c r="T53" s="344">
        <v>0</v>
      </c>
      <c r="U53" s="344">
        <v>0</v>
      </c>
      <c r="V53" s="344">
        <v>0</v>
      </c>
      <c r="W53" s="344">
        <v>0</v>
      </c>
      <c r="X53" s="344">
        <v>0</v>
      </c>
      <c r="Y53" s="344">
        <v>0</v>
      </c>
      <c r="Z53" s="344">
        <v>0</v>
      </c>
      <c r="AA53" s="344">
        <v>0</v>
      </c>
      <c r="AB53" s="373">
        <f t="shared" si="2"/>
        <v>0</v>
      </c>
      <c r="AC53" s="372">
        <f t="shared" si="3"/>
        <v>0</v>
      </c>
    </row>
    <row r="54" spans="1:29" x14ac:dyDescent="0.25">
      <c r="A54" s="81" t="s">
        <v>137</v>
      </c>
      <c r="B54" s="80" t="s">
        <v>131</v>
      </c>
      <c r="C54" s="349">
        <v>0.4</v>
      </c>
      <c r="D54" s="373">
        <v>0</v>
      </c>
      <c r="E54" s="372">
        <v>0.4</v>
      </c>
      <c r="F54" s="372">
        <f t="shared" si="4"/>
        <v>0</v>
      </c>
      <c r="G54" s="344">
        <v>0.4</v>
      </c>
      <c r="H54" s="344">
        <v>0</v>
      </c>
      <c r="I54" s="344">
        <v>0</v>
      </c>
      <c r="J54" s="344">
        <v>0</v>
      </c>
      <c r="K54" s="344">
        <v>0</v>
      </c>
      <c r="L54" s="344">
        <v>0.4</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73">
        <f t="shared" si="2"/>
        <v>0.4</v>
      </c>
      <c r="AC54" s="372">
        <f t="shared" si="3"/>
        <v>0</v>
      </c>
    </row>
    <row r="55" spans="1:29" x14ac:dyDescent="0.25">
      <c r="A55" s="81" t="s">
        <v>136</v>
      </c>
      <c r="B55" s="80" t="s">
        <v>130</v>
      </c>
      <c r="C55" s="349">
        <v>0</v>
      </c>
      <c r="D55" s="373">
        <v>0</v>
      </c>
      <c r="E55" s="372">
        <v>0</v>
      </c>
      <c r="F55" s="372">
        <f t="shared" si="4"/>
        <v>0</v>
      </c>
      <c r="G55" s="344">
        <v>0</v>
      </c>
      <c r="H55" s="344">
        <v>0</v>
      </c>
      <c r="I55" s="344">
        <v>0</v>
      </c>
      <c r="J55" s="344">
        <v>0</v>
      </c>
      <c r="K55" s="344">
        <v>0</v>
      </c>
      <c r="L55" s="344">
        <v>0</v>
      </c>
      <c r="M55" s="344">
        <v>0</v>
      </c>
      <c r="N55" s="344">
        <v>0</v>
      </c>
      <c r="O55" s="344">
        <v>0</v>
      </c>
      <c r="P55" s="344">
        <v>0</v>
      </c>
      <c r="Q55" s="344">
        <v>0</v>
      </c>
      <c r="R55" s="344">
        <v>0</v>
      </c>
      <c r="S55" s="344">
        <v>0</v>
      </c>
      <c r="T55" s="344">
        <v>0</v>
      </c>
      <c r="U55" s="344">
        <v>0</v>
      </c>
      <c r="V55" s="344">
        <v>0</v>
      </c>
      <c r="W55" s="344">
        <v>0</v>
      </c>
      <c r="X55" s="344">
        <v>0</v>
      </c>
      <c r="Y55" s="344">
        <v>0</v>
      </c>
      <c r="Z55" s="344">
        <v>0</v>
      </c>
      <c r="AA55" s="344">
        <v>0</v>
      </c>
      <c r="AB55" s="373">
        <f t="shared" si="2"/>
        <v>0</v>
      </c>
      <c r="AC55" s="372">
        <f t="shared" si="3"/>
        <v>0</v>
      </c>
    </row>
    <row r="56" spans="1:29" x14ac:dyDescent="0.25">
      <c r="A56" s="81" t="s">
        <v>135</v>
      </c>
      <c r="B56" s="80" t="s">
        <v>129</v>
      </c>
      <c r="C56" s="349">
        <v>0.433</v>
      </c>
      <c r="D56" s="373">
        <v>0</v>
      </c>
      <c r="E56" s="372">
        <v>0.433</v>
      </c>
      <c r="F56" s="372">
        <f t="shared" si="4"/>
        <v>0</v>
      </c>
      <c r="G56" s="344">
        <v>0.45100000000000001</v>
      </c>
      <c r="H56" s="344">
        <v>0</v>
      </c>
      <c r="I56" s="344">
        <v>0</v>
      </c>
      <c r="J56" s="344">
        <v>0</v>
      </c>
      <c r="K56" s="344">
        <v>0</v>
      </c>
      <c r="L56" s="344">
        <v>0.433</v>
      </c>
      <c r="M56" s="344">
        <v>0</v>
      </c>
      <c r="N56" s="344">
        <v>0</v>
      </c>
      <c r="O56" s="344">
        <v>0</v>
      </c>
      <c r="P56" s="344">
        <v>0</v>
      </c>
      <c r="Q56" s="344">
        <v>0</v>
      </c>
      <c r="R56" s="344">
        <v>0</v>
      </c>
      <c r="S56" s="344">
        <v>0</v>
      </c>
      <c r="T56" s="344">
        <v>0</v>
      </c>
      <c r="U56" s="344">
        <v>0</v>
      </c>
      <c r="V56" s="344">
        <v>0</v>
      </c>
      <c r="W56" s="344">
        <v>0</v>
      </c>
      <c r="X56" s="344">
        <v>0</v>
      </c>
      <c r="Y56" s="344">
        <v>0</v>
      </c>
      <c r="Z56" s="344">
        <v>0</v>
      </c>
      <c r="AA56" s="344">
        <v>0</v>
      </c>
      <c r="AB56" s="373">
        <f t="shared" si="2"/>
        <v>0.433</v>
      </c>
      <c r="AC56" s="372">
        <f t="shared" si="3"/>
        <v>0</v>
      </c>
    </row>
    <row r="57" spans="1:29" ht="18.75" x14ac:dyDescent="0.25">
      <c r="A57" s="81" t="s">
        <v>134</v>
      </c>
      <c r="B57" s="80" t="s">
        <v>128</v>
      </c>
      <c r="C57" s="349">
        <v>0</v>
      </c>
      <c r="D57" s="373">
        <v>0</v>
      </c>
      <c r="E57" s="372">
        <v>0</v>
      </c>
      <c r="F57" s="372">
        <f t="shared" si="4"/>
        <v>0</v>
      </c>
      <c r="G57" s="344">
        <v>0</v>
      </c>
      <c r="H57" s="344">
        <v>0</v>
      </c>
      <c r="I57" s="344">
        <v>0</v>
      </c>
      <c r="J57" s="344">
        <v>0</v>
      </c>
      <c r="K57" s="344">
        <v>0</v>
      </c>
      <c r="L57" s="344">
        <v>0</v>
      </c>
      <c r="M57" s="344">
        <v>0</v>
      </c>
      <c r="N57" s="344">
        <v>0</v>
      </c>
      <c r="O57" s="344">
        <v>0</v>
      </c>
      <c r="P57" s="344">
        <v>0</v>
      </c>
      <c r="Q57" s="344">
        <v>0</v>
      </c>
      <c r="R57" s="344">
        <v>0</v>
      </c>
      <c r="S57" s="344">
        <v>0</v>
      </c>
      <c r="T57" s="344">
        <v>0</v>
      </c>
      <c r="U57" s="344">
        <v>0</v>
      </c>
      <c r="V57" s="344">
        <v>0</v>
      </c>
      <c r="W57" s="344">
        <v>0</v>
      </c>
      <c r="X57" s="344">
        <v>0</v>
      </c>
      <c r="Y57" s="344">
        <v>0</v>
      </c>
      <c r="Z57" s="344">
        <v>0</v>
      </c>
      <c r="AA57" s="344">
        <v>0</v>
      </c>
      <c r="AB57" s="373">
        <f t="shared" si="2"/>
        <v>0</v>
      </c>
      <c r="AC57" s="372">
        <f t="shared" si="3"/>
        <v>0</v>
      </c>
    </row>
    <row r="58" spans="1:29" s="331" customFormat="1" ht="36.75" customHeight="1" x14ac:dyDescent="0.25">
      <c r="A58" s="84" t="s">
        <v>58</v>
      </c>
      <c r="B58" s="103" t="s">
        <v>232</v>
      </c>
      <c r="C58" s="349">
        <v>0</v>
      </c>
      <c r="D58" s="373">
        <v>0</v>
      </c>
      <c r="E58" s="372">
        <v>0</v>
      </c>
      <c r="F58" s="372">
        <f t="shared" si="4"/>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73">
        <f t="shared" si="2"/>
        <v>0</v>
      </c>
      <c r="AC58" s="372">
        <f t="shared" si="3"/>
        <v>0</v>
      </c>
    </row>
    <row r="59" spans="1:29" s="331" customFormat="1" x14ac:dyDescent="0.25">
      <c r="A59" s="84" t="s">
        <v>56</v>
      </c>
      <c r="B59" s="83" t="s">
        <v>133</v>
      </c>
      <c r="C59" s="349">
        <v>0</v>
      </c>
      <c r="D59" s="373">
        <v>0</v>
      </c>
      <c r="E59" s="372">
        <v>0</v>
      </c>
      <c r="F59" s="372">
        <f t="shared" si="4"/>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73">
        <f t="shared" si="2"/>
        <v>0</v>
      </c>
      <c r="AC59" s="372">
        <f t="shared" si="3"/>
        <v>0</v>
      </c>
    </row>
    <row r="60" spans="1:29" x14ac:dyDescent="0.25">
      <c r="A60" s="81" t="s">
        <v>226</v>
      </c>
      <c r="B60" s="82" t="s">
        <v>154</v>
      </c>
      <c r="C60" s="349">
        <v>0</v>
      </c>
      <c r="D60" s="373">
        <v>0</v>
      </c>
      <c r="E60" s="372">
        <v>0</v>
      </c>
      <c r="F60" s="372">
        <f t="shared" si="4"/>
        <v>0</v>
      </c>
      <c r="G60" s="344">
        <v>0</v>
      </c>
      <c r="H60" s="344">
        <v>0</v>
      </c>
      <c r="I60" s="344">
        <v>0</v>
      </c>
      <c r="J60" s="344">
        <v>0</v>
      </c>
      <c r="K60" s="344">
        <v>0</v>
      </c>
      <c r="L60" s="344">
        <v>0</v>
      </c>
      <c r="M60" s="344">
        <v>0</v>
      </c>
      <c r="N60" s="344">
        <v>0</v>
      </c>
      <c r="O60" s="344">
        <v>0</v>
      </c>
      <c r="P60" s="344">
        <v>0</v>
      </c>
      <c r="Q60" s="344">
        <v>0</v>
      </c>
      <c r="R60" s="344">
        <v>0</v>
      </c>
      <c r="S60" s="344">
        <v>0</v>
      </c>
      <c r="T60" s="344">
        <v>0</v>
      </c>
      <c r="U60" s="344">
        <v>0</v>
      </c>
      <c r="V60" s="344">
        <v>0</v>
      </c>
      <c r="W60" s="344">
        <v>0</v>
      </c>
      <c r="X60" s="344">
        <v>0</v>
      </c>
      <c r="Y60" s="344">
        <v>0</v>
      </c>
      <c r="Z60" s="344">
        <v>0</v>
      </c>
      <c r="AA60" s="344">
        <v>0</v>
      </c>
      <c r="AB60" s="373">
        <f t="shared" si="2"/>
        <v>0</v>
      </c>
      <c r="AC60" s="372">
        <f t="shared" si="3"/>
        <v>0</v>
      </c>
    </row>
    <row r="61" spans="1:29" x14ac:dyDescent="0.25">
      <c r="A61" s="81" t="s">
        <v>227</v>
      </c>
      <c r="B61" s="82" t="s">
        <v>152</v>
      </c>
      <c r="C61" s="349">
        <v>0</v>
      </c>
      <c r="D61" s="373">
        <v>0</v>
      </c>
      <c r="E61" s="372">
        <v>0</v>
      </c>
      <c r="F61" s="372">
        <f t="shared" si="4"/>
        <v>0</v>
      </c>
      <c r="G61" s="344">
        <v>0</v>
      </c>
      <c r="H61" s="344">
        <v>0</v>
      </c>
      <c r="I61" s="344">
        <v>0</v>
      </c>
      <c r="J61" s="344">
        <v>0</v>
      </c>
      <c r="K61" s="344">
        <v>0</v>
      </c>
      <c r="L61" s="344">
        <v>0</v>
      </c>
      <c r="M61" s="344">
        <v>0</v>
      </c>
      <c r="N61" s="344">
        <v>0</v>
      </c>
      <c r="O61" s="344">
        <v>0</v>
      </c>
      <c r="P61" s="344">
        <v>0</v>
      </c>
      <c r="Q61" s="344">
        <v>0</v>
      </c>
      <c r="R61" s="344">
        <v>0</v>
      </c>
      <c r="S61" s="344">
        <v>0</v>
      </c>
      <c r="T61" s="344">
        <v>0</v>
      </c>
      <c r="U61" s="344">
        <v>0</v>
      </c>
      <c r="V61" s="344">
        <v>0</v>
      </c>
      <c r="W61" s="344">
        <v>0</v>
      </c>
      <c r="X61" s="344">
        <v>0</v>
      </c>
      <c r="Y61" s="344">
        <v>0</v>
      </c>
      <c r="Z61" s="344">
        <v>0</v>
      </c>
      <c r="AA61" s="344">
        <v>0</v>
      </c>
      <c r="AB61" s="373">
        <f t="shared" si="2"/>
        <v>0</v>
      </c>
      <c r="AC61" s="372">
        <f t="shared" si="3"/>
        <v>0</v>
      </c>
    </row>
    <row r="62" spans="1:29" x14ac:dyDescent="0.25">
      <c r="A62" s="81" t="s">
        <v>228</v>
      </c>
      <c r="B62" s="82" t="s">
        <v>150</v>
      </c>
      <c r="C62" s="349">
        <v>0</v>
      </c>
      <c r="D62" s="373">
        <v>0</v>
      </c>
      <c r="E62" s="372">
        <v>0</v>
      </c>
      <c r="F62" s="372">
        <f t="shared" si="4"/>
        <v>0</v>
      </c>
      <c r="G62" s="344">
        <v>0</v>
      </c>
      <c r="H62" s="344">
        <v>0</v>
      </c>
      <c r="I62" s="344">
        <v>0</v>
      </c>
      <c r="J62" s="344">
        <v>0</v>
      </c>
      <c r="K62" s="344">
        <v>0</v>
      </c>
      <c r="L62" s="344">
        <v>0</v>
      </c>
      <c r="M62" s="344">
        <v>0</v>
      </c>
      <c r="N62" s="344">
        <v>0</v>
      </c>
      <c r="O62" s="344">
        <v>0</v>
      </c>
      <c r="P62" s="344">
        <v>0</v>
      </c>
      <c r="Q62" s="344">
        <v>0</v>
      </c>
      <c r="R62" s="344">
        <v>0</v>
      </c>
      <c r="S62" s="344">
        <v>0</v>
      </c>
      <c r="T62" s="344">
        <v>0</v>
      </c>
      <c r="U62" s="344">
        <v>0</v>
      </c>
      <c r="V62" s="344">
        <v>0</v>
      </c>
      <c r="W62" s="344">
        <v>0</v>
      </c>
      <c r="X62" s="344">
        <v>0</v>
      </c>
      <c r="Y62" s="344">
        <v>0</v>
      </c>
      <c r="Z62" s="344">
        <v>0</v>
      </c>
      <c r="AA62" s="344">
        <v>0</v>
      </c>
      <c r="AB62" s="373">
        <f t="shared" si="2"/>
        <v>0</v>
      </c>
      <c r="AC62" s="372">
        <f t="shared" si="3"/>
        <v>0</v>
      </c>
    </row>
    <row r="63" spans="1:29" x14ac:dyDescent="0.25">
      <c r="A63" s="81" t="s">
        <v>229</v>
      </c>
      <c r="B63" s="82" t="s">
        <v>231</v>
      </c>
      <c r="C63" s="349">
        <v>0</v>
      </c>
      <c r="D63" s="373">
        <v>0</v>
      </c>
      <c r="E63" s="372">
        <v>0</v>
      </c>
      <c r="F63" s="372">
        <f t="shared" si="4"/>
        <v>0</v>
      </c>
      <c r="G63" s="344">
        <v>0</v>
      </c>
      <c r="H63" s="344">
        <v>0</v>
      </c>
      <c r="I63" s="344">
        <v>0</v>
      </c>
      <c r="J63" s="344">
        <v>0</v>
      </c>
      <c r="K63" s="344">
        <v>0</v>
      </c>
      <c r="L63" s="344">
        <v>0</v>
      </c>
      <c r="M63" s="344">
        <v>0</v>
      </c>
      <c r="N63" s="344">
        <v>0</v>
      </c>
      <c r="O63" s="344">
        <v>0</v>
      </c>
      <c r="P63" s="344">
        <v>0</v>
      </c>
      <c r="Q63" s="344">
        <v>0</v>
      </c>
      <c r="R63" s="344">
        <v>0</v>
      </c>
      <c r="S63" s="344">
        <v>0</v>
      </c>
      <c r="T63" s="344">
        <v>0</v>
      </c>
      <c r="U63" s="344">
        <v>0</v>
      </c>
      <c r="V63" s="344">
        <v>0</v>
      </c>
      <c r="W63" s="344">
        <v>0</v>
      </c>
      <c r="X63" s="344">
        <v>0</v>
      </c>
      <c r="Y63" s="344">
        <v>0</v>
      </c>
      <c r="Z63" s="344">
        <v>0</v>
      </c>
      <c r="AA63" s="344">
        <v>0</v>
      </c>
      <c r="AB63" s="373">
        <f t="shared" si="2"/>
        <v>0</v>
      </c>
      <c r="AC63" s="372">
        <f t="shared" si="3"/>
        <v>0</v>
      </c>
    </row>
    <row r="64" spans="1:29" ht="18.75" x14ac:dyDescent="0.25">
      <c r="A64" s="81" t="s">
        <v>230</v>
      </c>
      <c r="B64" s="80" t="s">
        <v>128</v>
      </c>
      <c r="C64" s="349">
        <v>0</v>
      </c>
      <c r="D64" s="373">
        <v>0</v>
      </c>
      <c r="E64" s="372">
        <v>0</v>
      </c>
      <c r="F64" s="372">
        <f t="shared" si="4"/>
        <v>0</v>
      </c>
      <c r="G64" s="344">
        <v>0</v>
      </c>
      <c r="H64" s="344">
        <v>0</v>
      </c>
      <c r="I64" s="344">
        <v>0</v>
      </c>
      <c r="J64" s="344">
        <v>0</v>
      </c>
      <c r="K64" s="344">
        <v>0</v>
      </c>
      <c r="L64" s="344">
        <v>0</v>
      </c>
      <c r="M64" s="344">
        <v>0</v>
      </c>
      <c r="N64" s="344">
        <v>0</v>
      </c>
      <c r="O64" s="344">
        <v>0</v>
      </c>
      <c r="P64" s="344">
        <v>0</v>
      </c>
      <c r="Q64" s="344">
        <v>0</v>
      </c>
      <c r="R64" s="344">
        <v>0</v>
      </c>
      <c r="S64" s="344">
        <v>0</v>
      </c>
      <c r="T64" s="344">
        <v>0</v>
      </c>
      <c r="U64" s="344">
        <v>0</v>
      </c>
      <c r="V64" s="344">
        <v>0</v>
      </c>
      <c r="W64" s="344">
        <v>0</v>
      </c>
      <c r="X64" s="344">
        <v>0</v>
      </c>
      <c r="Y64" s="344">
        <v>0</v>
      </c>
      <c r="Z64" s="344">
        <v>0</v>
      </c>
      <c r="AA64" s="344">
        <v>0</v>
      </c>
      <c r="AB64" s="373">
        <f t="shared" si="2"/>
        <v>0</v>
      </c>
      <c r="AC64" s="372">
        <f t="shared" si="3"/>
        <v>0</v>
      </c>
    </row>
    <row r="65" spans="1:29" x14ac:dyDescent="0.25">
      <c r="A65" s="77"/>
      <c r="B65" s="78"/>
      <c r="C65" s="346"/>
      <c r="D65" s="348"/>
      <c r="E65" s="346"/>
      <c r="F65" s="346"/>
      <c r="G65" s="346"/>
      <c r="H65" s="346"/>
      <c r="I65" s="346"/>
      <c r="J65" s="346"/>
      <c r="K65" s="346"/>
      <c r="L65" s="345"/>
      <c r="M65" s="345"/>
      <c r="N65" s="350"/>
      <c r="O65" s="350"/>
      <c r="P65" s="350"/>
      <c r="Q65" s="350"/>
      <c r="R65" s="350"/>
      <c r="S65" s="350"/>
      <c r="T65" s="350"/>
      <c r="U65" s="350"/>
      <c r="V65" s="350"/>
      <c r="W65" s="350"/>
      <c r="X65" s="350"/>
      <c r="Y65" s="350"/>
      <c r="Z65" s="350"/>
      <c r="AA65" s="350"/>
      <c r="AB65" s="350"/>
      <c r="AC65" s="347"/>
    </row>
    <row r="66" spans="1:29" ht="54" customHeight="1" x14ac:dyDescent="0.25">
      <c r="A66" s="71"/>
      <c r="B66" s="454"/>
      <c r="C66" s="454"/>
      <c r="D66" s="454"/>
      <c r="E66" s="454"/>
      <c r="F66" s="454"/>
      <c r="G66" s="454"/>
      <c r="H66" s="454"/>
      <c r="I66" s="454"/>
      <c r="J66" s="362"/>
      <c r="K66" s="362"/>
      <c r="L66" s="76"/>
      <c r="M66" s="76"/>
      <c r="N66" s="76"/>
      <c r="O66" s="76"/>
      <c r="P66" s="76"/>
      <c r="Q66" s="76"/>
      <c r="R66" s="76"/>
      <c r="S66" s="76"/>
      <c r="T66" s="76"/>
      <c r="U66" s="76"/>
      <c r="V66" s="76"/>
      <c r="W66" s="76"/>
      <c r="X66" s="76"/>
      <c r="Y66" s="76"/>
      <c r="Z66" s="76"/>
      <c r="AA66" s="76"/>
      <c r="AB66" s="76"/>
    </row>
    <row r="67" spans="1:29" x14ac:dyDescent="0.25">
      <c r="A67" s="71"/>
      <c r="B67" s="71"/>
      <c r="C67" s="71"/>
      <c r="D67" s="334"/>
      <c r="E67" s="71"/>
      <c r="F67" s="71"/>
      <c r="L67" s="71"/>
      <c r="M67" s="71"/>
      <c r="N67" s="71"/>
      <c r="O67" s="71"/>
      <c r="P67" s="71"/>
      <c r="Q67" s="71"/>
      <c r="R67" s="71"/>
      <c r="S67" s="71"/>
      <c r="T67" s="71"/>
      <c r="U67" s="71"/>
      <c r="V67" s="71"/>
      <c r="W67" s="71"/>
      <c r="X67" s="71"/>
      <c r="Y67" s="71"/>
      <c r="Z67" s="71"/>
      <c r="AA67" s="71"/>
      <c r="AB67" s="71"/>
    </row>
    <row r="68" spans="1:29" ht="50.25" customHeight="1" x14ac:dyDescent="0.25">
      <c r="A68" s="71"/>
      <c r="B68" s="453"/>
      <c r="C68" s="453"/>
      <c r="D68" s="453"/>
      <c r="E68" s="453"/>
      <c r="F68" s="453"/>
      <c r="G68" s="453"/>
      <c r="H68" s="453"/>
      <c r="I68" s="453"/>
      <c r="J68" s="364"/>
      <c r="K68" s="364"/>
      <c r="L68" s="71"/>
      <c r="M68" s="71"/>
      <c r="N68" s="71"/>
      <c r="O68" s="71"/>
      <c r="P68" s="71"/>
      <c r="Q68" s="71"/>
      <c r="R68" s="71"/>
      <c r="S68" s="71"/>
      <c r="T68" s="71"/>
      <c r="U68" s="71"/>
      <c r="V68" s="71"/>
      <c r="W68" s="71"/>
      <c r="X68" s="71"/>
      <c r="Y68" s="71"/>
      <c r="Z68" s="71"/>
      <c r="AA68" s="71"/>
      <c r="AB68" s="71"/>
    </row>
    <row r="69" spans="1:29" x14ac:dyDescent="0.25">
      <c r="A69" s="71"/>
      <c r="B69" s="71"/>
      <c r="C69" s="71"/>
      <c r="D69" s="334"/>
      <c r="E69" s="71"/>
      <c r="F69" s="71"/>
      <c r="L69" s="71"/>
      <c r="M69" s="71"/>
      <c r="N69" s="71"/>
      <c r="O69" s="71"/>
      <c r="P69" s="71"/>
      <c r="Q69" s="71"/>
      <c r="R69" s="71"/>
      <c r="S69" s="71"/>
      <c r="T69" s="71"/>
      <c r="U69" s="71"/>
      <c r="V69" s="71"/>
      <c r="W69" s="71"/>
      <c r="X69" s="71"/>
      <c r="Y69" s="71"/>
      <c r="Z69" s="71"/>
      <c r="AA69" s="71"/>
      <c r="AB69" s="71"/>
    </row>
    <row r="70" spans="1:29" ht="36.75" customHeight="1" x14ac:dyDescent="0.25">
      <c r="A70" s="71"/>
      <c r="B70" s="454"/>
      <c r="C70" s="454"/>
      <c r="D70" s="454"/>
      <c r="E70" s="454"/>
      <c r="F70" s="454"/>
      <c r="G70" s="454"/>
      <c r="H70" s="454"/>
      <c r="I70" s="454"/>
      <c r="J70" s="362"/>
      <c r="K70" s="362"/>
      <c r="L70" s="71"/>
      <c r="M70" s="71"/>
      <c r="N70" s="71"/>
      <c r="O70" s="71"/>
      <c r="P70" s="71"/>
      <c r="Q70" s="71"/>
      <c r="R70" s="71"/>
      <c r="S70" s="71"/>
      <c r="T70" s="71"/>
      <c r="U70" s="71"/>
      <c r="V70" s="71"/>
      <c r="W70" s="71"/>
      <c r="X70" s="71"/>
      <c r="Y70" s="71"/>
      <c r="Z70" s="71"/>
      <c r="AA70" s="71"/>
      <c r="AB70" s="71"/>
    </row>
    <row r="71" spans="1:29" x14ac:dyDescent="0.25">
      <c r="A71" s="71"/>
      <c r="B71" s="75"/>
      <c r="C71" s="75"/>
      <c r="D71" s="335"/>
      <c r="E71" s="75"/>
      <c r="F71" s="75"/>
      <c r="L71" s="71"/>
      <c r="M71" s="71"/>
      <c r="N71" s="74"/>
      <c r="O71" s="71"/>
      <c r="P71" s="71"/>
      <c r="Q71" s="71"/>
      <c r="R71" s="71"/>
      <c r="S71" s="71"/>
      <c r="T71" s="71"/>
      <c r="U71" s="71"/>
      <c r="V71" s="71"/>
      <c r="W71" s="71"/>
      <c r="X71" s="71"/>
      <c r="Y71" s="71"/>
      <c r="Z71" s="71"/>
      <c r="AA71" s="71"/>
      <c r="AB71" s="71"/>
    </row>
    <row r="72" spans="1:29" ht="51" customHeight="1" x14ac:dyDescent="0.25">
      <c r="A72" s="71"/>
      <c r="B72" s="454"/>
      <c r="C72" s="454"/>
      <c r="D72" s="454"/>
      <c r="E72" s="454"/>
      <c r="F72" s="454"/>
      <c r="G72" s="454"/>
      <c r="H72" s="454"/>
      <c r="I72" s="454"/>
      <c r="J72" s="362"/>
      <c r="K72" s="362"/>
      <c r="L72" s="71"/>
      <c r="M72" s="71"/>
      <c r="N72" s="74"/>
      <c r="O72" s="71"/>
      <c r="P72" s="71"/>
      <c r="Q72" s="71"/>
      <c r="R72" s="71"/>
      <c r="S72" s="71"/>
      <c r="T72" s="71"/>
      <c r="U72" s="71"/>
      <c r="V72" s="71"/>
      <c r="W72" s="71"/>
      <c r="X72" s="71"/>
      <c r="Y72" s="71"/>
      <c r="Z72" s="71"/>
      <c r="AA72" s="71"/>
      <c r="AB72" s="71"/>
    </row>
    <row r="73" spans="1:29" ht="32.25" customHeight="1" x14ac:dyDescent="0.25">
      <c r="A73" s="71"/>
      <c r="B73" s="453"/>
      <c r="C73" s="453"/>
      <c r="D73" s="453"/>
      <c r="E73" s="453"/>
      <c r="F73" s="453"/>
      <c r="G73" s="453"/>
      <c r="H73" s="453"/>
      <c r="I73" s="453"/>
      <c r="J73" s="364"/>
      <c r="K73" s="364"/>
      <c r="L73" s="71"/>
      <c r="M73" s="71"/>
      <c r="N73" s="71"/>
      <c r="O73" s="71"/>
      <c r="P73" s="71"/>
      <c r="Q73" s="71"/>
      <c r="R73" s="71"/>
      <c r="S73" s="71"/>
      <c r="T73" s="71"/>
      <c r="U73" s="71"/>
      <c r="V73" s="71"/>
      <c r="W73" s="71"/>
      <c r="X73" s="71"/>
      <c r="Y73" s="71"/>
      <c r="Z73" s="71"/>
      <c r="AA73" s="71"/>
      <c r="AB73" s="71"/>
    </row>
    <row r="74" spans="1:29" ht="51.75" customHeight="1" x14ac:dyDescent="0.25">
      <c r="A74" s="71"/>
      <c r="B74" s="454"/>
      <c r="C74" s="454"/>
      <c r="D74" s="454"/>
      <c r="E74" s="454"/>
      <c r="F74" s="454"/>
      <c r="G74" s="454"/>
      <c r="H74" s="454"/>
      <c r="I74" s="454"/>
      <c r="J74" s="362"/>
      <c r="K74" s="362"/>
      <c r="L74" s="71"/>
      <c r="M74" s="71"/>
      <c r="N74" s="71"/>
      <c r="O74" s="71"/>
      <c r="P74" s="71"/>
      <c r="Q74" s="71"/>
      <c r="R74" s="71"/>
      <c r="S74" s="71"/>
      <c r="T74" s="71"/>
      <c r="U74" s="71"/>
      <c r="V74" s="71"/>
      <c r="W74" s="71"/>
      <c r="X74" s="71"/>
      <c r="Y74" s="71"/>
      <c r="Z74" s="71"/>
      <c r="AA74" s="71"/>
      <c r="AB74" s="71"/>
    </row>
    <row r="75" spans="1:29" ht="21.75" customHeight="1" x14ac:dyDescent="0.25">
      <c r="A75" s="71"/>
      <c r="B75" s="455"/>
      <c r="C75" s="455"/>
      <c r="D75" s="455"/>
      <c r="E75" s="455"/>
      <c r="F75" s="455"/>
      <c r="G75" s="455"/>
      <c r="H75" s="455"/>
      <c r="I75" s="455"/>
      <c r="J75" s="365"/>
      <c r="K75" s="365"/>
      <c r="L75" s="72"/>
      <c r="M75" s="72"/>
      <c r="N75" s="71"/>
      <c r="O75" s="71"/>
      <c r="P75" s="71"/>
      <c r="Q75" s="71"/>
      <c r="R75" s="71"/>
      <c r="S75" s="71"/>
      <c r="T75" s="71"/>
      <c r="U75" s="71"/>
      <c r="V75" s="71"/>
      <c r="W75" s="71"/>
      <c r="X75" s="71"/>
      <c r="Y75" s="71"/>
      <c r="Z75" s="71"/>
      <c r="AA75" s="71"/>
      <c r="AB75" s="71"/>
    </row>
    <row r="76" spans="1:29" ht="23.25" customHeight="1" x14ac:dyDescent="0.25">
      <c r="A76" s="71"/>
      <c r="B76" s="72"/>
      <c r="C76" s="72"/>
      <c r="D76" s="336"/>
      <c r="E76" s="72"/>
      <c r="F76" s="72"/>
      <c r="L76" s="71"/>
      <c r="M76" s="71"/>
      <c r="N76" s="71"/>
      <c r="O76" s="71"/>
      <c r="P76" s="71"/>
      <c r="Q76" s="71"/>
      <c r="R76" s="71"/>
      <c r="S76" s="71"/>
      <c r="T76" s="71"/>
      <c r="U76" s="71"/>
      <c r="V76" s="71"/>
      <c r="W76" s="71"/>
      <c r="X76" s="71"/>
      <c r="Y76" s="71"/>
      <c r="Z76" s="71"/>
      <c r="AA76" s="71"/>
      <c r="AB76" s="71"/>
    </row>
    <row r="77" spans="1:29" ht="18.75" customHeight="1" x14ac:dyDescent="0.25">
      <c r="A77" s="71"/>
      <c r="B77" s="452"/>
      <c r="C77" s="452"/>
      <c r="D77" s="452"/>
      <c r="E77" s="452"/>
      <c r="F77" s="452"/>
      <c r="G77" s="452"/>
      <c r="H77" s="452"/>
      <c r="I77" s="452"/>
      <c r="J77" s="363"/>
      <c r="K77" s="363"/>
      <c r="L77" s="71"/>
      <c r="M77" s="71"/>
      <c r="N77" s="71"/>
      <c r="O77" s="71"/>
      <c r="P77" s="71"/>
      <c r="Q77" s="71"/>
      <c r="R77" s="71"/>
      <c r="S77" s="71"/>
      <c r="T77" s="71"/>
      <c r="U77" s="71"/>
      <c r="V77" s="71"/>
      <c r="W77" s="71"/>
      <c r="X77" s="71"/>
      <c r="Y77" s="71"/>
      <c r="Z77" s="71"/>
      <c r="AA77" s="71"/>
      <c r="AB77" s="71"/>
    </row>
    <row r="78" spans="1:29" x14ac:dyDescent="0.25">
      <c r="A78" s="71"/>
      <c r="B78" s="71"/>
      <c r="C78" s="71"/>
      <c r="D78" s="334"/>
      <c r="E78" s="71"/>
      <c r="F78" s="71"/>
      <c r="L78" s="71"/>
      <c r="M78" s="71"/>
      <c r="N78" s="71"/>
      <c r="O78" s="71"/>
      <c r="P78" s="71"/>
      <c r="Q78" s="71"/>
      <c r="R78" s="71"/>
      <c r="S78" s="71"/>
      <c r="T78" s="71"/>
      <c r="U78" s="71"/>
      <c r="V78" s="71"/>
      <c r="W78" s="71"/>
      <c r="X78" s="71"/>
      <c r="Y78" s="71"/>
      <c r="Z78" s="71"/>
      <c r="AA78" s="71"/>
      <c r="AB78" s="71"/>
    </row>
    <row r="79" spans="1:29" x14ac:dyDescent="0.25">
      <c r="A79" s="71"/>
      <c r="B79" s="71"/>
      <c r="C79" s="71"/>
      <c r="D79" s="334"/>
      <c r="E79" s="71"/>
      <c r="F79" s="71"/>
      <c r="L79" s="71"/>
      <c r="M79" s="71"/>
      <c r="N79" s="71"/>
      <c r="O79" s="71"/>
      <c r="P79" s="71"/>
      <c r="Q79" s="71"/>
      <c r="R79" s="71"/>
      <c r="S79" s="71"/>
      <c r="T79" s="71"/>
      <c r="U79" s="71"/>
      <c r="V79" s="71"/>
      <c r="W79" s="71"/>
      <c r="X79" s="71"/>
      <c r="Y79" s="71"/>
      <c r="Z79" s="71"/>
      <c r="AA79" s="71"/>
      <c r="AB79" s="71"/>
    </row>
    <row r="80" spans="1:29"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4:C64 G24:AA64">
    <cfRule type="cellIs" dxfId="10" priority="11" operator="notEqual">
      <formula>0</formula>
    </cfRule>
  </conditionalFormatting>
  <conditionalFormatting sqref="D25:D44 D57:D64">
    <cfRule type="cellIs" dxfId="9" priority="10" operator="notEqual">
      <formula>0</formula>
    </cfRule>
  </conditionalFormatting>
  <conditionalFormatting sqref="D24:F24">
    <cfRule type="cellIs" dxfId="8" priority="9" operator="notEqual">
      <formula>0</formula>
    </cfRule>
  </conditionalFormatting>
  <conditionalFormatting sqref="E58:F64 E51:F52 F44 F50 F53:F57 E25:F43">
    <cfRule type="cellIs" dxfId="7" priority="8" operator="notEqual">
      <formula>0</formula>
    </cfRule>
  </conditionalFormatting>
  <conditionalFormatting sqref="F45:F49">
    <cfRule type="cellIs" dxfId="6" priority="7" operator="notEqual">
      <formula>0</formula>
    </cfRule>
  </conditionalFormatting>
  <conditionalFormatting sqref="E44:E50">
    <cfRule type="cellIs" dxfId="5" priority="6" operator="notEqual">
      <formula>0</formula>
    </cfRule>
  </conditionalFormatting>
  <conditionalFormatting sqref="E53:E57">
    <cfRule type="cellIs" dxfId="4" priority="5" operator="notEqual">
      <formula>0</formula>
    </cfRule>
  </conditionalFormatting>
  <conditionalFormatting sqref="D50:D56">
    <cfRule type="cellIs" dxfId="3" priority="4" operator="notEqual">
      <formula>0</formula>
    </cfRule>
  </conditionalFormatting>
  <conditionalFormatting sqref="D45:D49">
    <cfRule type="cellIs" dxfId="2" priority="3" operator="notEqual">
      <formula>0</formula>
    </cfRule>
  </conditionalFormatting>
  <conditionalFormatting sqref="AC24:AC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8" sqref="K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82" t="s">
        <v>9</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c r="AU8" s="382"/>
      <c r="AV8" s="382"/>
    </row>
    <row r="9" spans="1:48" ht="15.75" x14ac:dyDescent="0.25">
      <c r="A9" s="386" t="str">
        <f>'1. паспорт местоположение'!A9:C9</f>
        <v xml:space="preserve">                         АО "Янтарьэнерго"                         </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79" t="s">
        <v>8</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382"/>
      <c r="AM11" s="382"/>
      <c r="AN11" s="382"/>
      <c r="AO11" s="382"/>
      <c r="AP11" s="382"/>
      <c r="AQ11" s="382"/>
      <c r="AR11" s="382"/>
      <c r="AS11" s="382"/>
      <c r="AT11" s="382"/>
      <c r="AU11" s="382"/>
      <c r="AV11" s="382"/>
    </row>
    <row r="12" spans="1:48" ht="15.75" x14ac:dyDescent="0.25">
      <c r="A12" s="386" t="str">
        <f>'1. паспорт местоположение'!A12:C12</f>
        <v>F_prj_111001_47882</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79" t="s">
        <v>7</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ht="15.75" x14ac:dyDescent="0.25">
      <c r="A15" s="383" t="str">
        <f>'1. паспорт местоположение'!A15:C15</f>
        <v>Строительство ТП 15/0.4 кВ, ВЛ 15 кВ от ВЛ 15-214 (инв.№ 5115270) в Гурьевском районе, СНТ "Отважное"</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9" t="s">
        <v>6</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16"/>
      <c r="AO17" s="416"/>
      <c r="AP17" s="416"/>
      <c r="AQ17" s="416"/>
      <c r="AR17" s="416"/>
      <c r="AS17" s="416"/>
      <c r="AT17" s="416"/>
      <c r="AU17" s="416"/>
      <c r="AV17" s="416"/>
    </row>
    <row r="18" spans="1:48" ht="14.25" customHeight="1"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6"/>
      <c r="AM18" s="416"/>
      <c r="AN18" s="416"/>
      <c r="AO18" s="416"/>
      <c r="AP18" s="416"/>
      <c r="AQ18" s="416"/>
      <c r="AR18" s="416"/>
      <c r="AS18" s="416"/>
      <c r="AT18" s="416"/>
      <c r="AU18" s="416"/>
      <c r="AV18" s="416"/>
    </row>
    <row r="19" spans="1:4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16"/>
      <c r="AO19" s="416"/>
      <c r="AP19" s="416"/>
      <c r="AQ19" s="416"/>
      <c r="AR19" s="416"/>
      <c r="AS19" s="416"/>
      <c r="AT19" s="416"/>
      <c r="AU19" s="416"/>
      <c r="AV19" s="416"/>
    </row>
    <row r="20" spans="1:48" s="26" customFormat="1" x14ac:dyDescent="0.25">
      <c r="A20" s="417"/>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17"/>
      <c r="AG20" s="417"/>
      <c r="AH20" s="417"/>
      <c r="AI20" s="417"/>
      <c r="AJ20" s="417"/>
      <c r="AK20" s="417"/>
      <c r="AL20" s="417"/>
      <c r="AM20" s="417"/>
      <c r="AN20" s="417"/>
      <c r="AO20" s="417"/>
      <c r="AP20" s="417"/>
      <c r="AQ20" s="417"/>
      <c r="AR20" s="417"/>
      <c r="AS20" s="417"/>
      <c r="AT20" s="417"/>
      <c r="AU20" s="417"/>
      <c r="AV20" s="417"/>
    </row>
    <row r="21" spans="1:48" s="26" customFormat="1" x14ac:dyDescent="0.25">
      <c r="A21" s="476" t="s">
        <v>519</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6" customFormat="1" ht="58.5" customHeight="1" x14ac:dyDescent="0.25">
      <c r="A22" s="477" t="s">
        <v>52</v>
      </c>
      <c r="B22" s="480" t="s">
        <v>24</v>
      </c>
      <c r="C22" s="477" t="s">
        <v>51</v>
      </c>
      <c r="D22" s="477" t="s">
        <v>50</v>
      </c>
      <c r="E22" s="483" t="s">
        <v>530</v>
      </c>
      <c r="F22" s="484"/>
      <c r="G22" s="484"/>
      <c r="H22" s="484"/>
      <c r="I22" s="484"/>
      <c r="J22" s="484"/>
      <c r="K22" s="484"/>
      <c r="L22" s="485"/>
      <c r="M22" s="477" t="s">
        <v>49</v>
      </c>
      <c r="N22" s="477" t="s">
        <v>48</v>
      </c>
      <c r="O22" s="477" t="s">
        <v>47</v>
      </c>
      <c r="P22" s="486" t="s">
        <v>262</v>
      </c>
      <c r="Q22" s="486" t="s">
        <v>46</v>
      </c>
      <c r="R22" s="486" t="s">
        <v>45</v>
      </c>
      <c r="S22" s="486" t="s">
        <v>44</v>
      </c>
      <c r="T22" s="486"/>
      <c r="U22" s="487" t="s">
        <v>43</v>
      </c>
      <c r="V22" s="487" t="s">
        <v>42</v>
      </c>
      <c r="W22" s="486" t="s">
        <v>41</v>
      </c>
      <c r="X22" s="486" t="s">
        <v>40</v>
      </c>
      <c r="Y22" s="486" t="s">
        <v>39</v>
      </c>
      <c r="Z22" s="500" t="s">
        <v>38</v>
      </c>
      <c r="AA22" s="486" t="s">
        <v>37</v>
      </c>
      <c r="AB22" s="486" t="s">
        <v>36</v>
      </c>
      <c r="AC22" s="486" t="s">
        <v>35</v>
      </c>
      <c r="AD22" s="486" t="s">
        <v>34</v>
      </c>
      <c r="AE22" s="486" t="s">
        <v>33</v>
      </c>
      <c r="AF22" s="486" t="s">
        <v>32</v>
      </c>
      <c r="AG22" s="486"/>
      <c r="AH22" s="486"/>
      <c r="AI22" s="486"/>
      <c r="AJ22" s="486"/>
      <c r="AK22" s="486"/>
      <c r="AL22" s="486" t="s">
        <v>31</v>
      </c>
      <c r="AM22" s="486"/>
      <c r="AN22" s="486"/>
      <c r="AO22" s="486"/>
      <c r="AP22" s="486" t="s">
        <v>30</v>
      </c>
      <c r="AQ22" s="486"/>
      <c r="AR22" s="486" t="s">
        <v>29</v>
      </c>
      <c r="AS22" s="486" t="s">
        <v>28</v>
      </c>
      <c r="AT22" s="486" t="s">
        <v>27</v>
      </c>
      <c r="AU22" s="486" t="s">
        <v>26</v>
      </c>
      <c r="AV22" s="490" t="s">
        <v>25</v>
      </c>
    </row>
    <row r="23" spans="1:48" s="26" customFormat="1" ht="64.5" customHeight="1" x14ac:dyDescent="0.25">
      <c r="A23" s="478"/>
      <c r="B23" s="481"/>
      <c r="C23" s="478"/>
      <c r="D23" s="478"/>
      <c r="E23" s="492" t="s">
        <v>23</v>
      </c>
      <c r="F23" s="494" t="s">
        <v>132</v>
      </c>
      <c r="G23" s="494" t="s">
        <v>131</v>
      </c>
      <c r="H23" s="494" t="s">
        <v>130</v>
      </c>
      <c r="I23" s="498" t="s">
        <v>440</v>
      </c>
      <c r="J23" s="498" t="s">
        <v>441</v>
      </c>
      <c r="K23" s="498" t="s">
        <v>442</v>
      </c>
      <c r="L23" s="494" t="s">
        <v>80</v>
      </c>
      <c r="M23" s="478"/>
      <c r="N23" s="478"/>
      <c r="O23" s="478"/>
      <c r="P23" s="486"/>
      <c r="Q23" s="486"/>
      <c r="R23" s="486"/>
      <c r="S23" s="496" t="s">
        <v>2</v>
      </c>
      <c r="T23" s="496" t="s">
        <v>11</v>
      </c>
      <c r="U23" s="487"/>
      <c r="V23" s="487"/>
      <c r="W23" s="486"/>
      <c r="X23" s="486"/>
      <c r="Y23" s="486"/>
      <c r="Z23" s="486"/>
      <c r="AA23" s="486"/>
      <c r="AB23" s="486"/>
      <c r="AC23" s="486"/>
      <c r="AD23" s="486"/>
      <c r="AE23" s="486"/>
      <c r="AF23" s="486" t="s">
        <v>22</v>
      </c>
      <c r="AG23" s="486"/>
      <c r="AH23" s="486" t="s">
        <v>21</v>
      </c>
      <c r="AI23" s="486"/>
      <c r="AJ23" s="477" t="s">
        <v>20</v>
      </c>
      <c r="AK23" s="477" t="s">
        <v>19</v>
      </c>
      <c r="AL23" s="477" t="s">
        <v>18</v>
      </c>
      <c r="AM23" s="477" t="s">
        <v>17</v>
      </c>
      <c r="AN23" s="477" t="s">
        <v>16</v>
      </c>
      <c r="AO23" s="477" t="s">
        <v>15</v>
      </c>
      <c r="AP23" s="477" t="s">
        <v>14</v>
      </c>
      <c r="AQ23" s="488" t="s">
        <v>11</v>
      </c>
      <c r="AR23" s="486"/>
      <c r="AS23" s="486"/>
      <c r="AT23" s="486"/>
      <c r="AU23" s="486"/>
      <c r="AV23" s="491"/>
    </row>
    <row r="24" spans="1:48" s="26" customFormat="1" ht="96.75" customHeight="1" x14ac:dyDescent="0.25">
      <c r="A24" s="479"/>
      <c r="B24" s="482"/>
      <c r="C24" s="479"/>
      <c r="D24" s="479"/>
      <c r="E24" s="493"/>
      <c r="F24" s="495"/>
      <c r="G24" s="495"/>
      <c r="H24" s="495"/>
      <c r="I24" s="499"/>
      <c r="J24" s="499"/>
      <c r="K24" s="499"/>
      <c r="L24" s="495"/>
      <c r="M24" s="479"/>
      <c r="N24" s="479"/>
      <c r="O24" s="479"/>
      <c r="P24" s="486"/>
      <c r="Q24" s="486"/>
      <c r="R24" s="486"/>
      <c r="S24" s="497"/>
      <c r="T24" s="497"/>
      <c r="U24" s="487"/>
      <c r="V24" s="487"/>
      <c r="W24" s="486"/>
      <c r="X24" s="486"/>
      <c r="Y24" s="486"/>
      <c r="Z24" s="486"/>
      <c r="AA24" s="486"/>
      <c r="AB24" s="486"/>
      <c r="AC24" s="486"/>
      <c r="AD24" s="486"/>
      <c r="AE24" s="486"/>
      <c r="AF24" s="155" t="s">
        <v>13</v>
      </c>
      <c r="AG24" s="155" t="s">
        <v>12</v>
      </c>
      <c r="AH24" s="156" t="s">
        <v>2</v>
      </c>
      <c r="AI24" s="156" t="s">
        <v>11</v>
      </c>
      <c r="AJ24" s="479"/>
      <c r="AK24" s="479"/>
      <c r="AL24" s="479"/>
      <c r="AM24" s="479"/>
      <c r="AN24" s="479"/>
      <c r="AO24" s="479"/>
      <c r="AP24" s="479"/>
      <c r="AQ24" s="489"/>
      <c r="AR24" s="486"/>
      <c r="AS24" s="486"/>
      <c r="AT24" s="486"/>
      <c r="AU24" s="486"/>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621</v>
      </c>
      <c r="C26" s="21"/>
      <c r="D26" s="23">
        <v>2015</v>
      </c>
      <c r="E26" s="507"/>
      <c r="F26" s="507"/>
      <c r="G26" s="507">
        <v>0.4</v>
      </c>
      <c r="H26" s="507"/>
      <c r="I26" s="507">
        <v>2.5999999999999999E-2</v>
      </c>
      <c r="J26" s="507"/>
      <c r="K26" s="507">
        <v>0.42499999999999999</v>
      </c>
      <c r="L26" s="507"/>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3" zoomScale="90" zoomScaleNormal="90" zoomScaleSheetLayoutView="90" workbookViewId="0">
      <selection activeCell="B27" sqref="B27"/>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3" t="s">
        <v>69</v>
      </c>
    </row>
    <row r="2" spans="1:8" ht="18.75" x14ac:dyDescent="0.3">
      <c r="B2" s="15" t="s">
        <v>10</v>
      </c>
    </row>
    <row r="3" spans="1:8" ht="18.75" x14ac:dyDescent="0.3">
      <c r="B3" s="15" t="s">
        <v>538</v>
      </c>
    </row>
    <row r="4" spans="1:8" x14ac:dyDescent="0.25">
      <c r="B4" s="48"/>
    </row>
    <row r="5" spans="1:8" ht="18.75" x14ac:dyDescent="0.3">
      <c r="A5" s="501" t="str">
        <f>'1. паспорт местоположение'!A5:C5</f>
        <v>Год раскрытия информации: 2017 год</v>
      </c>
      <c r="B5" s="501"/>
      <c r="C5" s="89"/>
      <c r="D5" s="89"/>
      <c r="E5" s="89"/>
      <c r="F5" s="89"/>
      <c r="G5" s="89"/>
      <c r="H5" s="89"/>
    </row>
    <row r="6" spans="1:8" ht="18.75" x14ac:dyDescent="0.3">
      <c r="A6" s="341"/>
      <c r="B6" s="341"/>
      <c r="C6" s="341"/>
      <c r="D6" s="341"/>
      <c r="E6" s="341"/>
      <c r="F6" s="341"/>
      <c r="G6" s="341"/>
      <c r="H6" s="341"/>
    </row>
    <row r="7" spans="1:8" ht="18.75" x14ac:dyDescent="0.25">
      <c r="A7" s="382" t="s">
        <v>9</v>
      </c>
      <c r="B7" s="382"/>
      <c r="C7" s="160"/>
      <c r="D7" s="160"/>
      <c r="E7" s="160"/>
      <c r="F7" s="160"/>
      <c r="G7" s="160"/>
      <c r="H7" s="160"/>
    </row>
    <row r="8" spans="1:8" ht="18.75" x14ac:dyDescent="0.25">
      <c r="A8" s="160"/>
      <c r="B8" s="160"/>
      <c r="C8" s="160"/>
      <c r="D8" s="160"/>
      <c r="E8" s="160"/>
      <c r="F8" s="160"/>
      <c r="G8" s="160"/>
      <c r="H8" s="160"/>
    </row>
    <row r="9" spans="1:8" x14ac:dyDescent="0.25">
      <c r="A9" s="386" t="str">
        <f>'1. паспорт местоположение'!A9:C9</f>
        <v xml:space="preserve">                         АО "Янтарьэнерго"                         </v>
      </c>
      <c r="B9" s="386"/>
      <c r="C9" s="161"/>
      <c r="D9" s="161"/>
      <c r="E9" s="161"/>
      <c r="F9" s="161"/>
      <c r="G9" s="161"/>
      <c r="H9" s="161"/>
    </row>
    <row r="10" spans="1:8" x14ac:dyDescent="0.25">
      <c r="A10" s="379" t="s">
        <v>8</v>
      </c>
      <c r="B10" s="379"/>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386" t="str">
        <f>'1. паспорт местоположение'!A12:C12</f>
        <v>F_prj_111001_47882</v>
      </c>
      <c r="B12" s="386"/>
      <c r="C12" s="161"/>
      <c r="D12" s="161"/>
      <c r="E12" s="161"/>
      <c r="F12" s="161"/>
      <c r="G12" s="161"/>
      <c r="H12" s="161"/>
    </row>
    <row r="13" spans="1:8" x14ac:dyDescent="0.25">
      <c r="A13" s="379" t="s">
        <v>7</v>
      </c>
      <c r="B13" s="379"/>
      <c r="C13" s="162"/>
      <c r="D13" s="162"/>
      <c r="E13" s="162"/>
      <c r="F13" s="162"/>
      <c r="G13" s="162"/>
      <c r="H13" s="162"/>
    </row>
    <row r="14" spans="1:8" ht="18.75" x14ac:dyDescent="0.25">
      <c r="A14" s="11"/>
      <c r="B14" s="11"/>
      <c r="C14" s="11"/>
      <c r="D14" s="11"/>
      <c r="E14" s="11"/>
      <c r="F14" s="11"/>
      <c r="G14" s="11"/>
      <c r="H14" s="11"/>
    </row>
    <row r="15" spans="1:8" ht="39" customHeight="1" x14ac:dyDescent="0.25">
      <c r="A15" s="383" t="str">
        <f>'1. паспорт местоположение'!A15:C15</f>
        <v>Строительство ТП 15/0.4 кВ, ВЛ 15 кВ от ВЛ 15-214 (инв.№ 5115270) в Гурьевском районе, СНТ "Отважное"</v>
      </c>
      <c r="B15" s="383"/>
      <c r="C15" s="161"/>
      <c r="D15" s="161"/>
      <c r="E15" s="161"/>
      <c r="F15" s="161"/>
      <c r="G15" s="161"/>
      <c r="H15" s="161"/>
    </row>
    <row r="16" spans="1:8" x14ac:dyDescent="0.25">
      <c r="A16" s="379" t="s">
        <v>6</v>
      </c>
      <c r="B16" s="379"/>
      <c r="C16" s="162"/>
      <c r="D16" s="162"/>
      <c r="E16" s="162"/>
      <c r="F16" s="162"/>
      <c r="G16" s="162"/>
      <c r="H16" s="162"/>
    </row>
    <row r="17" spans="1:2" x14ac:dyDescent="0.25">
      <c r="B17" s="128"/>
    </row>
    <row r="18" spans="1:2" ht="33.75" customHeight="1" x14ac:dyDescent="0.25">
      <c r="A18" s="502" t="s">
        <v>520</v>
      </c>
      <c r="B18" s="503"/>
    </row>
    <row r="19" spans="1:2" x14ac:dyDescent="0.25">
      <c r="B19" s="48"/>
    </row>
    <row r="20" spans="1:2" ht="16.5" thickBot="1" x14ac:dyDescent="0.3">
      <c r="B20" s="129"/>
    </row>
    <row r="21" spans="1:2" ht="29.45" customHeight="1" thickBot="1" x14ac:dyDescent="0.3">
      <c r="A21" s="130" t="s">
        <v>387</v>
      </c>
      <c r="B21" s="131" t="str">
        <f>A15</f>
        <v>Строительство ТП 15/0.4 кВ, ВЛ 15 кВ от ВЛ 15-214 (инв.№ 5115270) в Гурьевском районе, СНТ "Отважное"</v>
      </c>
    </row>
    <row r="22" spans="1:2" ht="16.5" thickBot="1" x14ac:dyDescent="0.3">
      <c r="A22" s="130" t="s">
        <v>388</v>
      </c>
      <c r="B22" s="131" t="str">
        <f>'[3]1. паспорт местоположение'!C27</f>
        <v>Гурьевский р-н</v>
      </c>
    </row>
    <row r="23" spans="1:2" ht="16.5" thickBot="1" x14ac:dyDescent="0.3">
      <c r="A23" s="130" t="s">
        <v>353</v>
      </c>
      <c r="B23" s="132" t="s">
        <v>605</v>
      </c>
    </row>
    <row r="24" spans="1:2" ht="16.5" thickBot="1" x14ac:dyDescent="0.3">
      <c r="A24" s="130" t="s">
        <v>389</v>
      </c>
      <c r="B24" s="132" t="s">
        <v>625</v>
      </c>
    </row>
    <row r="25" spans="1:2" ht="16.5" thickBot="1" x14ac:dyDescent="0.3">
      <c r="A25" s="133" t="s">
        <v>390</v>
      </c>
      <c r="B25" s="131" t="s">
        <v>604</v>
      </c>
    </row>
    <row r="26" spans="1:2" ht="16.5" thickBot="1" x14ac:dyDescent="0.3">
      <c r="A26" s="134" t="s">
        <v>391</v>
      </c>
      <c r="B26" s="135" t="s">
        <v>546</v>
      </c>
    </row>
    <row r="27" spans="1:2" ht="29.25" thickBot="1" x14ac:dyDescent="0.3">
      <c r="A27" s="142" t="s">
        <v>630</v>
      </c>
      <c r="B27" s="180">
        <v>5.5345020799999993</v>
      </c>
    </row>
    <row r="28" spans="1:2" ht="16.5" thickBot="1" x14ac:dyDescent="0.3">
      <c r="A28" s="137" t="s">
        <v>392</v>
      </c>
      <c r="B28" s="137" t="s">
        <v>629</v>
      </c>
    </row>
    <row r="29" spans="1:2" ht="29.25" thickBot="1" x14ac:dyDescent="0.3">
      <c r="A29" s="143" t="s">
        <v>393</v>
      </c>
      <c r="B29" s="137"/>
    </row>
    <row r="30" spans="1:2" ht="29.25" thickBot="1" x14ac:dyDescent="0.3">
      <c r="A30" s="143" t="s">
        <v>394</v>
      </c>
      <c r="B30" s="180">
        <f>B32+B41+B58</f>
        <v>5.0149999999999997</v>
      </c>
    </row>
    <row r="31" spans="1:2" ht="16.5" thickBot="1" x14ac:dyDescent="0.3">
      <c r="A31" s="137" t="s">
        <v>395</v>
      </c>
      <c r="B31" s="180"/>
    </row>
    <row r="32" spans="1:2" ht="29.25" thickBot="1" x14ac:dyDescent="0.3">
      <c r="A32" s="143" t="s">
        <v>396</v>
      </c>
      <c r="B32" s="180">
        <f>B33+B37</f>
        <v>5.0149999999999997</v>
      </c>
    </row>
    <row r="33" spans="1:3" s="183" customFormat="1" ht="30.75" thickBot="1" x14ac:dyDescent="0.3">
      <c r="A33" s="181" t="s">
        <v>545</v>
      </c>
      <c r="B33" s="342">
        <v>5.0149999999999997</v>
      </c>
    </row>
    <row r="34" spans="1:3" ht="16.5" thickBot="1" x14ac:dyDescent="0.3">
      <c r="A34" s="137" t="s">
        <v>398</v>
      </c>
      <c r="B34" s="184">
        <f>B33/$B$27</f>
        <v>0.90613390825575413</v>
      </c>
    </row>
    <row r="35" spans="1:3" ht="16.5" thickBot="1" x14ac:dyDescent="0.3">
      <c r="A35" s="137" t="s">
        <v>399</v>
      </c>
      <c r="B35" s="180">
        <v>5.0149999999999997</v>
      </c>
      <c r="C35" s="127">
        <v>1</v>
      </c>
    </row>
    <row r="36" spans="1:3" ht="16.5" thickBot="1" x14ac:dyDescent="0.3">
      <c r="A36" s="137" t="s">
        <v>400</v>
      </c>
      <c r="B36" s="180">
        <v>5.0149999999999997</v>
      </c>
      <c r="C36" s="127">
        <v>2</v>
      </c>
    </row>
    <row r="37" spans="1:3" s="183" customFormat="1" ht="16.5" thickBot="1" x14ac:dyDescent="0.3">
      <c r="A37" s="181" t="s">
        <v>397</v>
      </c>
      <c r="B37" s="182">
        <v>0</v>
      </c>
    </row>
    <row r="38" spans="1:3" ht="16.5" thickBot="1" x14ac:dyDescent="0.3">
      <c r="A38" s="137" t="s">
        <v>398</v>
      </c>
      <c r="B38" s="184">
        <f>B37/$B$27</f>
        <v>0</v>
      </c>
    </row>
    <row r="39" spans="1:3" ht="16.5" thickBot="1" x14ac:dyDescent="0.3">
      <c r="A39" s="137" t="s">
        <v>399</v>
      </c>
      <c r="B39" s="180">
        <v>0</v>
      </c>
      <c r="C39" s="127">
        <v>1</v>
      </c>
    </row>
    <row r="40" spans="1:3" ht="16.5" thickBot="1" x14ac:dyDescent="0.3">
      <c r="A40" s="137" t="s">
        <v>400</v>
      </c>
      <c r="B40" s="180">
        <v>0</v>
      </c>
      <c r="C40" s="127">
        <v>2</v>
      </c>
    </row>
    <row r="41" spans="1:3" ht="29.25" thickBot="1" x14ac:dyDescent="0.3">
      <c r="A41" s="143" t="s">
        <v>401</v>
      </c>
      <c r="B41" s="180">
        <f>B42+B46+B50+B54</f>
        <v>0</v>
      </c>
    </row>
    <row r="42" spans="1:3" s="183" customFormat="1" ht="16.5" thickBot="1" x14ac:dyDescent="0.3">
      <c r="A42" s="181" t="s">
        <v>397</v>
      </c>
      <c r="B42" s="182">
        <v>0</v>
      </c>
    </row>
    <row r="43" spans="1:3" ht="16.5" thickBot="1" x14ac:dyDescent="0.3">
      <c r="A43" s="137" t="s">
        <v>398</v>
      </c>
      <c r="B43" s="184">
        <f>B42/$B$27</f>
        <v>0</v>
      </c>
    </row>
    <row r="44" spans="1:3" ht="16.5" thickBot="1" x14ac:dyDescent="0.3">
      <c r="A44" s="137" t="s">
        <v>399</v>
      </c>
      <c r="B44" s="180">
        <v>0</v>
      </c>
      <c r="C44" s="127">
        <v>1</v>
      </c>
    </row>
    <row r="45" spans="1:3" ht="16.5" thickBot="1" x14ac:dyDescent="0.3">
      <c r="A45" s="137" t="s">
        <v>400</v>
      </c>
      <c r="B45" s="180">
        <v>0</v>
      </c>
      <c r="C45" s="127">
        <v>2</v>
      </c>
    </row>
    <row r="46" spans="1:3" s="183" customFormat="1" ht="16.5" thickBot="1" x14ac:dyDescent="0.3">
      <c r="A46" s="181" t="s">
        <v>397</v>
      </c>
      <c r="B46" s="182">
        <v>0</v>
      </c>
    </row>
    <row r="47" spans="1:3" ht="16.5" thickBot="1" x14ac:dyDescent="0.3">
      <c r="A47" s="137" t="s">
        <v>398</v>
      </c>
      <c r="B47" s="184">
        <f>B46/$B$27</f>
        <v>0</v>
      </c>
    </row>
    <row r="48" spans="1:3" ht="16.5" thickBot="1" x14ac:dyDescent="0.3">
      <c r="A48" s="137" t="s">
        <v>399</v>
      </c>
      <c r="B48" s="180">
        <v>0</v>
      </c>
      <c r="C48" s="127">
        <v>1</v>
      </c>
    </row>
    <row r="49" spans="1:3" ht="16.5" thickBot="1" x14ac:dyDescent="0.3">
      <c r="A49" s="137" t="s">
        <v>400</v>
      </c>
      <c r="B49" s="180">
        <v>0</v>
      </c>
      <c r="C49" s="127">
        <v>2</v>
      </c>
    </row>
    <row r="50" spans="1:3" s="183" customFormat="1" ht="16.5" thickBot="1" x14ac:dyDescent="0.3">
      <c r="A50" s="181" t="s">
        <v>397</v>
      </c>
      <c r="B50" s="182">
        <v>0</v>
      </c>
    </row>
    <row r="51" spans="1:3" ht="16.5" thickBot="1" x14ac:dyDescent="0.3">
      <c r="A51" s="137" t="s">
        <v>398</v>
      </c>
      <c r="B51" s="184">
        <f>B50/$B$27</f>
        <v>0</v>
      </c>
    </row>
    <row r="52" spans="1:3" ht="16.5" thickBot="1" x14ac:dyDescent="0.3">
      <c r="A52" s="137" t="s">
        <v>399</v>
      </c>
      <c r="B52" s="180">
        <v>0</v>
      </c>
      <c r="C52" s="127">
        <v>1</v>
      </c>
    </row>
    <row r="53" spans="1:3" ht="16.5" thickBot="1" x14ac:dyDescent="0.3">
      <c r="A53" s="137" t="s">
        <v>400</v>
      </c>
      <c r="B53" s="180">
        <v>0</v>
      </c>
      <c r="C53" s="127">
        <v>2</v>
      </c>
    </row>
    <row r="54" spans="1:3" s="183" customFormat="1" ht="16.5" thickBot="1" x14ac:dyDescent="0.3">
      <c r="A54" s="181" t="s">
        <v>397</v>
      </c>
      <c r="B54" s="182">
        <v>0</v>
      </c>
    </row>
    <row r="55" spans="1:3" ht="16.5" thickBot="1" x14ac:dyDescent="0.3">
      <c r="A55" s="137" t="s">
        <v>398</v>
      </c>
      <c r="B55" s="184">
        <f>B54/$B$27</f>
        <v>0</v>
      </c>
    </row>
    <row r="56" spans="1:3" ht="16.5" thickBot="1" x14ac:dyDescent="0.3">
      <c r="A56" s="137" t="s">
        <v>399</v>
      </c>
      <c r="B56" s="180">
        <v>0</v>
      </c>
      <c r="C56" s="127">
        <v>1</v>
      </c>
    </row>
    <row r="57" spans="1:3" ht="16.5" thickBot="1" x14ac:dyDescent="0.3">
      <c r="A57" s="137" t="s">
        <v>400</v>
      </c>
      <c r="B57" s="180">
        <v>0</v>
      </c>
      <c r="C57" s="127">
        <v>2</v>
      </c>
    </row>
    <row r="58" spans="1:3" ht="29.25" thickBot="1" x14ac:dyDescent="0.3">
      <c r="A58" s="143" t="s">
        <v>402</v>
      </c>
      <c r="B58" s="180">
        <f>B59+B63+B67+B71</f>
        <v>0</v>
      </c>
    </row>
    <row r="59" spans="1:3" s="183" customFormat="1" ht="16.5" thickBot="1" x14ac:dyDescent="0.3">
      <c r="A59" s="181" t="s">
        <v>397</v>
      </c>
      <c r="B59" s="182">
        <v>0</v>
      </c>
    </row>
    <row r="60" spans="1:3" ht="16.5" thickBot="1" x14ac:dyDescent="0.3">
      <c r="A60" s="137" t="s">
        <v>398</v>
      </c>
      <c r="B60" s="184">
        <f>B59/$B$27</f>
        <v>0</v>
      </c>
    </row>
    <row r="61" spans="1:3" ht="16.5" thickBot="1" x14ac:dyDescent="0.3">
      <c r="A61" s="137" t="s">
        <v>399</v>
      </c>
      <c r="B61" s="180">
        <v>0</v>
      </c>
      <c r="C61" s="127">
        <v>1</v>
      </c>
    </row>
    <row r="62" spans="1:3" ht="16.5" thickBot="1" x14ac:dyDescent="0.3">
      <c r="A62" s="137" t="s">
        <v>400</v>
      </c>
      <c r="B62" s="180">
        <v>0</v>
      </c>
      <c r="C62" s="127">
        <v>2</v>
      </c>
    </row>
    <row r="63" spans="1:3" s="183" customFormat="1" ht="16.5" thickBot="1" x14ac:dyDescent="0.3">
      <c r="A63" s="181" t="s">
        <v>397</v>
      </c>
      <c r="B63" s="182">
        <v>0</v>
      </c>
    </row>
    <row r="64" spans="1:3" ht="16.5" thickBot="1" x14ac:dyDescent="0.3">
      <c r="A64" s="137" t="s">
        <v>398</v>
      </c>
      <c r="B64" s="184">
        <f>B63/$B$27</f>
        <v>0</v>
      </c>
    </row>
    <row r="65" spans="1:3" ht="16.5" thickBot="1" x14ac:dyDescent="0.3">
      <c r="A65" s="137" t="s">
        <v>399</v>
      </c>
      <c r="B65" s="180">
        <v>0</v>
      </c>
      <c r="C65" s="127">
        <v>1</v>
      </c>
    </row>
    <row r="66" spans="1:3" ht="16.5" thickBot="1" x14ac:dyDescent="0.3">
      <c r="A66" s="137" t="s">
        <v>400</v>
      </c>
      <c r="B66" s="180">
        <v>0</v>
      </c>
      <c r="C66" s="127">
        <v>2</v>
      </c>
    </row>
    <row r="67" spans="1:3" s="183" customFormat="1" ht="16.5" thickBot="1" x14ac:dyDescent="0.3">
      <c r="A67" s="181" t="s">
        <v>397</v>
      </c>
      <c r="B67" s="182">
        <v>0</v>
      </c>
    </row>
    <row r="68" spans="1:3" ht="16.5" thickBot="1" x14ac:dyDescent="0.3">
      <c r="A68" s="137" t="s">
        <v>398</v>
      </c>
      <c r="B68" s="184">
        <f>B67/$B$27</f>
        <v>0</v>
      </c>
    </row>
    <row r="69" spans="1:3" ht="16.5" thickBot="1" x14ac:dyDescent="0.3">
      <c r="A69" s="137" t="s">
        <v>399</v>
      </c>
      <c r="B69" s="180">
        <v>0</v>
      </c>
      <c r="C69" s="127">
        <v>1</v>
      </c>
    </row>
    <row r="70" spans="1:3" ht="16.5" thickBot="1" x14ac:dyDescent="0.3">
      <c r="A70" s="137" t="s">
        <v>400</v>
      </c>
      <c r="B70" s="180">
        <v>0</v>
      </c>
      <c r="C70" s="127">
        <v>2</v>
      </c>
    </row>
    <row r="71" spans="1:3" s="183" customFormat="1" ht="16.5" thickBot="1" x14ac:dyDescent="0.3">
      <c r="A71" s="181" t="s">
        <v>397</v>
      </c>
      <c r="B71" s="182">
        <v>0</v>
      </c>
    </row>
    <row r="72" spans="1:3" ht="16.5" thickBot="1" x14ac:dyDescent="0.3">
      <c r="A72" s="137" t="s">
        <v>398</v>
      </c>
      <c r="B72" s="184">
        <f>B71/$B$27</f>
        <v>0</v>
      </c>
    </row>
    <row r="73" spans="1:3" ht="16.5" thickBot="1" x14ac:dyDescent="0.3">
      <c r="A73" s="137" t="s">
        <v>399</v>
      </c>
      <c r="B73" s="180">
        <v>0</v>
      </c>
      <c r="C73" s="127">
        <v>1</v>
      </c>
    </row>
    <row r="74" spans="1:3" ht="16.5" thickBot="1" x14ac:dyDescent="0.3">
      <c r="A74" s="137" t="s">
        <v>400</v>
      </c>
      <c r="B74" s="180">
        <v>0</v>
      </c>
      <c r="C74" s="127">
        <v>2</v>
      </c>
    </row>
    <row r="75" spans="1:3" ht="29.25" thickBot="1" x14ac:dyDescent="0.3">
      <c r="A75" s="136" t="s">
        <v>403</v>
      </c>
      <c r="B75" s="144"/>
    </row>
    <row r="76" spans="1:3" ht="16.5" thickBot="1" x14ac:dyDescent="0.3">
      <c r="A76" s="138" t="s">
        <v>395</v>
      </c>
      <c r="B76" s="144"/>
    </row>
    <row r="77" spans="1:3" ht="16.5" thickBot="1" x14ac:dyDescent="0.3">
      <c r="A77" s="138" t="s">
        <v>404</v>
      </c>
      <c r="B77" s="144"/>
    </row>
    <row r="78" spans="1:3" ht="16.5" thickBot="1" x14ac:dyDescent="0.3">
      <c r="A78" s="138" t="s">
        <v>405</v>
      </c>
      <c r="B78" s="144"/>
    </row>
    <row r="79" spans="1:3" ht="16.5" thickBot="1" x14ac:dyDescent="0.3">
      <c r="A79" s="138" t="s">
        <v>406</v>
      </c>
      <c r="B79" s="144"/>
    </row>
    <row r="80" spans="1:3" ht="16.5" thickBot="1" x14ac:dyDescent="0.3">
      <c r="A80" s="133" t="s">
        <v>407</v>
      </c>
      <c r="B80" s="185">
        <f>B81/$B$27</f>
        <v>0.90613390825575413</v>
      </c>
    </row>
    <row r="81" spans="1:2" ht="16.5" thickBot="1" x14ac:dyDescent="0.3">
      <c r="A81" s="133" t="s">
        <v>408</v>
      </c>
      <c r="B81" s="186">
        <f xml:space="preserve"> SUMIF(C33:C74, 1,B33:B74)</f>
        <v>5.0149999999999997</v>
      </c>
    </row>
    <row r="82" spans="1:2" ht="16.5" thickBot="1" x14ac:dyDescent="0.3">
      <c r="A82" s="133" t="s">
        <v>409</v>
      </c>
      <c r="B82" s="185">
        <f>B83/$B$27</f>
        <v>0.90613390825575413</v>
      </c>
    </row>
    <row r="83" spans="1:2" ht="16.5" thickBot="1" x14ac:dyDescent="0.3">
      <c r="A83" s="134" t="s">
        <v>410</v>
      </c>
      <c r="B83" s="186">
        <f xml:space="preserve"> SUMIF(C35:C76, 2,B35:B76)</f>
        <v>5.0149999999999997</v>
      </c>
    </row>
    <row r="84" spans="1:2" x14ac:dyDescent="0.25">
      <c r="A84" s="136" t="s">
        <v>411</v>
      </c>
      <c r="B84" s="504" t="s">
        <v>412</v>
      </c>
    </row>
    <row r="85" spans="1:2" x14ac:dyDescent="0.25">
      <c r="A85" s="140" t="s">
        <v>413</v>
      </c>
      <c r="B85" s="505"/>
    </row>
    <row r="86" spans="1:2" x14ac:dyDescent="0.25">
      <c r="A86" s="140" t="s">
        <v>414</v>
      </c>
      <c r="B86" s="505"/>
    </row>
    <row r="87" spans="1:2" x14ac:dyDescent="0.25">
      <c r="A87" s="140" t="s">
        <v>415</v>
      </c>
      <c r="B87" s="505"/>
    </row>
    <row r="88" spans="1:2" x14ac:dyDescent="0.25">
      <c r="A88" s="140" t="s">
        <v>416</v>
      </c>
      <c r="B88" s="505"/>
    </row>
    <row r="89" spans="1:2" ht="16.5" thickBot="1" x14ac:dyDescent="0.3">
      <c r="A89" s="141" t="s">
        <v>417</v>
      </c>
      <c r="B89" s="506"/>
    </row>
    <row r="90" spans="1:2" ht="30.75" thickBot="1" x14ac:dyDescent="0.3">
      <c r="A90" s="138" t="s">
        <v>418</v>
      </c>
      <c r="B90" s="139"/>
    </row>
    <row r="91" spans="1:2" ht="29.25" thickBot="1" x14ac:dyDescent="0.3">
      <c r="A91" s="133" t="s">
        <v>419</v>
      </c>
      <c r="B91" s="139"/>
    </row>
    <row r="92" spans="1:2" ht="16.5" thickBot="1" x14ac:dyDescent="0.3">
      <c r="A92" s="138" t="s">
        <v>395</v>
      </c>
      <c r="B92" s="146"/>
    </row>
    <row r="93" spans="1:2" ht="16.5" thickBot="1" x14ac:dyDescent="0.3">
      <c r="A93" s="138" t="s">
        <v>420</v>
      </c>
      <c r="B93" s="139"/>
    </row>
    <row r="94" spans="1:2" ht="16.5" thickBot="1" x14ac:dyDescent="0.3">
      <c r="A94" s="138" t="s">
        <v>421</v>
      </c>
      <c r="B94" s="146"/>
    </row>
    <row r="95" spans="1:2" ht="30.75" thickBot="1" x14ac:dyDescent="0.3">
      <c r="A95" s="147" t="s">
        <v>422</v>
      </c>
      <c r="B95" s="340" t="s">
        <v>423</v>
      </c>
    </row>
    <row r="96" spans="1:2" ht="16.5" thickBot="1" x14ac:dyDescent="0.3">
      <c r="A96" s="133" t="s">
        <v>424</v>
      </c>
      <c r="B96" s="145"/>
    </row>
    <row r="97" spans="1:2" ht="16.5" thickBot="1" x14ac:dyDescent="0.3">
      <c r="A97" s="140" t="s">
        <v>425</v>
      </c>
      <c r="B97" s="148"/>
    </row>
    <row r="98" spans="1:2" ht="16.5" thickBot="1" x14ac:dyDescent="0.3">
      <c r="A98" s="140" t="s">
        <v>426</v>
      </c>
      <c r="B98" s="148"/>
    </row>
    <row r="99" spans="1:2" ht="16.5" thickBot="1" x14ac:dyDescent="0.3">
      <c r="A99" s="140" t="s">
        <v>427</v>
      </c>
      <c r="B99" s="148"/>
    </row>
    <row r="100" spans="1:2" ht="45.75" thickBot="1" x14ac:dyDescent="0.3">
      <c r="A100" s="149" t="s">
        <v>428</v>
      </c>
      <c r="B100" s="146" t="s">
        <v>429</v>
      </c>
    </row>
    <row r="101" spans="1:2" ht="28.5" x14ac:dyDescent="0.25">
      <c r="A101" s="136" t="s">
        <v>430</v>
      </c>
      <c r="B101" s="504" t="s">
        <v>431</v>
      </c>
    </row>
    <row r="102" spans="1:2" x14ac:dyDescent="0.25">
      <c r="A102" s="140" t="s">
        <v>432</v>
      </c>
      <c r="B102" s="505"/>
    </row>
    <row r="103" spans="1:2" x14ac:dyDescent="0.25">
      <c r="A103" s="140" t="s">
        <v>433</v>
      </c>
      <c r="B103" s="505"/>
    </row>
    <row r="104" spans="1:2" x14ac:dyDescent="0.25">
      <c r="A104" s="140" t="s">
        <v>434</v>
      </c>
      <c r="B104" s="505"/>
    </row>
    <row r="105" spans="1:2" x14ac:dyDescent="0.25">
      <c r="A105" s="140" t="s">
        <v>435</v>
      </c>
      <c r="B105" s="505"/>
    </row>
    <row r="106" spans="1:2" ht="16.5" thickBot="1" x14ac:dyDescent="0.3">
      <c r="A106" s="150" t="s">
        <v>436</v>
      </c>
      <c r="B106" s="506"/>
    </row>
    <row r="109" spans="1:2" x14ac:dyDescent="0.25">
      <c r="A109" s="151"/>
      <c r="B109" s="152"/>
    </row>
    <row r="110" spans="1:2" x14ac:dyDescent="0.25">
      <c r="B110" s="153"/>
    </row>
    <row r="111" spans="1:2" x14ac:dyDescent="0.25">
      <c r="B111" s="15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2"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82" t="s">
        <v>9</v>
      </c>
      <c r="B6" s="382"/>
      <c r="C6" s="382"/>
      <c r="D6" s="382"/>
      <c r="E6" s="382"/>
      <c r="F6" s="382"/>
      <c r="G6" s="382"/>
      <c r="H6" s="382"/>
      <c r="I6" s="382"/>
      <c r="J6" s="382"/>
      <c r="K6" s="382"/>
      <c r="L6" s="382"/>
      <c r="M6" s="382"/>
      <c r="N6" s="382"/>
      <c r="O6" s="382"/>
      <c r="P6" s="382"/>
      <c r="Q6" s="382"/>
      <c r="R6" s="382"/>
      <c r="S6" s="382"/>
      <c r="T6" s="13"/>
      <c r="U6" s="13"/>
      <c r="V6" s="13"/>
      <c r="W6" s="13"/>
      <c r="X6" s="13"/>
      <c r="Y6" s="13"/>
      <c r="Z6" s="13"/>
      <c r="AA6" s="13"/>
      <c r="AB6" s="13"/>
    </row>
    <row r="7" spans="1:28" s="12" customFormat="1" ht="18.75" x14ac:dyDescent="0.2">
      <c r="A7" s="382"/>
      <c r="B7" s="382"/>
      <c r="C7" s="382"/>
      <c r="D7" s="382"/>
      <c r="E7" s="382"/>
      <c r="F7" s="382"/>
      <c r="G7" s="382"/>
      <c r="H7" s="382"/>
      <c r="I7" s="382"/>
      <c r="J7" s="382"/>
      <c r="K7" s="382"/>
      <c r="L7" s="382"/>
      <c r="M7" s="382"/>
      <c r="N7" s="382"/>
      <c r="O7" s="382"/>
      <c r="P7" s="382"/>
      <c r="Q7" s="382"/>
      <c r="R7" s="382"/>
      <c r="S7" s="382"/>
      <c r="T7" s="13"/>
      <c r="U7" s="13"/>
      <c r="V7" s="13"/>
      <c r="W7" s="13"/>
      <c r="X7" s="13"/>
      <c r="Y7" s="13"/>
      <c r="Z7" s="13"/>
      <c r="AA7" s="13"/>
      <c r="AB7" s="13"/>
    </row>
    <row r="8" spans="1:28" s="12" customFormat="1" ht="18.75" x14ac:dyDescent="0.2">
      <c r="A8" s="386" t="str">
        <f>'1. паспорт местоположение'!A9:C9</f>
        <v xml:space="preserve">                         АО "Янтарьэнерго"                         </v>
      </c>
      <c r="B8" s="386"/>
      <c r="C8" s="386"/>
      <c r="D8" s="386"/>
      <c r="E8" s="386"/>
      <c r="F8" s="386"/>
      <c r="G8" s="386"/>
      <c r="H8" s="386"/>
      <c r="I8" s="386"/>
      <c r="J8" s="386"/>
      <c r="K8" s="386"/>
      <c r="L8" s="386"/>
      <c r="M8" s="386"/>
      <c r="N8" s="386"/>
      <c r="O8" s="386"/>
      <c r="P8" s="386"/>
      <c r="Q8" s="386"/>
      <c r="R8" s="386"/>
      <c r="S8" s="386"/>
      <c r="T8" s="13"/>
      <c r="U8" s="13"/>
      <c r="V8" s="13"/>
      <c r="W8" s="13"/>
      <c r="X8" s="13"/>
      <c r="Y8" s="13"/>
      <c r="Z8" s="13"/>
      <c r="AA8" s="13"/>
      <c r="AB8" s="13"/>
    </row>
    <row r="9" spans="1:28" s="12" customFormat="1" ht="18.75" x14ac:dyDescent="0.2">
      <c r="A9" s="379" t="s">
        <v>8</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82"/>
      <c r="B10" s="382"/>
      <c r="C10" s="382"/>
      <c r="D10" s="382"/>
      <c r="E10" s="382"/>
      <c r="F10" s="382"/>
      <c r="G10" s="382"/>
      <c r="H10" s="382"/>
      <c r="I10" s="382"/>
      <c r="J10" s="382"/>
      <c r="K10" s="382"/>
      <c r="L10" s="382"/>
      <c r="M10" s="382"/>
      <c r="N10" s="382"/>
      <c r="O10" s="382"/>
      <c r="P10" s="382"/>
      <c r="Q10" s="382"/>
      <c r="R10" s="382"/>
      <c r="S10" s="382"/>
      <c r="T10" s="13"/>
      <c r="U10" s="13"/>
      <c r="V10" s="13"/>
      <c r="W10" s="13"/>
      <c r="X10" s="13"/>
      <c r="Y10" s="13"/>
      <c r="Z10" s="13"/>
      <c r="AA10" s="13"/>
      <c r="AB10" s="13"/>
    </row>
    <row r="11" spans="1:28" s="12" customFormat="1" ht="18.75" x14ac:dyDescent="0.2">
      <c r="A11" s="386" t="str">
        <f>'1. паспорт местоположение'!A12:C12</f>
        <v>F_prj_111001_47882</v>
      </c>
      <c r="B11" s="386"/>
      <c r="C11" s="386"/>
      <c r="D11" s="386"/>
      <c r="E11" s="386"/>
      <c r="F11" s="386"/>
      <c r="G11" s="386"/>
      <c r="H11" s="386"/>
      <c r="I11" s="386"/>
      <c r="J11" s="386"/>
      <c r="K11" s="386"/>
      <c r="L11" s="386"/>
      <c r="M11" s="386"/>
      <c r="N11" s="386"/>
      <c r="O11" s="386"/>
      <c r="P11" s="386"/>
      <c r="Q11" s="386"/>
      <c r="R11" s="386"/>
      <c r="S11" s="386"/>
      <c r="T11" s="13"/>
      <c r="U11" s="13"/>
      <c r="V11" s="13"/>
      <c r="W11" s="13"/>
      <c r="X11" s="13"/>
      <c r="Y11" s="13"/>
      <c r="Z11" s="13"/>
      <c r="AA11" s="13"/>
      <c r="AB11" s="13"/>
    </row>
    <row r="12" spans="1:28" s="12" customFormat="1" ht="18.75" x14ac:dyDescent="0.2">
      <c r="A12" s="379" t="s">
        <v>7</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5.75" x14ac:dyDescent="0.2">
      <c r="A14" s="383" t="str">
        <f>'1. паспорт местоположение'!A15:C15</f>
        <v>Строительство ТП 15/0.4 кВ, ВЛ 15 кВ от ВЛ 15-214 (инв.№ 5115270) в Гурьевском районе, СНТ "Отважное"</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79" t="s">
        <v>6</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4"/>
      <c r="U16" s="4"/>
      <c r="V16" s="4"/>
      <c r="W16" s="4"/>
      <c r="X16" s="4"/>
      <c r="Y16" s="4"/>
    </row>
    <row r="17" spans="1:28" s="3" customFormat="1" ht="45.75" customHeight="1" x14ac:dyDescent="0.2">
      <c r="A17" s="380" t="s">
        <v>495</v>
      </c>
      <c r="B17" s="380"/>
      <c r="C17" s="380"/>
      <c r="D17" s="380"/>
      <c r="E17" s="380"/>
      <c r="F17" s="380"/>
      <c r="G17" s="380"/>
      <c r="H17" s="380"/>
      <c r="I17" s="380"/>
      <c r="J17" s="380"/>
      <c r="K17" s="380"/>
      <c r="L17" s="380"/>
      <c r="M17" s="380"/>
      <c r="N17" s="380"/>
      <c r="O17" s="380"/>
      <c r="P17" s="380"/>
      <c r="Q17" s="380"/>
      <c r="R17" s="380"/>
      <c r="S17" s="380"/>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88" t="s">
        <v>5</v>
      </c>
      <c r="B19" s="388" t="s">
        <v>100</v>
      </c>
      <c r="C19" s="389" t="s">
        <v>386</v>
      </c>
      <c r="D19" s="388" t="s">
        <v>385</v>
      </c>
      <c r="E19" s="388" t="s">
        <v>99</v>
      </c>
      <c r="F19" s="388" t="s">
        <v>98</v>
      </c>
      <c r="G19" s="388" t="s">
        <v>381</v>
      </c>
      <c r="H19" s="388" t="s">
        <v>97</v>
      </c>
      <c r="I19" s="388" t="s">
        <v>96</v>
      </c>
      <c r="J19" s="388" t="s">
        <v>95</v>
      </c>
      <c r="K19" s="388" t="s">
        <v>94</v>
      </c>
      <c r="L19" s="388" t="s">
        <v>93</v>
      </c>
      <c r="M19" s="388" t="s">
        <v>92</v>
      </c>
      <c r="N19" s="388" t="s">
        <v>91</v>
      </c>
      <c r="O19" s="388" t="s">
        <v>90</v>
      </c>
      <c r="P19" s="388" t="s">
        <v>89</v>
      </c>
      <c r="Q19" s="388" t="s">
        <v>384</v>
      </c>
      <c r="R19" s="388"/>
      <c r="S19" s="391" t="s">
        <v>489</v>
      </c>
      <c r="T19" s="4"/>
      <c r="U19" s="4"/>
      <c r="V19" s="4"/>
      <c r="W19" s="4"/>
      <c r="X19" s="4"/>
      <c r="Y19" s="4"/>
    </row>
    <row r="20" spans="1:28" s="3" customFormat="1" ht="180.75" customHeight="1" x14ac:dyDescent="0.2">
      <c r="A20" s="388"/>
      <c r="B20" s="388"/>
      <c r="C20" s="390"/>
      <c r="D20" s="388"/>
      <c r="E20" s="388"/>
      <c r="F20" s="388"/>
      <c r="G20" s="388"/>
      <c r="H20" s="388"/>
      <c r="I20" s="388"/>
      <c r="J20" s="388"/>
      <c r="K20" s="388"/>
      <c r="L20" s="388"/>
      <c r="M20" s="388"/>
      <c r="N20" s="388"/>
      <c r="O20" s="388"/>
      <c r="P20" s="388"/>
      <c r="Q20" s="46" t="s">
        <v>382</v>
      </c>
      <c r="R20" s="47" t="s">
        <v>383</v>
      </c>
      <c r="S20" s="391"/>
      <c r="T20" s="32"/>
      <c r="U20" s="32"/>
      <c r="V20" s="32"/>
      <c r="W20" s="32"/>
      <c r="X20" s="32"/>
      <c r="Y20" s="32"/>
      <c r="Z20" s="31"/>
      <c r="AA20" s="31"/>
      <c r="AB20" s="31"/>
    </row>
    <row r="21" spans="1:28" s="3" customFormat="1" ht="18.75" x14ac:dyDescent="0.2">
      <c r="A21" s="46">
        <v>1</v>
      </c>
      <c r="B21" s="51">
        <v>2</v>
      </c>
      <c r="C21" s="46">
        <v>3</v>
      </c>
      <c r="D21" s="51">
        <v>4</v>
      </c>
      <c r="E21" s="46">
        <v>5</v>
      </c>
      <c r="F21" s="51">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3" customFormat="1" ht="225" customHeight="1" x14ac:dyDescent="0.2">
      <c r="A22" s="46">
        <v>1</v>
      </c>
      <c r="B22" s="175" t="s">
        <v>541</v>
      </c>
      <c r="C22" s="175"/>
      <c r="D22" s="175" t="s">
        <v>542</v>
      </c>
      <c r="E22" s="175" t="s">
        <v>543</v>
      </c>
      <c r="F22" s="175" t="s">
        <v>544</v>
      </c>
      <c r="G22" s="175" t="s">
        <v>599</v>
      </c>
      <c r="H22" s="176">
        <v>0.25</v>
      </c>
      <c r="I22" s="177"/>
      <c r="J22" s="176">
        <v>0.25</v>
      </c>
      <c r="K22" s="175">
        <v>0.4</v>
      </c>
      <c r="L22" s="175">
        <v>3</v>
      </c>
      <c r="M22" s="175">
        <v>0.4</v>
      </c>
      <c r="N22" s="175">
        <v>1</v>
      </c>
      <c r="O22" s="175"/>
      <c r="P22" s="175"/>
      <c r="Q22" s="175" t="s">
        <v>600</v>
      </c>
      <c r="R22" s="175" t="s">
        <v>601</v>
      </c>
      <c r="S22" s="178">
        <v>9.3500000000000007E-3</v>
      </c>
      <c r="T22" s="32"/>
      <c r="U22" s="32"/>
      <c r="V22" s="32"/>
      <c r="W22" s="32"/>
      <c r="X22" s="32"/>
      <c r="Y22" s="32"/>
      <c r="Z22" s="31"/>
      <c r="AA22" s="31"/>
      <c r="AB22" s="31"/>
    </row>
    <row r="23" spans="1:28" ht="20.25" customHeight="1" x14ac:dyDescent="0.25">
      <c r="A23" s="124"/>
      <c r="B23" s="51" t="s">
        <v>379</v>
      </c>
      <c r="C23" s="51"/>
      <c r="D23" s="51"/>
      <c r="E23" s="124" t="s">
        <v>380</v>
      </c>
      <c r="F23" s="124" t="s">
        <v>380</v>
      </c>
      <c r="G23" s="124" t="s">
        <v>380</v>
      </c>
      <c r="H23" s="179">
        <f>H22</f>
        <v>0.25</v>
      </c>
      <c r="I23" s="124"/>
      <c r="J23" s="179">
        <f>J22</f>
        <v>0.25</v>
      </c>
      <c r="K23" s="124"/>
      <c r="L23" s="124"/>
      <c r="M23" s="124"/>
      <c r="N23" s="124"/>
      <c r="O23" s="124"/>
      <c r="P23" s="124"/>
      <c r="Q23" s="125"/>
      <c r="R23" s="2"/>
      <c r="S23" s="330">
        <f>S22</f>
        <v>9.3500000000000007E-3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O25" sqref="O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2017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82" t="s">
        <v>9</v>
      </c>
      <c r="B8" s="382"/>
      <c r="C8" s="382"/>
      <c r="D8" s="382"/>
      <c r="E8" s="382"/>
      <c r="F8" s="382"/>
      <c r="G8" s="382"/>
      <c r="H8" s="382"/>
      <c r="I8" s="382"/>
      <c r="J8" s="382"/>
      <c r="K8" s="382"/>
      <c r="L8" s="382"/>
      <c r="M8" s="382"/>
      <c r="N8" s="382"/>
      <c r="O8" s="382"/>
      <c r="P8" s="382"/>
      <c r="Q8" s="382"/>
      <c r="R8" s="382"/>
      <c r="S8" s="382"/>
      <c r="T8" s="382"/>
    </row>
    <row r="9" spans="1:20" s="12" customFormat="1" ht="18.75" x14ac:dyDescent="0.2">
      <c r="A9" s="382"/>
      <c r="B9" s="382"/>
      <c r="C9" s="382"/>
      <c r="D9" s="382"/>
      <c r="E9" s="382"/>
      <c r="F9" s="382"/>
      <c r="G9" s="382"/>
      <c r="H9" s="382"/>
      <c r="I9" s="382"/>
      <c r="J9" s="382"/>
      <c r="K9" s="382"/>
      <c r="L9" s="382"/>
      <c r="M9" s="382"/>
      <c r="N9" s="382"/>
      <c r="O9" s="382"/>
      <c r="P9" s="382"/>
      <c r="Q9" s="382"/>
      <c r="R9" s="382"/>
      <c r="S9" s="382"/>
      <c r="T9" s="382"/>
    </row>
    <row r="10" spans="1:20" s="12" customFormat="1" ht="18.75" customHeight="1" x14ac:dyDescent="0.2">
      <c r="A10" s="386" t="str">
        <f>'1. паспорт местоположение'!A9:C9</f>
        <v xml:space="preserve">                         АО "Янтарьэнерго"                         </v>
      </c>
      <c r="B10" s="386"/>
      <c r="C10" s="386"/>
      <c r="D10" s="386"/>
      <c r="E10" s="386"/>
      <c r="F10" s="386"/>
      <c r="G10" s="386"/>
      <c r="H10" s="386"/>
      <c r="I10" s="386"/>
      <c r="J10" s="386"/>
      <c r="K10" s="386"/>
      <c r="L10" s="386"/>
      <c r="M10" s="386"/>
      <c r="N10" s="386"/>
      <c r="O10" s="386"/>
      <c r="P10" s="386"/>
      <c r="Q10" s="386"/>
      <c r="R10" s="386"/>
      <c r="S10" s="386"/>
      <c r="T10" s="386"/>
    </row>
    <row r="11" spans="1:20" s="12" customFormat="1" ht="18.75" customHeight="1" x14ac:dyDescent="0.2">
      <c r="A11" s="379" t="s">
        <v>8</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82"/>
      <c r="B12" s="382"/>
      <c r="C12" s="382"/>
      <c r="D12" s="382"/>
      <c r="E12" s="382"/>
      <c r="F12" s="382"/>
      <c r="G12" s="382"/>
      <c r="H12" s="382"/>
      <c r="I12" s="382"/>
      <c r="J12" s="382"/>
      <c r="K12" s="382"/>
      <c r="L12" s="382"/>
      <c r="M12" s="382"/>
      <c r="N12" s="382"/>
      <c r="O12" s="382"/>
      <c r="P12" s="382"/>
      <c r="Q12" s="382"/>
      <c r="R12" s="382"/>
      <c r="S12" s="382"/>
      <c r="T12" s="382"/>
    </row>
    <row r="13" spans="1:20" s="12" customFormat="1" ht="18.75" customHeight="1" x14ac:dyDescent="0.2">
      <c r="A13" s="386" t="str">
        <f>'1. паспорт местоположение'!A12:C12</f>
        <v>F_prj_111001_47882</v>
      </c>
      <c r="B13" s="386"/>
      <c r="C13" s="386"/>
      <c r="D13" s="386"/>
      <c r="E13" s="386"/>
      <c r="F13" s="386"/>
      <c r="G13" s="386"/>
      <c r="H13" s="386"/>
      <c r="I13" s="386"/>
      <c r="J13" s="386"/>
      <c r="K13" s="386"/>
      <c r="L13" s="386"/>
      <c r="M13" s="386"/>
      <c r="N13" s="386"/>
      <c r="O13" s="386"/>
      <c r="P13" s="386"/>
      <c r="Q13" s="386"/>
      <c r="R13" s="386"/>
      <c r="S13" s="386"/>
      <c r="T13" s="386"/>
    </row>
    <row r="14" spans="1:20" s="12" customFormat="1" ht="18.75" customHeight="1" x14ac:dyDescent="0.2">
      <c r="A14" s="379" t="s">
        <v>7</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x14ac:dyDescent="0.2">
      <c r="A16" s="383" t="str">
        <f>'1. паспорт местоположение'!A15:C15</f>
        <v>Строительство ТП 15/0.4 кВ, ВЛ 15 кВ от ВЛ 15-214 (инв.№ 5115270) в Гурьевском районе, СНТ "Отважное"</v>
      </c>
      <c r="B16" s="383"/>
      <c r="C16" s="383"/>
      <c r="D16" s="383"/>
      <c r="E16" s="383"/>
      <c r="F16" s="383"/>
      <c r="G16" s="383"/>
      <c r="H16" s="383"/>
      <c r="I16" s="383"/>
      <c r="J16" s="383"/>
      <c r="K16" s="383"/>
      <c r="L16" s="383"/>
      <c r="M16" s="383"/>
      <c r="N16" s="383"/>
      <c r="O16" s="383"/>
      <c r="P16" s="383"/>
      <c r="Q16" s="383"/>
      <c r="R16" s="383"/>
      <c r="S16" s="383"/>
      <c r="T16" s="383"/>
    </row>
    <row r="17" spans="1:113" s="3" customFormat="1" ht="15" customHeight="1" x14ac:dyDescent="0.2">
      <c r="A17" s="379" t="s">
        <v>6</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113" s="3" customFormat="1" ht="15" customHeight="1" x14ac:dyDescent="0.2">
      <c r="A19" s="381" t="s">
        <v>500</v>
      </c>
      <c r="B19" s="381"/>
      <c r="C19" s="381"/>
      <c r="D19" s="381"/>
      <c r="E19" s="381"/>
      <c r="F19" s="381"/>
      <c r="G19" s="381"/>
      <c r="H19" s="381"/>
      <c r="I19" s="381"/>
      <c r="J19" s="381"/>
      <c r="K19" s="381"/>
      <c r="L19" s="381"/>
      <c r="M19" s="381"/>
      <c r="N19" s="381"/>
      <c r="O19" s="381"/>
      <c r="P19" s="381"/>
      <c r="Q19" s="381"/>
      <c r="R19" s="381"/>
      <c r="S19" s="381"/>
      <c r="T19" s="381"/>
    </row>
    <row r="20" spans="1:113" s="64"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96" t="s">
        <v>5</v>
      </c>
      <c r="B21" s="399" t="s">
        <v>225</v>
      </c>
      <c r="C21" s="400"/>
      <c r="D21" s="403" t="s">
        <v>122</v>
      </c>
      <c r="E21" s="399" t="s">
        <v>529</v>
      </c>
      <c r="F21" s="400"/>
      <c r="G21" s="399" t="s">
        <v>276</v>
      </c>
      <c r="H21" s="400"/>
      <c r="I21" s="399" t="s">
        <v>121</v>
      </c>
      <c r="J21" s="400"/>
      <c r="K21" s="403" t="s">
        <v>120</v>
      </c>
      <c r="L21" s="399" t="s">
        <v>119</v>
      </c>
      <c r="M21" s="400"/>
      <c r="N21" s="399" t="s">
        <v>525</v>
      </c>
      <c r="O21" s="400"/>
      <c r="P21" s="403" t="s">
        <v>118</v>
      </c>
      <c r="Q21" s="392" t="s">
        <v>117</v>
      </c>
      <c r="R21" s="393"/>
      <c r="S21" s="392" t="s">
        <v>116</v>
      </c>
      <c r="T21" s="394"/>
    </row>
    <row r="22" spans="1:113" ht="204.75" customHeight="1" x14ac:dyDescent="0.25">
      <c r="A22" s="397"/>
      <c r="B22" s="401"/>
      <c r="C22" s="402"/>
      <c r="D22" s="406"/>
      <c r="E22" s="401"/>
      <c r="F22" s="402"/>
      <c r="G22" s="401"/>
      <c r="H22" s="402"/>
      <c r="I22" s="401"/>
      <c r="J22" s="402"/>
      <c r="K22" s="404"/>
      <c r="L22" s="401"/>
      <c r="M22" s="402"/>
      <c r="N22" s="401"/>
      <c r="O22" s="402"/>
      <c r="P22" s="404"/>
      <c r="Q22" s="115" t="s">
        <v>115</v>
      </c>
      <c r="R22" s="115" t="s">
        <v>499</v>
      </c>
      <c r="S22" s="115" t="s">
        <v>114</v>
      </c>
      <c r="T22" s="115" t="s">
        <v>113</v>
      </c>
    </row>
    <row r="23" spans="1:113" ht="51.75" customHeight="1" x14ac:dyDescent="0.25">
      <c r="A23" s="398"/>
      <c r="B23" s="165" t="s">
        <v>111</v>
      </c>
      <c r="C23" s="165" t="s">
        <v>112</v>
      </c>
      <c r="D23" s="404"/>
      <c r="E23" s="165" t="s">
        <v>111</v>
      </c>
      <c r="F23" s="165" t="s">
        <v>112</v>
      </c>
      <c r="G23" s="165" t="s">
        <v>111</v>
      </c>
      <c r="H23" s="165" t="s">
        <v>112</v>
      </c>
      <c r="I23" s="165" t="s">
        <v>111</v>
      </c>
      <c r="J23" s="165" t="s">
        <v>112</v>
      </c>
      <c r="K23" s="165" t="s">
        <v>111</v>
      </c>
      <c r="L23" s="165" t="s">
        <v>111</v>
      </c>
      <c r="M23" s="165" t="s">
        <v>112</v>
      </c>
      <c r="N23" s="165" t="s">
        <v>111</v>
      </c>
      <c r="O23" s="165" t="s">
        <v>112</v>
      </c>
      <c r="P23" s="166" t="s">
        <v>111</v>
      </c>
      <c r="Q23" s="115" t="s">
        <v>111</v>
      </c>
      <c r="R23" s="115" t="s">
        <v>111</v>
      </c>
      <c r="S23" s="115" t="s">
        <v>111</v>
      </c>
      <c r="T23" s="115"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380</v>
      </c>
      <c r="C25" s="66" t="s">
        <v>619</v>
      </c>
      <c r="D25" s="66" t="s">
        <v>107</v>
      </c>
      <c r="E25" s="66" t="s">
        <v>380</v>
      </c>
      <c r="F25" s="66" t="s">
        <v>609</v>
      </c>
      <c r="G25" s="66" t="s">
        <v>380</v>
      </c>
      <c r="H25" s="66" t="s">
        <v>610</v>
      </c>
      <c r="I25" s="66" t="s">
        <v>380</v>
      </c>
      <c r="J25" s="65" t="s">
        <v>611</v>
      </c>
      <c r="K25" s="65" t="s">
        <v>380</v>
      </c>
      <c r="L25" s="65" t="s">
        <v>380</v>
      </c>
      <c r="M25" s="67">
        <v>15</v>
      </c>
      <c r="N25" s="67" t="s">
        <v>380</v>
      </c>
      <c r="O25" s="67">
        <v>0.4</v>
      </c>
      <c r="P25" s="67" t="s">
        <v>380</v>
      </c>
      <c r="Q25" s="67" t="s">
        <v>380</v>
      </c>
      <c r="R25" s="67" t="s">
        <v>380</v>
      </c>
      <c r="S25" s="67" t="s">
        <v>380</v>
      </c>
      <c r="T25" s="67" t="s">
        <v>380</v>
      </c>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405" t="s">
        <v>535</v>
      </c>
      <c r="C29" s="405"/>
      <c r="D29" s="405"/>
      <c r="E29" s="405"/>
      <c r="F29" s="405"/>
      <c r="G29" s="405"/>
      <c r="H29" s="405"/>
      <c r="I29" s="405"/>
      <c r="J29" s="405"/>
      <c r="K29" s="405"/>
      <c r="L29" s="405"/>
      <c r="M29" s="405"/>
      <c r="N29" s="405"/>
      <c r="O29" s="405"/>
      <c r="P29" s="405"/>
      <c r="Q29" s="405"/>
      <c r="R29" s="40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6" zoomScale="80" zoomScaleSheetLayoutView="80" workbookViewId="0">
      <selection activeCell="R25" sqref="R25:R2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382" t="s">
        <v>9</v>
      </c>
      <c r="F7" s="382"/>
      <c r="G7" s="382"/>
      <c r="H7" s="382"/>
      <c r="I7" s="382"/>
      <c r="J7" s="382"/>
      <c r="K7" s="382"/>
      <c r="L7" s="382"/>
      <c r="M7" s="382"/>
      <c r="N7" s="382"/>
      <c r="O7" s="382"/>
      <c r="P7" s="382"/>
      <c r="Q7" s="382"/>
      <c r="R7" s="382"/>
      <c r="S7" s="382"/>
      <c r="T7" s="382"/>
      <c r="U7" s="382"/>
      <c r="V7" s="382"/>
      <c r="W7" s="382"/>
      <c r="X7" s="382"/>
      <c r="Y7" s="3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6" t="str">
        <f>'1. паспорт местоположение'!A9</f>
        <v xml:space="preserve">                         АО "Янтарьэнерго"                         </v>
      </c>
      <c r="F9" s="386"/>
      <c r="G9" s="386"/>
      <c r="H9" s="386"/>
      <c r="I9" s="386"/>
      <c r="J9" s="386"/>
      <c r="K9" s="386"/>
      <c r="L9" s="386"/>
      <c r="M9" s="386"/>
      <c r="N9" s="386"/>
      <c r="O9" s="386"/>
      <c r="P9" s="386"/>
      <c r="Q9" s="386"/>
      <c r="R9" s="386"/>
      <c r="S9" s="386"/>
      <c r="T9" s="386"/>
      <c r="U9" s="386"/>
      <c r="V9" s="386"/>
      <c r="W9" s="386"/>
      <c r="X9" s="386"/>
      <c r="Y9" s="386"/>
    </row>
    <row r="10" spans="1:27" s="12" customFormat="1" ht="18.75" customHeight="1" x14ac:dyDescent="0.2">
      <c r="E10" s="379" t="s">
        <v>8</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6" t="str">
        <f>'1. паспорт местоположение'!A12</f>
        <v>F_prj_111001_47882</v>
      </c>
      <c r="F12" s="386"/>
      <c r="G12" s="386"/>
      <c r="H12" s="386"/>
      <c r="I12" s="386"/>
      <c r="J12" s="386"/>
      <c r="K12" s="386"/>
      <c r="L12" s="386"/>
      <c r="M12" s="386"/>
      <c r="N12" s="386"/>
      <c r="O12" s="386"/>
      <c r="P12" s="386"/>
      <c r="Q12" s="386"/>
      <c r="R12" s="386"/>
      <c r="S12" s="386"/>
      <c r="T12" s="386"/>
      <c r="U12" s="386"/>
      <c r="V12" s="386"/>
      <c r="W12" s="386"/>
      <c r="X12" s="386"/>
      <c r="Y12" s="386"/>
    </row>
    <row r="13" spans="1:27" s="12" customFormat="1" ht="18.75" customHeight="1" x14ac:dyDescent="0.2">
      <c r="E13" s="379" t="s">
        <v>7</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3" t="str">
        <f>'1. паспорт местоположение'!A15</f>
        <v>Строительство ТП 15/0.4 кВ, ВЛ 15 кВ от ВЛ 15-214 (инв.№ 5115270) в Гурьевском районе, СНТ "Отважное"</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79" t="s">
        <v>6</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502</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64" customFormat="1" ht="21" customHeight="1" x14ac:dyDescent="0.25"/>
    <row r="21" spans="1:27" ht="15.75" customHeight="1" x14ac:dyDescent="0.25">
      <c r="A21" s="407" t="s">
        <v>5</v>
      </c>
      <c r="B21" s="409" t="s">
        <v>509</v>
      </c>
      <c r="C21" s="410"/>
      <c r="D21" s="409" t="s">
        <v>511</v>
      </c>
      <c r="E21" s="410"/>
      <c r="F21" s="392" t="s">
        <v>94</v>
      </c>
      <c r="G21" s="394"/>
      <c r="H21" s="394"/>
      <c r="I21" s="393"/>
      <c r="J21" s="407" t="s">
        <v>512</v>
      </c>
      <c r="K21" s="409" t="s">
        <v>513</v>
      </c>
      <c r="L21" s="410"/>
      <c r="M21" s="409" t="s">
        <v>514</v>
      </c>
      <c r="N21" s="410"/>
      <c r="O21" s="409" t="s">
        <v>501</v>
      </c>
      <c r="P21" s="410"/>
      <c r="Q21" s="409" t="s">
        <v>127</v>
      </c>
      <c r="R21" s="410"/>
      <c r="S21" s="407" t="s">
        <v>126</v>
      </c>
      <c r="T21" s="407" t="s">
        <v>515</v>
      </c>
      <c r="U21" s="407" t="s">
        <v>510</v>
      </c>
      <c r="V21" s="409" t="s">
        <v>125</v>
      </c>
      <c r="W21" s="410"/>
      <c r="X21" s="392" t="s">
        <v>117</v>
      </c>
      <c r="Y21" s="394"/>
      <c r="Z21" s="392" t="s">
        <v>116</v>
      </c>
      <c r="AA21" s="394"/>
    </row>
    <row r="22" spans="1:27" ht="216" customHeight="1" x14ac:dyDescent="0.25">
      <c r="A22" s="413"/>
      <c r="B22" s="411"/>
      <c r="C22" s="412"/>
      <c r="D22" s="411"/>
      <c r="E22" s="412"/>
      <c r="F22" s="392" t="s">
        <v>124</v>
      </c>
      <c r="G22" s="393"/>
      <c r="H22" s="392" t="s">
        <v>123</v>
      </c>
      <c r="I22" s="393"/>
      <c r="J22" s="408"/>
      <c r="K22" s="411"/>
      <c r="L22" s="412"/>
      <c r="M22" s="411"/>
      <c r="N22" s="412"/>
      <c r="O22" s="411"/>
      <c r="P22" s="412"/>
      <c r="Q22" s="411"/>
      <c r="R22" s="412"/>
      <c r="S22" s="408"/>
      <c r="T22" s="408"/>
      <c r="U22" s="408"/>
      <c r="V22" s="411"/>
      <c r="W22" s="412"/>
      <c r="X22" s="115" t="s">
        <v>115</v>
      </c>
      <c r="Y22" s="115" t="s">
        <v>499</v>
      </c>
      <c r="Z22" s="115" t="s">
        <v>114</v>
      </c>
      <c r="AA22" s="115" t="s">
        <v>113</v>
      </c>
    </row>
    <row r="23" spans="1:27" ht="60" customHeight="1" x14ac:dyDescent="0.25">
      <c r="A23" s="408"/>
      <c r="B23" s="163" t="s">
        <v>111</v>
      </c>
      <c r="C23" s="163" t="s">
        <v>112</v>
      </c>
      <c r="D23" s="116" t="s">
        <v>111</v>
      </c>
      <c r="E23" s="116" t="s">
        <v>112</v>
      </c>
      <c r="F23" s="116" t="s">
        <v>111</v>
      </c>
      <c r="G23" s="116" t="s">
        <v>112</v>
      </c>
      <c r="H23" s="116" t="s">
        <v>111</v>
      </c>
      <c r="I23" s="116" t="s">
        <v>112</v>
      </c>
      <c r="J23" s="116" t="s">
        <v>111</v>
      </c>
      <c r="K23" s="116" t="s">
        <v>111</v>
      </c>
      <c r="L23" s="116" t="s">
        <v>112</v>
      </c>
      <c r="M23" s="116" t="s">
        <v>111</v>
      </c>
      <c r="N23" s="116" t="s">
        <v>112</v>
      </c>
      <c r="O23" s="116" t="s">
        <v>111</v>
      </c>
      <c r="P23" s="116" t="s">
        <v>112</v>
      </c>
      <c r="Q23" s="116" t="s">
        <v>111</v>
      </c>
      <c r="R23" s="116" t="s">
        <v>112</v>
      </c>
      <c r="S23" s="116" t="s">
        <v>111</v>
      </c>
      <c r="T23" s="116" t="s">
        <v>111</v>
      </c>
      <c r="U23" s="116" t="s">
        <v>111</v>
      </c>
      <c r="V23" s="116" t="s">
        <v>111</v>
      </c>
      <c r="W23" s="116" t="s">
        <v>112</v>
      </c>
      <c r="X23" s="116" t="s">
        <v>111</v>
      </c>
      <c r="Y23" s="116" t="s">
        <v>111</v>
      </c>
      <c r="Z23" s="115" t="s">
        <v>111</v>
      </c>
      <c r="AA23" s="115" t="s">
        <v>111</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4" customFormat="1" ht="46.5" customHeight="1" x14ac:dyDescent="0.25">
      <c r="A25" s="414">
        <v>1</v>
      </c>
      <c r="B25" s="414" t="s">
        <v>612</v>
      </c>
      <c r="C25" s="414" t="s">
        <v>612</v>
      </c>
      <c r="D25" s="414" t="s">
        <v>380</v>
      </c>
      <c r="E25" s="414" t="s">
        <v>613</v>
      </c>
      <c r="F25" s="68" t="s">
        <v>380</v>
      </c>
      <c r="G25" s="67">
        <v>15</v>
      </c>
      <c r="H25" s="68" t="s">
        <v>380</v>
      </c>
      <c r="I25" s="67">
        <v>15</v>
      </c>
      <c r="J25" s="68" t="s">
        <v>380</v>
      </c>
      <c r="K25" s="68" t="s">
        <v>380</v>
      </c>
      <c r="L25" s="168" t="s">
        <v>65</v>
      </c>
      <c r="M25" s="68" t="s">
        <v>380</v>
      </c>
      <c r="N25" s="343">
        <v>50</v>
      </c>
      <c r="O25" s="68" t="s">
        <v>380</v>
      </c>
      <c r="P25" s="343" t="s">
        <v>615</v>
      </c>
      <c r="Q25" s="68" t="s">
        <v>380</v>
      </c>
      <c r="R25" s="67">
        <v>2.5999999999999999E-2</v>
      </c>
      <c r="S25" s="68" t="s">
        <v>380</v>
      </c>
      <c r="T25" s="68" t="s">
        <v>380</v>
      </c>
      <c r="U25" s="68" t="s">
        <v>380</v>
      </c>
      <c r="V25" s="68" t="s">
        <v>380</v>
      </c>
      <c r="W25" s="343" t="s">
        <v>617</v>
      </c>
      <c r="X25" s="68" t="s">
        <v>380</v>
      </c>
      <c r="Y25" s="68" t="s">
        <v>380</v>
      </c>
      <c r="Z25" s="68" t="s">
        <v>380</v>
      </c>
      <c r="AA25" s="68" t="s">
        <v>380</v>
      </c>
    </row>
    <row r="26" spans="1:27" s="64" customFormat="1" ht="57.75" customHeight="1" x14ac:dyDescent="0.25">
      <c r="A26" s="415"/>
      <c r="B26" s="415"/>
      <c r="C26" s="415"/>
      <c r="D26" s="415" t="s">
        <v>380</v>
      </c>
      <c r="E26" s="415" t="s">
        <v>614</v>
      </c>
      <c r="F26" s="68" t="s">
        <v>380</v>
      </c>
      <c r="G26" s="67">
        <v>15</v>
      </c>
      <c r="H26" s="68" t="s">
        <v>380</v>
      </c>
      <c r="I26" s="67">
        <v>15</v>
      </c>
      <c r="J26" s="68" t="s">
        <v>380</v>
      </c>
      <c r="K26" s="68" t="s">
        <v>380</v>
      </c>
      <c r="L26" s="168" t="s">
        <v>65</v>
      </c>
      <c r="M26" s="68" t="s">
        <v>380</v>
      </c>
      <c r="N26" s="343">
        <v>120</v>
      </c>
      <c r="O26" s="68" t="s">
        <v>380</v>
      </c>
      <c r="P26" s="343" t="s">
        <v>616</v>
      </c>
      <c r="Q26" s="68" t="s">
        <v>380</v>
      </c>
      <c r="R26" s="67">
        <v>0.42499999999999999</v>
      </c>
      <c r="S26" s="68" t="s">
        <v>380</v>
      </c>
      <c r="T26" s="68" t="s">
        <v>380</v>
      </c>
      <c r="U26" s="68" t="s">
        <v>380</v>
      </c>
      <c r="V26" s="68" t="s">
        <v>380</v>
      </c>
      <c r="W26" s="343" t="s">
        <v>618</v>
      </c>
      <c r="X26" s="68" t="s">
        <v>380</v>
      </c>
      <c r="Y26" s="68" t="s">
        <v>380</v>
      </c>
      <c r="Z26" s="68" t="s">
        <v>380</v>
      </c>
      <c r="AA26" s="68" t="s">
        <v>380</v>
      </c>
    </row>
    <row r="27" spans="1:27" s="62" customFormat="1" ht="12.75" x14ac:dyDescent="0.2">
      <c r="A27" s="63"/>
      <c r="B27" s="63"/>
      <c r="C27" s="63"/>
    </row>
  </sheetData>
  <mergeCells count="32">
    <mergeCell ref="C25:C26"/>
    <mergeCell ref="A25:A26"/>
    <mergeCell ref="B25:B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2017 год</v>
      </c>
      <c r="B5" s="378"/>
      <c r="C5" s="378"/>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382" t="s">
        <v>9</v>
      </c>
      <c r="B7" s="382"/>
      <c r="C7" s="382"/>
      <c r="D7" s="13"/>
      <c r="E7" s="13"/>
      <c r="F7" s="13"/>
      <c r="G7" s="13"/>
      <c r="H7" s="13"/>
      <c r="I7" s="13"/>
      <c r="J7" s="13"/>
      <c r="K7" s="13"/>
      <c r="L7" s="13"/>
      <c r="M7" s="13"/>
      <c r="N7" s="13"/>
      <c r="O7" s="13"/>
      <c r="P7" s="13"/>
      <c r="Q7" s="13"/>
      <c r="R7" s="13"/>
      <c r="S7" s="13"/>
      <c r="T7" s="13"/>
      <c r="U7" s="13"/>
    </row>
    <row r="8" spans="1:29" s="12" customFormat="1" ht="18.75" x14ac:dyDescent="0.2">
      <c r="A8" s="382"/>
      <c r="B8" s="382"/>
      <c r="C8" s="382"/>
      <c r="D8" s="14"/>
      <c r="E8" s="14"/>
      <c r="F8" s="14"/>
      <c r="G8" s="14"/>
      <c r="H8" s="13"/>
      <c r="I8" s="13"/>
      <c r="J8" s="13"/>
      <c r="K8" s="13"/>
      <c r="L8" s="13"/>
      <c r="M8" s="13"/>
      <c r="N8" s="13"/>
      <c r="O8" s="13"/>
      <c r="P8" s="13"/>
      <c r="Q8" s="13"/>
      <c r="R8" s="13"/>
      <c r="S8" s="13"/>
      <c r="T8" s="13"/>
      <c r="U8" s="13"/>
    </row>
    <row r="9" spans="1:29" s="12" customFormat="1" ht="18.75" x14ac:dyDescent="0.2">
      <c r="A9" s="386" t="str">
        <f>'1. паспорт местоположение'!A9:C9</f>
        <v xml:space="preserve">                         АО "Янтарьэнерго"                         </v>
      </c>
      <c r="B9" s="386"/>
      <c r="C9" s="386"/>
      <c r="D9" s="8"/>
      <c r="E9" s="8"/>
      <c r="F9" s="8"/>
      <c r="G9" s="8"/>
      <c r="H9" s="13"/>
      <c r="I9" s="13"/>
      <c r="J9" s="13"/>
      <c r="K9" s="13"/>
      <c r="L9" s="13"/>
      <c r="M9" s="13"/>
      <c r="N9" s="13"/>
      <c r="O9" s="13"/>
      <c r="P9" s="13"/>
      <c r="Q9" s="13"/>
      <c r="R9" s="13"/>
      <c r="S9" s="13"/>
      <c r="T9" s="13"/>
      <c r="U9" s="13"/>
    </row>
    <row r="10" spans="1:29" s="12" customFormat="1" ht="18.75" x14ac:dyDescent="0.2">
      <c r="A10" s="379" t="s">
        <v>8</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82"/>
      <c r="B11" s="382"/>
      <c r="C11" s="382"/>
      <c r="D11" s="14"/>
      <c r="E11" s="14"/>
      <c r="F11" s="14"/>
      <c r="G11" s="14"/>
      <c r="H11" s="13"/>
      <c r="I11" s="13"/>
      <c r="J11" s="13"/>
      <c r="K11" s="13"/>
      <c r="L11" s="13"/>
      <c r="M11" s="13"/>
      <c r="N11" s="13"/>
      <c r="O11" s="13"/>
      <c r="P11" s="13"/>
      <c r="Q11" s="13"/>
      <c r="R11" s="13"/>
      <c r="S11" s="13"/>
      <c r="T11" s="13"/>
      <c r="U11" s="13"/>
    </row>
    <row r="12" spans="1:29" s="12" customFormat="1" ht="18.75" x14ac:dyDescent="0.2">
      <c r="A12" s="386" t="str">
        <f>'1. паспорт местоположение'!A12:C12</f>
        <v>F_prj_111001_47882</v>
      </c>
      <c r="B12" s="386"/>
      <c r="C12" s="386"/>
      <c r="D12" s="8"/>
      <c r="E12" s="8"/>
      <c r="F12" s="8"/>
      <c r="G12" s="8"/>
      <c r="H12" s="13"/>
      <c r="I12" s="13"/>
      <c r="J12" s="13"/>
      <c r="K12" s="13"/>
      <c r="L12" s="13"/>
      <c r="M12" s="13"/>
      <c r="N12" s="13"/>
      <c r="O12" s="13"/>
      <c r="P12" s="13"/>
      <c r="Q12" s="13"/>
      <c r="R12" s="13"/>
      <c r="S12" s="13"/>
      <c r="T12" s="13"/>
      <c r="U12" s="13"/>
    </row>
    <row r="13" spans="1:29" s="12" customFormat="1" ht="18.75" x14ac:dyDescent="0.2">
      <c r="A13" s="379" t="s">
        <v>7</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3" t="str">
        <f>'1. паспорт местоположение'!A15:C15</f>
        <v>Строительство ТП 15/0.4 кВ, ВЛ 15 кВ от ВЛ 15-214 (инв.№ 5115270) в Гурьевском районе, СНТ "Отважное"</v>
      </c>
      <c r="B15" s="383"/>
      <c r="C15" s="383"/>
      <c r="D15" s="8"/>
      <c r="E15" s="8"/>
      <c r="F15" s="8"/>
      <c r="G15" s="8"/>
      <c r="H15" s="8"/>
      <c r="I15" s="8"/>
      <c r="J15" s="8"/>
      <c r="K15" s="8"/>
      <c r="L15" s="8"/>
      <c r="M15" s="8"/>
      <c r="N15" s="8"/>
      <c r="O15" s="8"/>
      <c r="P15" s="8"/>
      <c r="Q15" s="8"/>
      <c r="R15" s="8"/>
      <c r="S15" s="8"/>
      <c r="T15" s="8"/>
      <c r="U15" s="8"/>
    </row>
    <row r="16" spans="1:29" s="3" customFormat="1" ht="15" customHeight="1" x14ac:dyDescent="0.2">
      <c r="A16" s="379" t="s">
        <v>6</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84"/>
      <c r="B17" s="384"/>
      <c r="C17" s="384"/>
      <c r="D17" s="4"/>
      <c r="E17" s="4"/>
      <c r="F17" s="4"/>
      <c r="G17" s="4"/>
      <c r="H17" s="4"/>
      <c r="I17" s="4"/>
      <c r="J17" s="4"/>
      <c r="K17" s="4"/>
      <c r="L17" s="4"/>
      <c r="M17" s="4"/>
      <c r="N17" s="4"/>
      <c r="O17" s="4"/>
      <c r="P17" s="4"/>
      <c r="Q17" s="4"/>
      <c r="R17" s="4"/>
    </row>
    <row r="18" spans="1:21" s="3" customFormat="1" ht="27.75" customHeight="1" x14ac:dyDescent="0.2">
      <c r="A18" s="380" t="s">
        <v>494</v>
      </c>
      <c r="B18" s="380"/>
      <c r="C18" s="3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507</v>
      </c>
      <c r="C22" s="354" t="s">
        <v>623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627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44" t="s">
        <v>628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634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53">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53">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2" t="s">
        <v>9</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160"/>
      <c r="AB6" s="160"/>
    </row>
    <row r="7" spans="1:28" ht="18.75" x14ac:dyDescent="0.2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160"/>
      <c r="AB7" s="160"/>
    </row>
    <row r="8" spans="1:28" ht="15.75" x14ac:dyDescent="0.25">
      <c r="A8" s="386" t="str">
        <f>'1. паспорт местоположение'!A9:C9</f>
        <v xml:space="preserve">                         АО "Янтарьэнерго"                         </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161"/>
      <c r="AB8" s="161"/>
    </row>
    <row r="9" spans="1:28" ht="15.75" x14ac:dyDescent="0.25">
      <c r="A9" s="379" t="s">
        <v>8</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62"/>
      <c r="AB9" s="162"/>
    </row>
    <row r="10" spans="1:28" ht="18.75" x14ac:dyDescent="0.25">
      <c r="A10" s="382"/>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160"/>
      <c r="AB10" s="160"/>
    </row>
    <row r="11" spans="1:28" ht="15.75" x14ac:dyDescent="0.25">
      <c r="A11" s="386" t="str">
        <f>'1. паспорт местоположение'!A12:C12</f>
        <v>F_prj_111001_47882</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61"/>
      <c r="AB11" s="161"/>
    </row>
    <row r="12" spans="1:28" ht="15.75" x14ac:dyDescent="0.25">
      <c r="A12" s="379" t="s">
        <v>7</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62"/>
      <c r="AB12" s="162"/>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ht="15.75" x14ac:dyDescent="0.25">
      <c r="A14" s="383" t="str">
        <f>'1. паспорт местоположение'!A15:C15</f>
        <v>Строительство ТП 15/0.4 кВ, ВЛ 15 кВ от ВЛ 15-214 (инв.№ 5115270) в Гурьевском районе, СНТ "Отважное"</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61"/>
      <c r="AB14" s="161"/>
    </row>
    <row r="15" spans="1:28" ht="15.75" x14ac:dyDescent="0.25">
      <c r="A15" s="379" t="s">
        <v>6</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62"/>
      <c r="AB15" s="162"/>
    </row>
    <row r="16" spans="1:28"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171"/>
      <c r="AB16" s="171"/>
    </row>
    <row r="17" spans="1:2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171"/>
      <c r="AB17" s="171"/>
    </row>
    <row r="18" spans="1:2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171"/>
      <c r="AB18" s="171"/>
    </row>
    <row r="19" spans="1:2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171"/>
      <c r="AB19" s="171"/>
    </row>
    <row r="20" spans="1:28" x14ac:dyDescent="0.25">
      <c r="A20" s="417"/>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172"/>
      <c r="AB20" s="172"/>
    </row>
    <row r="21" spans="1:28" x14ac:dyDescent="0.25">
      <c r="A21" s="417"/>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172"/>
      <c r="AB21" s="172"/>
    </row>
    <row r="22" spans="1:28" x14ac:dyDescent="0.25">
      <c r="A22" s="418" t="s">
        <v>526</v>
      </c>
      <c r="B22" s="418"/>
      <c r="C22" s="418"/>
      <c r="D22" s="418"/>
      <c r="E22" s="418"/>
      <c r="F22" s="418"/>
      <c r="G22" s="418"/>
      <c r="H22" s="418"/>
      <c r="I22" s="418"/>
      <c r="J22" s="418"/>
      <c r="K22" s="418"/>
      <c r="L22" s="418"/>
      <c r="M22" s="418"/>
      <c r="N22" s="418"/>
      <c r="O22" s="418"/>
      <c r="P22" s="418"/>
      <c r="Q22" s="418"/>
      <c r="R22" s="418"/>
      <c r="S22" s="418"/>
      <c r="T22" s="418"/>
      <c r="U22" s="418"/>
      <c r="V22" s="418"/>
      <c r="W22" s="418"/>
      <c r="X22" s="418"/>
      <c r="Y22" s="418"/>
      <c r="Z22" s="418"/>
      <c r="AA22" s="173"/>
      <c r="AB22" s="173"/>
    </row>
    <row r="23" spans="1:28" ht="32.25" customHeight="1" x14ac:dyDescent="0.25">
      <c r="A23" s="420" t="s">
        <v>377</v>
      </c>
      <c r="B23" s="421"/>
      <c r="C23" s="421"/>
      <c r="D23" s="421"/>
      <c r="E23" s="421"/>
      <c r="F23" s="421"/>
      <c r="G23" s="421"/>
      <c r="H23" s="421"/>
      <c r="I23" s="421"/>
      <c r="J23" s="421"/>
      <c r="K23" s="421"/>
      <c r="L23" s="422"/>
      <c r="M23" s="419" t="s">
        <v>378</v>
      </c>
      <c r="N23" s="419"/>
      <c r="O23" s="419"/>
      <c r="P23" s="419"/>
      <c r="Q23" s="419"/>
      <c r="R23" s="419"/>
      <c r="S23" s="419"/>
      <c r="T23" s="419"/>
      <c r="U23" s="419"/>
      <c r="V23" s="419"/>
      <c r="W23" s="419"/>
      <c r="X23" s="419"/>
      <c r="Y23" s="419"/>
      <c r="Z23" s="419"/>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537</v>
      </c>
      <c r="O24" s="112" t="s">
        <v>281</v>
      </c>
      <c r="P24" s="112" t="s">
        <v>282</v>
      </c>
      <c r="Q24" s="112" t="s">
        <v>280</v>
      </c>
      <c r="R24" s="112" t="s">
        <v>238</v>
      </c>
      <c r="S24" s="112" t="s">
        <v>279</v>
      </c>
      <c r="T24" s="112" t="s">
        <v>278</v>
      </c>
      <c r="U24" s="112" t="s">
        <v>370</v>
      </c>
      <c r="V24" s="112" t="s">
        <v>280</v>
      </c>
      <c r="W24" s="118" t="s">
        <v>263</v>
      </c>
      <c r="X24" s="118" t="s">
        <v>295</v>
      </c>
      <c r="Y24" s="118" t="s">
        <v>296</v>
      </c>
      <c r="Z24" s="120" t="s">
        <v>293</v>
      </c>
    </row>
    <row r="25" spans="1:28" ht="16.5" customHeight="1" x14ac:dyDescent="0.25">
      <c r="A25" s="112">
        <v>1</v>
      </c>
      <c r="B25" s="113">
        <v>2</v>
      </c>
      <c r="C25" s="112">
        <v>3</v>
      </c>
      <c r="D25" s="113">
        <v>4</v>
      </c>
      <c r="E25" s="112">
        <v>5</v>
      </c>
      <c r="F25" s="113">
        <v>6</v>
      </c>
      <c r="G25" s="112">
        <v>7</v>
      </c>
      <c r="H25" s="113">
        <v>8</v>
      </c>
      <c r="I25" s="112">
        <v>9</v>
      </c>
      <c r="J25" s="113">
        <v>10</v>
      </c>
      <c r="K25" s="174">
        <v>11</v>
      </c>
      <c r="L25" s="113">
        <v>12</v>
      </c>
      <c r="M25" s="174">
        <v>13</v>
      </c>
      <c r="N25" s="113">
        <v>14</v>
      </c>
      <c r="O25" s="174">
        <v>15</v>
      </c>
      <c r="P25" s="113">
        <v>16</v>
      </c>
      <c r="Q25" s="174">
        <v>17</v>
      </c>
      <c r="R25" s="113">
        <v>18</v>
      </c>
      <c r="S25" s="174">
        <v>19</v>
      </c>
      <c r="T25" s="113">
        <v>20</v>
      </c>
      <c r="U25" s="174">
        <v>21</v>
      </c>
      <c r="V25" s="113">
        <v>22</v>
      </c>
      <c r="W25" s="174">
        <v>23</v>
      </c>
      <c r="X25" s="113">
        <v>24</v>
      </c>
      <c r="Y25" s="174">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382" t="s">
        <v>9</v>
      </c>
      <c r="B7" s="382"/>
      <c r="C7" s="382"/>
      <c r="D7" s="382"/>
      <c r="E7" s="382"/>
      <c r="F7" s="382"/>
      <c r="G7" s="382"/>
      <c r="H7" s="382"/>
      <c r="I7" s="382"/>
      <c r="J7" s="382"/>
      <c r="K7" s="382"/>
      <c r="L7" s="382"/>
      <c r="M7" s="382"/>
      <c r="N7" s="382"/>
      <c r="O7" s="382"/>
      <c r="P7" s="13"/>
      <c r="Q7" s="13"/>
      <c r="R7" s="13"/>
      <c r="S7" s="13"/>
      <c r="T7" s="13"/>
      <c r="U7" s="13"/>
      <c r="V7" s="13"/>
      <c r="W7" s="13"/>
      <c r="X7" s="13"/>
      <c r="Y7" s="13"/>
      <c r="Z7" s="13"/>
    </row>
    <row r="8" spans="1:28" s="12" customFormat="1" ht="18.75" x14ac:dyDescent="0.2">
      <c r="A8" s="382"/>
      <c r="B8" s="382"/>
      <c r="C8" s="382"/>
      <c r="D8" s="382"/>
      <c r="E8" s="382"/>
      <c r="F8" s="382"/>
      <c r="G8" s="382"/>
      <c r="H8" s="382"/>
      <c r="I8" s="382"/>
      <c r="J8" s="382"/>
      <c r="K8" s="382"/>
      <c r="L8" s="382"/>
      <c r="M8" s="382"/>
      <c r="N8" s="382"/>
      <c r="O8" s="382"/>
      <c r="P8" s="13"/>
      <c r="Q8" s="13"/>
      <c r="R8" s="13"/>
      <c r="S8" s="13"/>
      <c r="T8" s="13"/>
      <c r="U8" s="13"/>
      <c r="V8" s="13"/>
      <c r="W8" s="13"/>
      <c r="X8" s="13"/>
      <c r="Y8" s="13"/>
      <c r="Z8" s="13"/>
    </row>
    <row r="9" spans="1:28" s="12" customFormat="1" ht="18.75" x14ac:dyDescent="0.2">
      <c r="A9" s="386" t="str">
        <f>'1. паспорт местоположение'!A9:C9</f>
        <v xml:space="preserve">                         АО "Янтарьэнерго"                         </v>
      </c>
      <c r="B9" s="386"/>
      <c r="C9" s="386"/>
      <c r="D9" s="386"/>
      <c r="E9" s="386"/>
      <c r="F9" s="386"/>
      <c r="G9" s="386"/>
      <c r="H9" s="386"/>
      <c r="I9" s="386"/>
      <c r="J9" s="386"/>
      <c r="K9" s="386"/>
      <c r="L9" s="386"/>
      <c r="M9" s="386"/>
      <c r="N9" s="386"/>
      <c r="O9" s="386"/>
      <c r="P9" s="13"/>
      <c r="Q9" s="13"/>
      <c r="R9" s="13"/>
      <c r="S9" s="13"/>
      <c r="T9" s="13"/>
      <c r="U9" s="13"/>
      <c r="V9" s="13"/>
      <c r="W9" s="13"/>
      <c r="X9" s="13"/>
      <c r="Y9" s="13"/>
      <c r="Z9" s="13"/>
    </row>
    <row r="10" spans="1:28" s="12" customFormat="1" ht="18.75" x14ac:dyDescent="0.2">
      <c r="A10" s="379" t="s">
        <v>8</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82"/>
      <c r="B11" s="382"/>
      <c r="C11" s="382"/>
      <c r="D11" s="382"/>
      <c r="E11" s="382"/>
      <c r="F11" s="382"/>
      <c r="G11" s="382"/>
      <c r="H11" s="382"/>
      <c r="I11" s="382"/>
      <c r="J11" s="382"/>
      <c r="K11" s="382"/>
      <c r="L11" s="382"/>
      <c r="M11" s="382"/>
      <c r="N11" s="382"/>
      <c r="O11" s="382"/>
      <c r="P11" s="13"/>
      <c r="Q11" s="13"/>
      <c r="R11" s="13"/>
      <c r="S11" s="13"/>
      <c r="T11" s="13"/>
      <c r="U11" s="13"/>
      <c r="V11" s="13"/>
      <c r="W11" s="13"/>
      <c r="X11" s="13"/>
      <c r="Y11" s="13"/>
      <c r="Z11" s="13"/>
    </row>
    <row r="12" spans="1:28" s="12" customFormat="1" ht="18.75" x14ac:dyDescent="0.2">
      <c r="A12" s="386" t="str">
        <f>'1. паспорт местоположение'!A12:C12</f>
        <v>F_prj_111001_47882</v>
      </c>
      <c r="B12" s="386"/>
      <c r="C12" s="386"/>
      <c r="D12" s="386"/>
      <c r="E12" s="386"/>
      <c r="F12" s="386"/>
      <c r="G12" s="386"/>
      <c r="H12" s="386"/>
      <c r="I12" s="386"/>
      <c r="J12" s="386"/>
      <c r="K12" s="386"/>
      <c r="L12" s="386"/>
      <c r="M12" s="386"/>
      <c r="N12" s="386"/>
      <c r="O12" s="386"/>
      <c r="P12" s="13"/>
      <c r="Q12" s="13"/>
      <c r="R12" s="13"/>
      <c r="S12" s="13"/>
      <c r="T12" s="13"/>
      <c r="U12" s="13"/>
      <c r="V12" s="13"/>
      <c r="W12" s="13"/>
      <c r="X12" s="13"/>
      <c r="Y12" s="13"/>
      <c r="Z12" s="13"/>
    </row>
    <row r="13" spans="1:28" s="12" customFormat="1" ht="18.75" x14ac:dyDescent="0.2">
      <c r="A13" s="379" t="s">
        <v>7</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5.75" x14ac:dyDescent="0.2">
      <c r="A15" s="386" t="str">
        <f>'1. паспорт местоположение'!A15:C15</f>
        <v>Строительство ТП 15/0.4 кВ, ВЛ 15 кВ от ВЛ 15-214 (инв.№ 5115270) в Гурьевском районе, СНТ "Отважное"</v>
      </c>
      <c r="B15" s="386"/>
      <c r="C15" s="386"/>
      <c r="D15" s="386"/>
      <c r="E15" s="386"/>
      <c r="F15" s="386"/>
      <c r="G15" s="386"/>
      <c r="H15" s="386"/>
      <c r="I15" s="386"/>
      <c r="J15" s="386"/>
      <c r="K15" s="386"/>
      <c r="L15" s="386"/>
      <c r="M15" s="386"/>
      <c r="N15" s="386"/>
      <c r="O15" s="386"/>
      <c r="P15" s="8"/>
      <c r="Q15" s="8"/>
      <c r="R15" s="8"/>
      <c r="S15" s="8"/>
      <c r="T15" s="8"/>
      <c r="U15" s="8"/>
      <c r="V15" s="8"/>
      <c r="W15" s="8"/>
      <c r="X15" s="8"/>
      <c r="Y15" s="8"/>
      <c r="Z15" s="8"/>
    </row>
    <row r="16" spans="1:28" s="3" customFormat="1" ht="15" customHeight="1" x14ac:dyDescent="0.2">
      <c r="A16" s="379" t="s">
        <v>6</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84"/>
      <c r="B17" s="384"/>
      <c r="C17" s="384"/>
      <c r="D17" s="384"/>
      <c r="E17" s="384"/>
      <c r="F17" s="384"/>
      <c r="G17" s="384"/>
      <c r="H17" s="384"/>
      <c r="I17" s="384"/>
      <c r="J17" s="384"/>
      <c r="K17" s="384"/>
      <c r="L17" s="384"/>
      <c r="M17" s="384"/>
      <c r="N17" s="384"/>
      <c r="O17" s="384"/>
      <c r="P17" s="4"/>
      <c r="Q17" s="4"/>
      <c r="R17" s="4"/>
      <c r="S17" s="4"/>
      <c r="T17" s="4"/>
      <c r="U17" s="4"/>
      <c r="V17" s="4"/>
      <c r="W17" s="4"/>
    </row>
    <row r="18" spans="1:26" s="3" customFormat="1" ht="91.5" customHeight="1" x14ac:dyDescent="0.2">
      <c r="A18" s="423" t="s">
        <v>503</v>
      </c>
      <c r="B18" s="423"/>
      <c r="C18" s="423"/>
      <c r="D18" s="423"/>
      <c r="E18" s="423"/>
      <c r="F18" s="423"/>
      <c r="G18" s="423"/>
      <c r="H18" s="423"/>
      <c r="I18" s="423"/>
      <c r="J18" s="423"/>
      <c r="K18" s="423"/>
      <c r="L18" s="423"/>
      <c r="M18" s="423"/>
      <c r="N18" s="423"/>
      <c r="O18" s="423"/>
      <c r="P18" s="7"/>
      <c r="Q18" s="7"/>
      <c r="R18" s="7"/>
      <c r="S18" s="7"/>
      <c r="T18" s="7"/>
      <c r="U18" s="7"/>
      <c r="V18" s="7"/>
      <c r="W18" s="7"/>
      <c r="X18" s="7"/>
      <c r="Y18" s="7"/>
      <c r="Z18" s="7"/>
    </row>
    <row r="19" spans="1:26" s="3" customFormat="1" ht="78" customHeight="1" x14ac:dyDescent="0.2">
      <c r="A19" s="388" t="s">
        <v>5</v>
      </c>
      <c r="B19" s="388" t="s">
        <v>88</v>
      </c>
      <c r="C19" s="388" t="s">
        <v>87</v>
      </c>
      <c r="D19" s="388" t="s">
        <v>76</v>
      </c>
      <c r="E19" s="424" t="s">
        <v>86</v>
      </c>
      <c r="F19" s="425"/>
      <c r="G19" s="425"/>
      <c r="H19" s="425"/>
      <c r="I19" s="426"/>
      <c r="J19" s="388" t="s">
        <v>85</v>
      </c>
      <c r="K19" s="388"/>
      <c r="L19" s="388"/>
      <c r="M19" s="388"/>
      <c r="N19" s="388"/>
      <c r="O19" s="388"/>
      <c r="P19" s="4"/>
      <c r="Q19" s="4"/>
      <c r="R19" s="4"/>
      <c r="S19" s="4"/>
      <c r="T19" s="4"/>
      <c r="U19" s="4"/>
      <c r="V19" s="4"/>
      <c r="W19" s="4"/>
    </row>
    <row r="20" spans="1:26" s="3" customFormat="1" ht="51" customHeight="1" x14ac:dyDescent="0.2">
      <c r="A20" s="388"/>
      <c r="B20" s="388"/>
      <c r="C20" s="388"/>
      <c r="D20" s="388"/>
      <c r="E20" s="46" t="s">
        <v>84</v>
      </c>
      <c r="F20" s="46" t="s">
        <v>83</v>
      </c>
      <c r="G20" s="46" t="s">
        <v>82</v>
      </c>
      <c r="H20" s="46" t="s">
        <v>81</v>
      </c>
      <c r="I20" s="46" t="s">
        <v>80</v>
      </c>
      <c r="J20" s="46" t="s">
        <v>79</v>
      </c>
      <c r="K20" s="46" t="s">
        <v>4</v>
      </c>
      <c r="L20" s="54" t="s">
        <v>3</v>
      </c>
      <c r="M20" s="53" t="s">
        <v>234</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workbookViewId="0">
      <selection activeCell="C25" sqref="C25"/>
    </sheetView>
  </sheetViews>
  <sheetFormatPr defaultColWidth="9.140625" defaultRowHeight="15.75" x14ac:dyDescent="0.2"/>
  <cols>
    <col min="1" max="1" width="61.7109375" style="210" customWidth="1"/>
    <col min="2" max="2" width="18.5703125" style="195" customWidth="1"/>
    <col min="3" max="12" width="16.85546875" style="195" customWidth="1"/>
    <col min="13" max="42" width="16.85546875" style="195" hidden="1" customWidth="1"/>
    <col min="43" max="45" width="16.85546875" style="196" hidden="1" customWidth="1"/>
    <col min="46" max="51" width="16.85546875" style="197" customWidth="1"/>
    <col min="52" max="256" width="9.140625" style="197"/>
    <col min="257" max="257" width="61.7109375" style="197" customWidth="1"/>
    <col min="258" max="258" width="18.5703125" style="197" customWidth="1"/>
    <col min="259" max="298" width="16.85546875" style="197" customWidth="1"/>
    <col min="299" max="300" width="18.5703125" style="197" customWidth="1"/>
    <col min="301" max="301" width="21.7109375" style="197" customWidth="1"/>
    <col min="302" max="512" width="9.140625" style="197"/>
    <col min="513" max="513" width="61.7109375" style="197" customWidth="1"/>
    <col min="514" max="514" width="18.5703125" style="197" customWidth="1"/>
    <col min="515" max="554" width="16.85546875" style="197" customWidth="1"/>
    <col min="555" max="556" width="18.5703125" style="197" customWidth="1"/>
    <col min="557" max="557" width="21.7109375" style="197" customWidth="1"/>
    <col min="558" max="768" width="9.140625" style="197"/>
    <col min="769" max="769" width="61.7109375" style="197" customWidth="1"/>
    <col min="770" max="770" width="18.5703125" style="197" customWidth="1"/>
    <col min="771" max="810" width="16.85546875" style="197" customWidth="1"/>
    <col min="811" max="812" width="18.5703125" style="197" customWidth="1"/>
    <col min="813" max="813" width="21.7109375" style="197" customWidth="1"/>
    <col min="814" max="1024" width="9.140625" style="197"/>
    <col min="1025" max="1025" width="61.7109375" style="197" customWidth="1"/>
    <col min="1026" max="1026" width="18.5703125" style="197" customWidth="1"/>
    <col min="1027" max="1066" width="16.85546875" style="197" customWidth="1"/>
    <col min="1067" max="1068" width="18.5703125" style="197" customWidth="1"/>
    <col min="1069" max="1069" width="21.7109375" style="197" customWidth="1"/>
    <col min="1070" max="1280" width="9.140625" style="197"/>
    <col min="1281" max="1281" width="61.7109375" style="197" customWidth="1"/>
    <col min="1282" max="1282" width="18.5703125" style="197" customWidth="1"/>
    <col min="1283" max="1322" width="16.85546875" style="197" customWidth="1"/>
    <col min="1323" max="1324" width="18.5703125" style="197" customWidth="1"/>
    <col min="1325" max="1325" width="21.7109375" style="197" customWidth="1"/>
    <col min="1326" max="1536" width="9.140625" style="197"/>
    <col min="1537" max="1537" width="61.7109375" style="197" customWidth="1"/>
    <col min="1538" max="1538" width="18.5703125" style="197" customWidth="1"/>
    <col min="1539" max="1578" width="16.85546875" style="197" customWidth="1"/>
    <col min="1579" max="1580" width="18.5703125" style="197" customWidth="1"/>
    <col min="1581" max="1581" width="21.7109375" style="197" customWidth="1"/>
    <col min="1582" max="1792" width="9.140625" style="197"/>
    <col min="1793" max="1793" width="61.7109375" style="197" customWidth="1"/>
    <col min="1794" max="1794" width="18.5703125" style="197" customWidth="1"/>
    <col min="1795" max="1834" width="16.85546875" style="197" customWidth="1"/>
    <col min="1835" max="1836" width="18.5703125" style="197" customWidth="1"/>
    <col min="1837" max="1837" width="21.7109375" style="197" customWidth="1"/>
    <col min="1838" max="2048" width="9.140625" style="197"/>
    <col min="2049" max="2049" width="61.7109375" style="197" customWidth="1"/>
    <col min="2050" max="2050" width="18.5703125" style="197" customWidth="1"/>
    <col min="2051" max="2090" width="16.85546875" style="197" customWidth="1"/>
    <col min="2091" max="2092" width="18.5703125" style="197" customWidth="1"/>
    <col min="2093" max="2093" width="21.7109375" style="197" customWidth="1"/>
    <col min="2094" max="2304" width="9.140625" style="197"/>
    <col min="2305" max="2305" width="61.7109375" style="197" customWidth="1"/>
    <col min="2306" max="2306" width="18.5703125" style="197" customWidth="1"/>
    <col min="2307" max="2346" width="16.85546875" style="197" customWidth="1"/>
    <col min="2347" max="2348" width="18.5703125" style="197" customWidth="1"/>
    <col min="2349" max="2349" width="21.7109375" style="197" customWidth="1"/>
    <col min="2350" max="2560" width="9.140625" style="197"/>
    <col min="2561" max="2561" width="61.7109375" style="197" customWidth="1"/>
    <col min="2562" max="2562" width="18.5703125" style="197" customWidth="1"/>
    <col min="2563" max="2602" width="16.85546875" style="197" customWidth="1"/>
    <col min="2603" max="2604" width="18.5703125" style="197" customWidth="1"/>
    <col min="2605" max="2605" width="21.7109375" style="197" customWidth="1"/>
    <col min="2606" max="2816" width="9.140625" style="197"/>
    <col min="2817" max="2817" width="61.7109375" style="197" customWidth="1"/>
    <col min="2818" max="2818" width="18.5703125" style="197" customWidth="1"/>
    <col min="2819" max="2858" width="16.85546875" style="197" customWidth="1"/>
    <col min="2859" max="2860" width="18.5703125" style="197" customWidth="1"/>
    <col min="2861" max="2861" width="21.7109375" style="197" customWidth="1"/>
    <col min="2862" max="3072" width="9.140625" style="197"/>
    <col min="3073" max="3073" width="61.7109375" style="197" customWidth="1"/>
    <col min="3074" max="3074" width="18.5703125" style="197" customWidth="1"/>
    <col min="3075" max="3114" width="16.85546875" style="197" customWidth="1"/>
    <col min="3115" max="3116" width="18.5703125" style="197" customWidth="1"/>
    <col min="3117" max="3117" width="21.7109375" style="197" customWidth="1"/>
    <col min="3118" max="3328" width="9.140625" style="197"/>
    <col min="3329" max="3329" width="61.7109375" style="197" customWidth="1"/>
    <col min="3330" max="3330" width="18.5703125" style="197" customWidth="1"/>
    <col min="3331" max="3370" width="16.85546875" style="197" customWidth="1"/>
    <col min="3371" max="3372" width="18.5703125" style="197" customWidth="1"/>
    <col min="3373" max="3373" width="21.7109375" style="197" customWidth="1"/>
    <col min="3374" max="3584" width="9.140625" style="197"/>
    <col min="3585" max="3585" width="61.7109375" style="197" customWidth="1"/>
    <col min="3586" max="3586" width="18.5703125" style="197" customWidth="1"/>
    <col min="3587" max="3626" width="16.85546875" style="197" customWidth="1"/>
    <col min="3627" max="3628" width="18.5703125" style="197" customWidth="1"/>
    <col min="3629" max="3629" width="21.7109375" style="197" customWidth="1"/>
    <col min="3630" max="3840" width="9.140625" style="197"/>
    <col min="3841" max="3841" width="61.7109375" style="197" customWidth="1"/>
    <col min="3842" max="3842" width="18.5703125" style="197" customWidth="1"/>
    <col min="3843" max="3882" width="16.85546875" style="197" customWidth="1"/>
    <col min="3883" max="3884" width="18.5703125" style="197" customWidth="1"/>
    <col min="3885" max="3885" width="21.7109375" style="197" customWidth="1"/>
    <col min="3886" max="4096" width="9.140625" style="197"/>
    <col min="4097" max="4097" width="61.7109375" style="197" customWidth="1"/>
    <col min="4098" max="4098" width="18.5703125" style="197" customWidth="1"/>
    <col min="4099" max="4138" width="16.85546875" style="197" customWidth="1"/>
    <col min="4139" max="4140" width="18.5703125" style="197" customWidth="1"/>
    <col min="4141" max="4141" width="21.7109375" style="197" customWidth="1"/>
    <col min="4142" max="4352" width="9.140625" style="197"/>
    <col min="4353" max="4353" width="61.7109375" style="197" customWidth="1"/>
    <col min="4354" max="4354" width="18.5703125" style="197" customWidth="1"/>
    <col min="4355" max="4394" width="16.85546875" style="197" customWidth="1"/>
    <col min="4395" max="4396" width="18.5703125" style="197" customWidth="1"/>
    <col min="4397" max="4397" width="21.7109375" style="197" customWidth="1"/>
    <col min="4398" max="4608" width="9.140625" style="197"/>
    <col min="4609" max="4609" width="61.7109375" style="197" customWidth="1"/>
    <col min="4610" max="4610" width="18.5703125" style="197" customWidth="1"/>
    <col min="4611" max="4650" width="16.85546875" style="197" customWidth="1"/>
    <col min="4651" max="4652" width="18.5703125" style="197" customWidth="1"/>
    <col min="4653" max="4653" width="21.7109375" style="197" customWidth="1"/>
    <col min="4654" max="4864" width="9.140625" style="197"/>
    <col min="4865" max="4865" width="61.7109375" style="197" customWidth="1"/>
    <col min="4866" max="4866" width="18.5703125" style="197" customWidth="1"/>
    <col min="4867" max="4906" width="16.85546875" style="197" customWidth="1"/>
    <col min="4907" max="4908" width="18.5703125" style="197" customWidth="1"/>
    <col min="4909" max="4909" width="21.7109375" style="197" customWidth="1"/>
    <col min="4910" max="5120" width="9.140625" style="197"/>
    <col min="5121" max="5121" width="61.7109375" style="197" customWidth="1"/>
    <col min="5122" max="5122" width="18.5703125" style="197" customWidth="1"/>
    <col min="5123" max="5162" width="16.85546875" style="197" customWidth="1"/>
    <col min="5163" max="5164" width="18.5703125" style="197" customWidth="1"/>
    <col min="5165" max="5165" width="21.7109375" style="197" customWidth="1"/>
    <col min="5166" max="5376" width="9.140625" style="197"/>
    <col min="5377" max="5377" width="61.7109375" style="197" customWidth="1"/>
    <col min="5378" max="5378" width="18.5703125" style="197" customWidth="1"/>
    <col min="5379" max="5418" width="16.85546875" style="197" customWidth="1"/>
    <col min="5419" max="5420" width="18.5703125" style="197" customWidth="1"/>
    <col min="5421" max="5421" width="21.7109375" style="197" customWidth="1"/>
    <col min="5422" max="5632" width="9.140625" style="197"/>
    <col min="5633" max="5633" width="61.7109375" style="197" customWidth="1"/>
    <col min="5634" max="5634" width="18.5703125" style="197" customWidth="1"/>
    <col min="5635" max="5674" width="16.85546875" style="197" customWidth="1"/>
    <col min="5675" max="5676" width="18.5703125" style="197" customWidth="1"/>
    <col min="5677" max="5677" width="21.7109375" style="197" customWidth="1"/>
    <col min="5678" max="5888" width="9.140625" style="197"/>
    <col min="5889" max="5889" width="61.7109375" style="197" customWidth="1"/>
    <col min="5890" max="5890" width="18.5703125" style="197" customWidth="1"/>
    <col min="5891" max="5930" width="16.85546875" style="197" customWidth="1"/>
    <col min="5931" max="5932" width="18.5703125" style="197" customWidth="1"/>
    <col min="5933" max="5933" width="21.7109375" style="197" customWidth="1"/>
    <col min="5934" max="6144" width="9.140625" style="197"/>
    <col min="6145" max="6145" width="61.7109375" style="197" customWidth="1"/>
    <col min="6146" max="6146" width="18.5703125" style="197" customWidth="1"/>
    <col min="6147" max="6186" width="16.85546875" style="197" customWidth="1"/>
    <col min="6187" max="6188" width="18.5703125" style="197" customWidth="1"/>
    <col min="6189" max="6189" width="21.7109375" style="197" customWidth="1"/>
    <col min="6190" max="6400" width="9.140625" style="197"/>
    <col min="6401" max="6401" width="61.7109375" style="197" customWidth="1"/>
    <col min="6402" max="6402" width="18.5703125" style="197" customWidth="1"/>
    <col min="6403" max="6442" width="16.85546875" style="197" customWidth="1"/>
    <col min="6443" max="6444" width="18.5703125" style="197" customWidth="1"/>
    <col min="6445" max="6445" width="21.7109375" style="197" customWidth="1"/>
    <col min="6446" max="6656" width="9.140625" style="197"/>
    <col min="6657" max="6657" width="61.7109375" style="197" customWidth="1"/>
    <col min="6658" max="6658" width="18.5703125" style="197" customWidth="1"/>
    <col min="6659" max="6698" width="16.85546875" style="197" customWidth="1"/>
    <col min="6699" max="6700" width="18.5703125" style="197" customWidth="1"/>
    <col min="6701" max="6701" width="21.7109375" style="197" customWidth="1"/>
    <col min="6702" max="6912" width="9.140625" style="197"/>
    <col min="6913" max="6913" width="61.7109375" style="197" customWidth="1"/>
    <col min="6914" max="6914" width="18.5703125" style="197" customWidth="1"/>
    <col min="6915" max="6954" width="16.85546875" style="197" customWidth="1"/>
    <col min="6955" max="6956" width="18.5703125" style="197" customWidth="1"/>
    <col min="6957" max="6957" width="21.7109375" style="197" customWidth="1"/>
    <col min="6958" max="7168" width="9.140625" style="197"/>
    <col min="7169" max="7169" width="61.7109375" style="197" customWidth="1"/>
    <col min="7170" max="7170" width="18.5703125" style="197" customWidth="1"/>
    <col min="7171" max="7210" width="16.85546875" style="197" customWidth="1"/>
    <col min="7211" max="7212" width="18.5703125" style="197" customWidth="1"/>
    <col min="7213" max="7213" width="21.7109375" style="197" customWidth="1"/>
    <col min="7214" max="7424" width="9.140625" style="197"/>
    <col min="7425" max="7425" width="61.7109375" style="197" customWidth="1"/>
    <col min="7426" max="7426" width="18.5703125" style="197" customWidth="1"/>
    <col min="7427" max="7466" width="16.85546875" style="197" customWidth="1"/>
    <col min="7467" max="7468" width="18.5703125" style="197" customWidth="1"/>
    <col min="7469" max="7469" width="21.7109375" style="197" customWidth="1"/>
    <col min="7470" max="7680" width="9.140625" style="197"/>
    <col min="7681" max="7681" width="61.7109375" style="197" customWidth="1"/>
    <col min="7682" max="7682" width="18.5703125" style="197" customWidth="1"/>
    <col min="7683" max="7722" width="16.85546875" style="197" customWidth="1"/>
    <col min="7723" max="7724" width="18.5703125" style="197" customWidth="1"/>
    <col min="7725" max="7725" width="21.7109375" style="197" customWidth="1"/>
    <col min="7726" max="7936" width="9.140625" style="197"/>
    <col min="7937" max="7937" width="61.7109375" style="197" customWidth="1"/>
    <col min="7938" max="7938" width="18.5703125" style="197" customWidth="1"/>
    <col min="7939" max="7978" width="16.85546875" style="197" customWidth="1"/>
    <col min="7979" max="7980" width="18.5703125" style="197" customWidth="1"/>
    <col min="7981" max="7981" width="21.7109375" style="197" customWidth="1"/>
    <col min="7982" max="8192" width="9.140625" style="197"/>
    <col min="8193" max="8193" width="61.7109375" style="197" customWidth="1"/>
    <col min="8194" max="8194" width="18.5703125" style="197" customWidth="1"/>
    <col min="8195" max="8234" width="16.85546875" style="197" customWidth="1"/>
    <col min="8235" max="8236" width="18.5703125" style="197" customWidth="1"/>
    <col min="8237" max="8237" width="21.7109375" style="197" customWidth="1"/>
    <col min="8238" max="8448" width="9.140625" style="197"/>
    <col min="8449" max="8449" width="61.7109375" style="197" customWidth="1"/>
    <col min="8450" max="8450" width="18.5703125" style="197" customWidth="1"/>
    <col min="8451" max="8490" width="16.85546875" style="197" customWidth="1"/>
    <col min="8491" max="8492" width="18.5703125" style="197" customWidth="1"/>
    <col min="8493" max="8493" width="21.7109375" style="197" customWidth="1"/>
    <col min="8494" max="8704" width="9.140625" style="197"/>
    <col min="8705" max="8705" width="61.7109375" style="197" customWidth="1"/>
    <col min="8706" max="8706" width="18.5703125" style="197" customWidth="1"/>
    <col min="8707" max="8746" width="16.85546875" style="197" customWidth="1"/>
    <col min="8747" max="8748" width="18.5703125" style="197" customWidth="1"/>
    <col min="8749" max="8749" width="21.7109375" style="197" customWidth="1"/>
    <col min="8750" max="8960" width="9.140625" style="197"/>
    <col min="8961" max="8961" width="61.7109375" style="197" customWidth="1"/>
    <col min="8962" max="8962" width="18.5703125" style="197" customWidth="1"/>
    <col min="8963" max="9002" width="16.85546875" style="197" customWidth="1"/>
    <col min="9003" max="9004" width="18.5703125" style="197" customWidth="1"/>
    <col min="9005" max="9005" width="21.7109375" style="197" customWidth="1"/>
    <col min="9006" max="9216" width="9.140625" style="197"/>
    <col min="9217" max="9217" width="61.7109375" style="197" customWidth="1"/>
    <col min="9218" max="9218" width="18.5703125" style="197" customWidth="1"/>
    <col min="9219" max="9258" width="16.85546875" style="197" customWidth="1"/>
    <col min="9259" max="9260" width="18.5703125" style="197" customWidth="1"/>
    <col min="9261" max="9261" width="21.7109375" style="197" customWidth="1"/>
    <col min="9262" max="9472" width="9.140625" style="197"/>
    <col min="9473" max="9473" width="61.7109375" style="197" customWidth="1"/>
    <col min="9474" max="9474" width="18.5703125" style="197" customWidth="1"/>
    <col min="9475" max="9514" width="16.85546875" style="197" customWidth="1"/>
    <col min="9515" max="9516" width="18.5703125" style="197" customWidth="1"/>
    <col min="9517" max="9517" width="21.7109375" style="197" customWidth="1"/>
    <col min="9518" max="9728" width="9.140625" style="197"/>
    <col min="9729" max="9729" width="61.7109375" style="197" customWidth="1"/>
    <col min="9730" max="9730" width="18.5703125" style="197" customWidth="1"/>
    <col min="9731" max="9770" width="16.85546875" style="197" customWidth="1"/>
    <col min="9771" max="9772" width="18.5703125" style="197" customWidth="1"/>
    <col min="9773" max="9773" width="21.7109375" style="197" customWidth="1"/>
    <col min="9774" max="9984" width="9.140625" style="197"/>
    <col min="9985" max="9985" width="61.7109375" style="197" customWidth="1"/>
    <col min="9986" max="9986" width="18.5703125" style="197" customWidth="1"/>
    <col min="9987" max="10026" width="16.85546875" style="197" customWidth="1"/>
    <col min="10027" max="10028" width="18.5703125" style="197" customWidth="1"/>
    <col min="10029" max="10029" width="21.7109375" style="197" customWidth="1"/>
    <col min="10030" max="10240" width="9.140625" style="197"/>
    <col min="10241" max="10241" width="61.7109375" style="197" customWidth="1"/>
    <col min="10242" max="10242" width="18.5703125" style="197" customWidth="1"/>
    <col min="10243" max="10282" width="16.85546875" style="197" customWidth="1"/>
    <col min="10283" max="10284" width="18.5703125" style="197" customWidth="1"/>
    <col min="10285" max="10285" width="21.7109375" style="197" customWidth="1"/>
    <col min="10286" max="10496" width="9.140625" style="197"/>
    <col min="10497" max="10497" width="61.7109375" style="197" customWidth="1"/>
    <col min="10498" max="10498" width="18.5703125" style="197" customWidth="1"/>
    <col min="10499" max="10538" width="16.85546875" style="197" customWidth="1"/>
    <col min="10539" max="10540" width="18.5703125" style="197" customWidth="1"/>
    <col min="10541" max="10541" width="21.7109375" style="197" customWidth="1"/>
    <col min="10542" max="10752" width="9.140625" style="197"/>
    <col min="10753" max="10753" width="61.7109375" style="197" customWidth="1"/>
    <col min="10754" max="10754" width="18.5703125" style="197" customWidth="1"/>
    <col min="10755" max="10794" width="16.85546875" style="197" customWidth="1"/>
    <col min="10795" max="10796" width="18.5703125" style="197" customWidth="1"/>
    <col min="10797" max="10797" width="21.7109375" style="197" customWidth="1"/>
    <col min="10798" max="11008" width="9.140625" style="197"/>
    <col min="11009" max="11009" width="61.7109375" style="197" customWidth="1"/>
    <col min="11010" max="11010" width="18.5703125" style="197" customWidth="1"/>
    <col min="11011" max="11050" width="16.85546875" style="197" customWidth="1"/>
    <col min="11051" max="11052" width="18.5703125" style="197" customWidth="1"/>
    <col min="11053" max="11053" width="21.7109375" style="197" customWidth="1"/>
    <col min="11054" max="11264" width="9.140625" style="197"/>
    <col min="11265" max="11265" width="61.7109375" style="197" customWidth="1"/>
    <col min="11266" max="11266" width="18.5703125" style="197" customWidth="1"/>
    <col min="11267" max="11306" width="16.85546875" style="197" customWidth="1"/>
    <col min="11307" max="11308" width="18.5703125" style="197" customWidth="1"/>
    <col min="11309" max="11309" width="21.7109375" style="197" customWidth="1"/>
    <col min="11310" max="11520" width="9.140625" style="197"/>
    <col min="11521" max="11521" width="61.7109375" style="197" customWidth="1"/>
    <col min="11522" max="11522" width="18.5703125" style="197" customWidth="1"/>
    <col min="11523" max="11562" width="16.85546875" style="197" customWidth="1"/>
    <col min="11563" max="11564" width="18.5703125" style="197" customWidth="1"/>
    <col min="11565" max="11565" width="21.7109375" style="197" customWidth="1"/>
    <col min="11566" max="11776" width="9.140625" style="197"/>
    <col min="11777" max="11777" width="61.7109375" style="197" customWidth="1"/>
    <col min="11778" max="11778" width="18.5703125" style="197" customWidth="1"/>
    <col min="11779" max="11818" width="16.85546875" style="197" customWidth="1"/>
    <col min="11819" max="11820" width="18.5703125" style="197" customWidth="1"/>
    <col min="11821" max="11821" width="21.7109375" style="197" customWidth="1"/>
    <col min="11822" max="12032" width="9.140625" style="197"/>
    <col min="12033" max="12033" width="61.7109375" style="197" customWidth="1"/>
    <col min="12034" max="12034" width="18.5703125" style="197" customWidth="1"/>
    <col min="12035" max="12074" width="16.85546875" style="197" customWidth="1"/>
    <col min="12075" max="12076" width="18.5703125" style="197" customWidth="1"/>
    <col min="12077" max="12077" width="21.7109375" style="197" customWidth="1"/>
    <col min="12078" max="12288" width="9.140625" style="197"/>
    <col min="12289" max="12289" width="61.7109375" style="197" customWidth="1"/>
    <col min="12290" max="12290" width="18.5703125" style="197" customWidth="1"/>
    <col min="12291" max="12330" width="16.85546875" style="197" customWidth="1"/>
    <col min="12331" max="12332" width="18.5703125" style="197" customWidth="1"/>
    <col min="12333" max="12333" width="21.7109375" style="197" customWidth="1"/>
    <col min="12334" max="12544" width="9.140625" style="197"/>
    <col min="12545" max="12545" width="61.7109375" style="197" customWidth="1"/>
    <col min="12546" max="12546" width="18.5703125" style="197" customWidth="1"/>
    <col min="12547" max="12586" width="16.85546875" style="197" customWidth="1"/>
    <col min="12587" max="12588" width="18.5703125" style="197" customWidth="1"/>
    <col min="12589" max="12589" width="21.7109375" style="197" customWidth="1"/>
    <col min="12590" max="12800" width="9.140625" style="197"/>
    <col min="12801" max="12801" width="61.7109375" style="197" customWidth="1"/>
    <col min="12802" max="12802" width="18.5703125" style="197" customWidth="1"/>
    <col min="12803" max="12842" width="16.85546875" style="197" customWidth="1"/>
    <col min="12843" max="12844" width="18.5703125" style="197" customWidth="1"/>
    <col min="12845" max="12845" width="21.7109375" style="197" customWidth="1"/>
    <col min="12846" max="13056" width="9.140625" style="197"/>
    <col min="13057" max="13057" width="61.7109375" style="197" customWidth="1"/>
    <col min="13058" max="13058" width="18.5703125" style="197" customWidth="1"/>
    <col min="13059" max="13098" width="16.85546875" style="197" customWidth="1"/>
    <col min="13099" max="13100" width="18.5703125" style="197" customWidth="1"/>
    <col min="13101" max="13101" width="21.7109375" style="197" customWidth="1"/>
    <col min="13102" max="13312" width="9.140625" style="197"/>
    <col min="13313" max="13313" width="61.7109375" style="197" customWidth="1"/>
    <col min="13314" max="13314" width="18.5703125" style="197" customWidth="1"/>
    <col min="13315" max="13354" width="16.85546875" style="197" customWidth="1"/>
    <col min="13355" max="13356" width="18.5703125" style="197" customWidth="1"/>
    <col min="13357" max="13357" width="21.7109375" style="197" customWidth="1"/>
    <col min="13358" max="13568" width="9.140625" style="197"/>
    <col min="13569" max="13569" width="61.7109375" style="197" customWidth="1"/>
    <col min="13570" max="13570" width="18.5703125" style="197" customWidth="1"/>
    <col min="13571" max="13610" width="16.85546875" style="197" customWidth="1"/>
    <col min="13611" max="13612" width="18.5703125" style="197" customWidth="1"/>
    <col min="13613" max="13613" width="21.7109375" style="197" customWidth="1"/>
    <col min="13614" max="13824" width="9.140625" style="197"/>
    <col min="13825" max="13825" width="61.7109375" style="197" customWidth="1"/>
    <col min="13826" max="13826" width="18.5703125" style="197" customWidth="1"/>
    <col min="13827" max="13866" width="16.85546875" style="197" customWidth="1"/>
    <col min="13867" max="13868" width="18.5703125" style="197" customWidth="1"/>
    <col min="13869" max="13869" width="21.7109375" style="197" customWidth="1"/>
    <col min="13870" max="14080" width="9.140625" style="197"/>
    <col min="14081" max="14081" width="61.7109375" style="197" customWidth="1"/>
    <col min="14082" max="14082" width="18.5703125" style="197" customWidth="1"/>
    <col min="14083" max="14122" width="16.85546875" style="197" customWidth="1"/>
    <col min="14123" max="14124" width="18.5703125" style="197" customWidth="1"/>
    <col min="14125" max="14125" width="21.7109375" style="197" customWidth="1"/>
    <col min="14126" max="14336" width="9.140625" style="197"/>
    <col min="14337" max="14337" width="61.7109375" style="197" customWidth="1"/>
    <col min="14338" max="14338" width="18.5703125" style="197" customWidth="1"/>
    <col min="14339" max="14378" width="16.85546875" style="197" customWidth="1"/>
    <col min="14379" max="14380" width="18.5703125" style="197" customWidth="1"/>
    <col min="14381" max="14381" width="21.7109375" style="197" customWidth="1"/>
    <col min="14382" max="14592" width="9.140625" style="197"/>
    <col min="14593" max="14593" width="61.7109375" style="197" customWidth="1"/>
    <col min="14594" max="14594" width="18.5703125" style="197" customWidth="1"/>
    <col min="14595" max="14634" width="16.85546875" style="197" customWidth="1"/>
    <col min="14635" max="14636" width="18.5703125" style="197" customWidth="1"/>
    <col min="14637" max="14637" width="21.7109375" style="197" customWidth="1"/>
    <col min="14638" max="14848" width="9.140625" style="197"/>
    <col min="14849" max="14849" width="61.7109375" style="197" customWidth="1"/>
    <col min="14850" max="14850" width="18.5703125" style="197" customWidth="1"/>
    <col min="14851" max="14890" width="16.85546875" style="197" customWidth="1"/>
    <col min="14891" max="14892" width="18.5703125" style="197" customWidth="1"/>
    <col min="14893" max="14893" width="21.7109375" style="197" customWidth="1"/>
    <col min="14894" max="15104" width="9.140625" style="197"/>
    <col min="15105" max="15105" width="61.7109375" style="197" customWidth="1"/>
    <col min="15106" max="15106" width="18.5703125" style="197" customWidth="1"/>
    <col min="15107" max="15146" width="16.85546875" style="197" customWidth="1"/>
    <col min="15147" max="15148" width="18.5703125" style="197" customWidth="1"/>
    <col min="15149" max="15149" width="21.7109375" style="197" customWidth="1"/>
    <col min="15150" max="15360" width="9.140625" style="197"/>
    <col min="15361" max="15361" width="61.7109375" style="197" customWidth="1"/>
    <col min="15362" max="15362" width="18.5703125" style="197" customWidth="1"/>
    <col min="15363" max="15402" width="16.85546875" style="197" customWidth="1"/>
    <col min="15403" max="15404" width="18.5703125" style="197" customWidth="1"/>
    <col min="15405" max="15405" width="21.7109375" style="197" customWidth="1"/>
    <col min="15406" max="15616" width="9.140625" style="197"/>
    <col min="15617" max="15617" width="61.7109375" style="197" customWidth="1"/>
    <col min="15618" max="15618" width="18.5703125" style="197" customWidth="1"/>
    <col min="15619" max="15658" width="16.85546875" style="197" customWidth="1"/>
    <col min="15659" max="15660" width="18.5703125" style="197" customWidth="1"/>
    <col min="15661" max="15661" width="21.7109375" style="197" customWidth="1"/>
    <col min="15662" max="15872" width="9.140625" style="197"/>
    <col min="15873" max="15873" width="61.7109375" style="197" customWidth="1"/>
    <col min="15874" max="15874" width="18.5703125" style="197" customWidth="1"/>
    <col min="15875" max="15914" width="16.85546875" style="197" customWidth="1"/>
    <col min="15915" max="15916" width="18.5703125" style="197" customWidth="1"/>
    <col min="15917" max="15917" width="21.7109375" style="197" customWidth="1"/>
    <col min="15918" max="16128" width="9.140625" style="197"/>
    <col min="16129" max="16129" width="61.7109375" style="197" customWidth="1"/>
    <col min="16130" max="16130" width="18.5703125" style="197" customWidth="1"/>
    <col min="16131" max="16170" width="16.85546875" style="197" customWidth="1"/>
    <col min="16171" max="16172" width="18.5703125" style="197" customWidth="1"/>
    <col min="16173" max="16173" width="21.7109375" style="197" customWidth="1"/>
    <col min="16174" max="16384" width="9.140625" style="197"/>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7"/>
      <c r="F2" s="19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8"/>
      <c r="AR2" s="198"/>
    </row>
    <row r="3" spans="1:44" ht="18.75" x14ac:dyDescent="0.3">
      <c r="A3" s="17"/>
      <c r="B3" s="12"/>
      <c r="C3" s="12"/>
      <c r="D3" s="12"/>
      <c r="E3" s="197"/>
      <c r="F3" s="197"/>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8"/>
      <c r="AR3" s="19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9"/>
      <c r="AR4" s="199"/>
    </row>
    <row r="5" spans="1:44" x14ac:dyDescent="0.2">
      <c r="A5" s="427" t="str">
        <f>'1. паспорт местоположение'!A5:C5</f>
        <v>Год раскрытия информации: 2017 год</v>
      </c>
      <c r="B5" s="427"/>
      <c r="C5" s="427"/>
      <c r="D5" s="427"/>
      <c r="E5" s="427"/>
      <c r="F5" s="427"/>
      <c r="G5" s="427"/>
      <c r="H5" s="427"/>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1"/>
      <c r="AR5" s="20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9"/>
      <c r="AR6" s="199"/>
    </row>
    <row r="7" spans="1:44" ht="18.75" x14ac:dyDescent="0.2">
      <c r="A7" s="382" t="str">
        <f>'[1]1. паспорт местоположение'!A7:C7</f>
        <v xml:space="preserve">Паспорт инвестиционного проекта </v>
      </c>
      <c r="B7" s="382"/>
      <c r="C7" s="382"/>
      <c r="D7" s="382"/>
      <c r="E7" s="382"/>
      <c r="F7" s="382"/>
      <c r="G7" s="382"/>
      <c r="H7" s="382"/>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202"/>
      <c r="AR7" s="202"/>
    </row>
    <row r="8" spans="1:44" ht="18.75" x14ac:dyDescent="0.2">
      <c r="A8" s="187"/>
      <c r="B8" s="187"/>
      <c r="C8" s="187"/>
      <c r="D8" s="187"/>
      <c r="E8" s="187"/>
      <c r="F8" s="187"/>
      <c r="G8" s="187"/>
      <c r="H8" s="187"/>
      <c r="I8" s="187"/>
      <c r="J8" s="187"/>
      <c r="K8" s="187"/>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99"/>
      <c r="AR8" s="199"/>
    </row>
    <row r="9" spans="1:44" ht="18.75" x14ac:dyDescent="0.2">
      <c r="A9" s="381" t="str">
        <f>'1. паспорт местоположение'!A9:C9</f>
        <v xml:space="preserve">                         АО "Янтарьэнерго"                         </v>
      </c>
      <c r="B9" s="381"/>
      <c r="C9" s="381"/>
      <c r="D9" s="381"/>
      <c r="E9" s="381"/>
      <c r="F9" s="381"/>
      <c r="G9" s="381"/>
      <c r="H9" s="38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203"/>
      <c r="AR9" s="203"/>
    </row>
    <row r="10" spans="1:44" x14ac:dyDescent="0.2">
      <c r="A10" s="379" t="s">
        <v>8</v>
      </c>
      <c r="B10" s="379"/>
      <c r="C10" s="379"/>
      <c r="D10" s="379"/>
      <c r="E10" s="379"/>
      <c r="F10" s="379"/>
      <c r="G10" s="379"/>
      <c r="H10" s="379"/>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204"/>
      <c r="AR10" s="204"/>
    </row>
    <row r="11" spans="1:44" ht="18.75" x14ac:dyDescent="0.2">
      <c r="A11" s="187"/>
      <c r="B11" s="187"/>
      <c r="C11" s="187"/>
      <c r="D11" s="187"/>
      <c r="E11" s="187"/>
      <c r="F11" s="187"/>
      <c r="G11" s="187"/>
      <c r="H11" s="187"/>
      <c r="I11" s="187"/>
      <c r="J11" s="187"/>
      <c r="K11" s="187"/>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99"/>
      <c r="AR11" s="199"/>
    </row>
    <row r="12" spans="1:44" ht="18.75" x14ac:dyDescent="0.2">
      <c r="A12" s="381" t="str">
        <f>'1. паспорт местоположение'!A12:C12</f>
        <v>F_prj_111001_47882</v>
      </c>
      <c r="B12" s="381"/>
      <c r="C12" s="381"/>
      <c r="D12" s="381"/>
      <c r="E12" s="381"/>
      <c r="F12" s="381"/>
      <c r="G12" s="381"/>
      <c r="H12" s="38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203"/>
      <c r="AR12" s="203"/>
    </row>
    <row r="13" spans="1:44" x14ac:dyDescent="0.2">
      <c r="A13" s="379" t="s">
        <v>7</v>
      </c>
      <c r="B13" s="379"/>
      <c r="C13" s="379"/>
      <c r="D13" s="379"/>
      <c r="E13" s="379"/>
      <c r="F13" s="379"/>
      <c r="G13" s="379"/>
      <c r="H13" s="379"/>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204"/>
      <c r="AR13" s="204"/>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05"/>
      <c r="AR14" s="205"/>
    </row>
    <row r="15" spans="1:44" ht="18.75" x14ac:dyDescent="0.2">
      <c r="A15" s="380" t="str">
        <f>'1. паспорт местоположение'!A15:C15</f>
        <v>Строительство ТП 15/0.4 кВ, ВЛ 15 кВ от ВЛ 15-214 (инв.№ 5115270) в Гурьевском районе, СНТ "Отважное"</v>
      </c>
      <c r="B15" s="380"/>
      <c r="C15" s="380"/>
      <c r="D15" s="380"/>
      <c r="E15" s="380"/>
      <c r="F15" s="380"/>
      <c r="G15" s="380"/>
      <c r="H15" s="380"/>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203"/>
      <c r="AR15" s="203"/>
    </row>
    <row r="16" spans="1:44" x14ac:dyDescent="0.2">
      <c r="A16" s="379" t="s">
        <v>6</v>
      </c>
      <c r="B16" s="379"/>
      <c r="C16" s="379"/>
      <c r="D16" s="379"/>
      <c r="E16" s="379"/>
      <c r="F16" s="379"/>
      <c r="G16" s="379"/>
      <c r="H16" s="379"/>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204"/>
      <c r="AR16" s="204"/>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06"/>
      <c r="AR17" s="206"/>
    </row>
    <row r="18" spans="1:44" ht="18.75" x14ac:dyDescent="0.2">
      <c r="A18" s="381" t="s">
        <v>504</v>
      </c>
      <c r="B18" s="381"/>
      <c r="C18" s="381"/>
      <c r="D18" s="381"/>
      <c r="E18" s="381"/>
      <c r="F18" s="381"/>
      <c r="G18" s="381"/>
      <c r="H18" s="38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7"/>
      <c r="AR18" s="207"/>
    </row>
    <row r="19" spans="1:44" x14ac:dyDescent="0.2">
      <c r="A19" s="208"/>
      <c r="Q19" s="209"/>
    </row>
    <row r="20" spans="1:44" x14ac:dyDescent="0.2">
      <c r="A20" s="208"/>
      <c r="Q20" s="209"/>
    </row>
    <row r="21" spans="1:44" x14ac:dyDescent="0.2">
      <c r="A21" s="208"/>
      <c r="Q21" s="209"/>
    </row>
    <row r="22" spans="1:44" x14ac:dyDescent="0.2">
      <c r="A22" s="208"/>
      <c r="Q22" s="209"/>
    </row>
    <row r="23" spans="1:44" x14ac:dyDescent="0.2">
      <c r="D23" s="211"/>
      <c r="Q23" s="209"/>
    </row>
    <row r="24" spans="1:44" ht="16.5" thickBot="1" x14ac:dyDescent="0.25">
      <c r="A24" s="212" t="s">
        <v>351</v>
      </c>
      <c r="B24" s="213" t="s">
        <v>1</v>
      </c>
      <c r="D24" s="214"/>
      <c r="E24" s="215"/>
      <c r="F24" s="215"/>
      <c r="G24" s="215"/>
      <c r="H24" s="215"/>
    </row>
    <row r="25" spans="1:44" x14ac:dyDescent="0.2">
      <c r="A25" s="216" t="s">
        <v>547</v>
      </c>
      <c r="B25" s="217">
        <f>$B$126/1.18</f>
        <v>4361000</v>
      </c>
    </row>
    <row r="26" spans="1:44" x14ac:dyDescent="0.2">
      <c r="A26" s="218" t="s">
        <v>349</v>
      </c>
      <c r="B26" s="219">
        <v>0</v>
      </c>
    </row>
    <row r="27" spans="1:44" x14ac:dyDescent="0.2">
      <c r="A27" s="218" t="s">
        <v>347</v>
      </c>
      <c r="B27" s="219">
        <f>$B$123</f>
        <v>25</v>
      </c>
      <c r="D27" s="211" t="s">
        <v>350</v>
      </c>
    </row>
    <row r="28" spans="1:44" ht="16.149999999999999" customHeight="1" thickBot="1" x14ac:dyDescent="0.25">
      <c r="A28" s="220" t="s">
        <v>345</v>
      </c>
      <c r="B28" s="221">
        <v>1</v>
      </c>
      <c r="D28" s="430" t="s">
        <v>348</v>
      </c>
      <c r="E28" s="431"/>
      <c r="F28" s="432"/>
      <c r="G28" s="433">
        <f>IF(SUM(B89:L89)=0,"не окупается",SUM(B89:L89))</f>
        <v>2.4471235344276203</v>
      </c>
      <c r="H28" s="434"/>
    </row>
    <row r="29" spans="1:44" ht="15.6" customHeight="1" x14ac:dyDescent="0.2">
      <c r="A29" s="216" t="s">
        <v>343</v>
      </c>
      <c r="B29" s="217">
        <f>$B$126*$B$127</f>
        <v>51459.8</v>
      </c>
      <c r="D29" s="430" t="s">
        <v>346</v>
      </c>
      <c r="E29" s="431"/>
      <c r="F29" s="432"/>
      <c r="G29" s="433">
        <f>IF(SUM(B90:L90)=0,"не окупается",SUM(B90:L90))</f>
        <v>2.6472068238348272</v>
      </c>
      <c r="H29" s="434"/>
    </row>
    <row r="30" spans="1:44" ht="27.6" customHeight="1" x14ac:dyDescent="0.2">
      <c r="A30" s="218" t="s">
        <v>548</v>
      </c>
      <c r="B30" s="219">
        <v>1</v>
      </c>
      <c r="D30" s="430" t="s">
        <v>344</v>
      </c>
      <c r="E30" s="431"/>
      <c r="F30" s="432"/>
      <c r="G30" s="435">
        <f>L87</f>
        <v>6173154.7213381333</v>
      </c>
      <c r="H30" s="436"/>
    </row>
    <row r="31" spans="1:44" x14ac:dyDescent="0.2">
      <c r="A31" s="218" t="s">
        <v>342</v>
      </c>
      <c r="B31" s="219">
        <v>1</v>
      </c>
      <c r="D31" s="437"/>
      <c r="E31" s="438"/>
      <c r="F31" s="439"/>
      <c r="G31" s="437"/>
      <c r="H31" s="439"/>
    </row>
    <row r="32" spans="1:44" x14ac:dyDescent="0.2">
      <c r="A32" s="218" t="s">
        <v>320</v>
      </c>
      <c r="B32" s="219"/>
    </row>
    <row r="33" spans="1:42" x14ac:dyDescent="0.2">
      <c r="A33" s="218" t="s">
        <v>341</v>
      </c>
      <c r="B33" s="219"/>
    </row>
    <row r="34" spans="1:42" x14ac:dyDescent="0.2">
      <c r="A34" s="218" t="s">
        <v>340</v>
      </c>
      <c r="B34" s="219"/>
    </row>
    <row r="35" spans="1:42" x14ac:dyDescent="0.2">
      <c r="A35" s="222"/>
      <c r="B35" s="219"/>
    </row>
    <row r="36" spans="1:42" ht="16.5" thickBot="1" x14ac:dyDescent="0.25">
      <c r="A36" s="220" t="s">
        <v>312</v>
      </c>
      <c r="B36" s="223">
        <v>0.2</v>
      </c>
    </row>
    <row r="37" spans="1:42" x14ac:dyDescent="0.2">
      <c r="A37" s="216" t="s">
        <v>549</v>
      </c>
      <c r="B37" s="217">
        <v>0</v>
      </c>
    </row>
    <row r="38" spans="1:42" x14ac:dyDescent="0.2">
      <c r="A38" s="218" t="s">
        <v>339</v>
      </c>
      <c r="B38" s="219"/>
    </row>
    <row r="39" spans="1:42" ht="16.5" thickBot="1" x14ac:dyDescent="0.25">
      <c r="A39" s="224" t="s">
        <v>338</v>
      </c>
      <c r="B39" s="225"/>
    </row>
    <row r="40" spans="1:42" x14ac:dyDescent="0.2">
      <c r="A40" s="226" t="s">
        <v>550</v>
      </c>
      <c r="B40" s="227">
        <v>1</v>
      </c>
    </row>
    <row r="41" spans="1:42" x14ac:dyDescent="0.2">
      <c r="A41" s="228" t="s">
        <v>337</v>
      </c>
      <c r="B41" s="229"/>
    </row>
    <row r="42" spans="1:42" x14ac:dyDescent="0.2">
      <c r="A42" s="228" t="s">
        <v>336</v>
      </c>
      <c r="B42" s="230"/>
    </row>
    <row r="43" spans="1:42" x14ac:dyDescent="0.2">
      <c r="A43" s="228" t="s">
        <v>335</v>
      </c>
      <c r="B43" s="230">
        <v>0</v>
      </c>
    </row>
    <row r="44" spans="1:42" x14ac:dyDescent="0.2">
      <c r="A44" s="228" t="s">
        <v>334</v>
      </c>
      <c r="B44" s="230">
        <f>B129</f>
        <v>0.20499999999999999</v>
      </c>
    </row>
    <row r="45" spans="1:42" x14ac:dyDescent="0.2">
      <c r="A45" s="228" t="s">
        <v>333</v>
      </c>
      <c r="B45" s="230">
        <f>1-B43</f>
        <v>1</v>
      </c>
    </row>
    <row r="46" spans="1:42" ht="16.5" thickBot="1" x14ac:dyDescent="0.25">
      <c r="A46" s="231" t="s">
        <v>332</v>
      </c>
      <c r="B46" s="232">
        <f>B45*B44+B43*B42*(1-B36)</f>
        <v>0.20499999999999999</v>
      </c>
      <c r="C46" s="233"/>
    </row>
    <row r="47" spans="1:42" s="236" customFormat="1" x14ac:dyDescent="0.2">
      <c r="A47" s="234" t="s">
        <v>331</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236" customFormat="1" x14ac:dyDescent="0.2">
      <c r="A48" s="237" t="s">
        <v>330</v>
      </c>
      <c r="B48" s="238"/>
      <c r="C48" s="238">
        <f>B136</f>
        <v>0</v>
      </c>
      <c r="D48" s="238">
        <f t="shared" ref="D48:AP49" si="1">C136</f>
        <v>5.8000000000000003E-2</v>
      </c>
      <c r="E48" s="238">
        <f t="shared" si="1"/>
        <v>5.5E-2</v>
      </c>
      <c r="F48" s="238">
        <f t="shared" si="1"/>
        <v>5.5E-2</v>
      </c>
      <c r="G48" s="238">
        <f t="shared" si="1"/>
        <v>5.5E-2</v>
      </c>
      <c r="H48" s="238">
        <f t="shared" si="1"/>
        <v>5.5E-2</v>
      </c>
      <c r="I48" s="238">
        <f t="shared" si="1"/>
        <v>5.5E-2</v>
      </c>
      <c r="J48" s="238">
        <f t="shared" si="1"/>
        <v>5.5E-2</v>
      </c>
      <c r="K48" s="238">
        <f t="shared" si="1"/>
        <v>5.5E-2</v>
      </c>
      <c r="L48" s="238">
        <f t="shared" si="1"/>
        <v>5.5E-2</v>
      </c>
      <c r="M48" s="238">
        <f t="shared" si="1"/>
        <v>5.5E-2</v>
      </c>
      <c r="N48" s="238">
        <f t="shared" si="1"/>
        <v>5.5E-2</v>
      </c>
      <c r="O48" s="238">
        <f t="shared" si="1"/>
        <v>5.5E-2</v>
      </c>
      <c r="P48" s="238">
        <f t="shared" si="1"/>
        <v>5.5E-2</v>
      </c>
      <c r="Q48" s="238">
        <f t="shared" si="1"/>
        <v>5.5E-2</v>
      </c>
      <c r="R48" s="238">
        <f t="shared" si="1"/>
        <v>5.5E-2</v>
      </c>
      <c r="S48" s="238">
        <f t="shared" si="1"/>
        <v>5.5E-2</v>
      </c>
      <c r="T48" s="238">
        <f t="shared" si="1"/>
        <v>5.5E-2</v>
      </c>
      <c r="U48" s="238">
        <f t="shared" si="1"/>
        <v>5.5E-2</v>
      </c>
      <c r="V48" s="238">
        <f t="shared" si="1"/>
        <v>5.5E-2</v>
      </c>
      <c r="W48" s="238">
        <f t="shared" si="1"/>
        <v>5.5E-2</v>
      </c>
      <c r="X48" s="238">
        <f t="shared" si="1"/>
        <v>5.5E-2</v>
      </c>
      <c r="Y48" s="238">
        <f t="shared" si="1"/>
        <v>5.5E-2</v>
      </c>
      <c r="Z48" s="238">
        <f t="shared" si="1"/>
        <v>5.5E-2</v>
      </c>
      <c r="AA48" s="238">
        <f t="shared" si="1"/>
        <v>5.5E-2</v>
      </c>
      <c r="AB48" s="238">
        <f t="shared" si="1"/>
        <v>5.5E-2</v>
      </c>
      <c r="AC48" s="238">
        <f t="shared" si="1"/>
        <v>5.5E-2</v>
      </c>
      <c r="AD48" s="238">
        <f t="shared" si="1"/>
        <v>5.5E-2</v>
      </c>
      <c r="AE48" s="238">
        <f t="shared" si="1"/>
        <v>5.5E-2</v>
      </c>
      <c r="AF48" s="238">
        <f t="shared" si="1"/>
        <v>5.5E-2</v>
      </c>
      <c r="AG48" s="238">
        <f t="shared" si="1"/>
        <v>5.5E-2</v>
      </c>
      <c r="AH48" s="238">
        <f t="shared" si="1"/>
        <v>5.5E-2</v>
      </c>
      <c r="AI48" s="238">
        <f t="shared" si="1"/>
        <v>5.5E-2</v>
      </c>
      <c r="AJ48" s="238">
        <f t="shared" si="1"/>
        <v>5.5E-2</v>
      </c>
      <c r="AK48" s="238">
        <f t="shared" si="1"/>
        <v>5.5E-2</v>
      </c>
      <c r="AL48" s="238">
        <f t="shared" si="1"/>
        <v>5.5E-2</v>
      </c>
      <c r="AM48" s="238">
        <f t="shared" si="1"/>
        <v>5.5E-2</v>
      </c>
      <c r="AN48" s="238">
        <f t="shared" si="1"/>
        <v>5.5E-2</v>
      </c>
      <c r="AO48" s="238">
        <f t="shared" si="1"/>
        <v>5.5E-2</v>
      </c>
      <c r="AP48" s="238">
        <f t="shared" si="1"/>
        <v>5.5E-2</v>
      </c>
    </row>
    <row r="49" spans="1:45" s="236" customFormat="1" x14ac:dyDescent="0.2">
      <c r="A49" s="237" t="s">
        <v>329</v>
      </c>
      <c r="B49" s="238"/>
      <c r="C49" s="238">
        <f>B137</f>
        <v>0</v>
      </c>
      <c r="D49" s="238">
        <f t="shared" si="1"/>
        <v>5.8000000000000052E-2</v>
      </c>
      <c r="E49" s="238">
        <f t="shared" si="1"/>
        <v>0.11619000000000002</v>
      </c>
      <c r="F49" s="238">
        <f t="shared" si="1"/>
        <v>0.17758045</v>
      </c>
      <c r="G49" s="238">
        <f t="shared" si="1"/>
        <v>0.24234737475000001</v>
      </c>
      <c r="H49" s="238">
        <f t="shared" si="1"/>
        <v>0.31067648036124984</v>
      </c>
      <c r="I49" s="238">
        <f t="shared" si="1"/>
        <v>0.38276368678111861</v>
      </c>
      <c r="J49" s="238">
        <f t="shared" si="1"/>
        <v>0.45881568955408003</v>
      </c>
      <c r="K49" s="238">
        <f t="shared" si="1"/>
        <v>0.53905055247955436</v>
      </c>
      <c r="L49" s="238">
        <f t="shared" si="1"/>
        <v>0.62369833286592979</v>
      </c>
      <c r="M49" s="238">
        <f t="shared" si="1"/>
        <v>0.71300174117355586</v>
      </c>
      <c r="N49" s="238">
        <f t="shared" si="1"/>
        <v>0.80721683693810142</v>
      </c>
      <c r="O49" s="238">
        <f t="shared" si="1"/>
        <v>0.90661376296969687</v>
      </c>
      <c r="P49" s="238">
        <f t="shared" si="1"/>
        <v>1.0114775199330301</v>
      </c>
      <c r="Q49" s="238">
        <f t="shared" si="1"/>
        <v>1.1221087835293466</v>
      </c>
      <c r="R49" s="238">
        <f t="shared" si="1"/>
        <v>1.2388247666234604</v>
      </c>
      <c r="S49" s="238">
        <f t="shared" si="1"/>
        <v>1.3619601287877505</v>
      </c>
      <c r="T49" s="238">
        <f t="shared" si="1"/>
        <v>1.4918679358710767</v>
      </c>
      <c r="U49" s="238">
        <f t="shared" si="1"/>
        <v>1.6289206723439857</v>
      </c>
      <c r="V49" s="238">
        <f t="shared" si="1"/>
        <v>1.7735113093229047</v>
      </c>
      <c r="W49" s="238">
        <f t="shared" si="1"/>
        <v>1.9260544313356642</v>
      </c>
      <c r="X49" s="238">
        <f t="shared" si="1"/>
        <v>2.0869874250591254</v>
      </c>
      <c r="Y49" s="238">
        <f t="shared" si="1"/>
        <v>2.2567717334373771</v>
      </c>
      <c r="Z49" s="238">
        <f t="shared" si="1"/>
        <v>2.4358941787764326</v>
      </c>
      <c r="AA49" s="238">
        <f t="shared" si="1"/>
        <v>2.6248683586091359</v>
      </c>
      <c r="AB49" s="238">
        <f t="shared" si="1"/>
        <v>2.8242361183326383</v>
      </c>
      <c r="AC49" s="238">
        <f t="shared" si="1"/>
        <v>3.0345691048409336</v>
      </c>
      <c r="AD49" s="238">
        <f t="shared" si="1"/>
        <v>3.2564704056071845</v>
      </c>
      <c r="AE49" s="238">
        <f t="shared" si="1"/>
        <v>3.4905762779155793</v>
      </c>
      <c r="AF49" s="238">
        <f t="shared" si="1"/>
        <v>3.7375579732009356</v>
      </c>
      <c r="AG49" s="238">
        <f t="shared" si="1"/>
        <v>3.9981236617269866</v>
      </c>
      <c r="AH49" s="238">
        <f t="shared" si="1"/>
        <v>4.2730204631219708</v>
      </c>
      <c r="AI49" s="238">
        <f t="shared" si="1"/>
        <v>4.563036588593679</v>
      </c>
      <c r="AJ49" s="238">
        <f t="shared" si="1"/>
        <v>4.8690036009663311</v>
      </c>
      <c r="AK49" s="238">
        <f t="shared" si="1"/>
        <v>5.1917987990194794</v>
      </c>
      <c r="AL49" s="238">
        <f t="shared" si="1"/>
        <v>5.5323477329655502</v>
      </c>
      <c r="AM49" s="238">
        <f t="shared" si="1"/>
        <v>5.8916268582786548</v>
      </c>
      <c r="AN49" s="238">
        <f t="shared" si="1"/>
        <v>6.2706663354839804</v>
      </c>
      <c r="AO49" s="238">
        <f t="shared" si="1"/>
        <v>6.6705529839355986</v>
      </c>
      <c r="AP49" s="238">
        <f t="shared" si="1"/>
        <v>7.0924333980520569</v>
      </c>
    </row>
    <row r="50" spans="1:45" s="236" customFormat="1" ht="16.5" thickBot="1" x14ac:dyDescent="0.25">
      <c r="A50" s="239" t="s">
        <v>551</v>
      </c>
      <c r="B50" s="240">
        <f>IF($B$124="да",($B$126-0.05),0)</f>
        <v>5145979.95</v>
      </c>
      <c r="C50" s="240">
        <f>C108*(1+C49)</f>
        <v>661744.35993600008</v>
      </c>
      <c r="D50" s="240">
        <f t="shared" ref="D50:AP50" si="2">D108*(1+D49)</f>
        <v>1400251.0656245763</v>
      </c>
      <c r="E50" s="240">
        <f t="shared" si="2"/>
        <v>2238280.1124756485</v>
      </c>
      <c r="F50" s="240">
        <f t="shared" si="2"/>
        <v>2361385.5186618092</v>
      </c>
      <c r="G50" s="240">
        <f t="shared" si="2"/>
        <v>2491261.7221882087</v>
      </c>
      <c r="H50" s="240">
        <f t="shared" si="2"/>
        <v>2628281.11690856</v>
      </c>
      <c r="I50" s="240">
        <f t="shared" si="2"/>
        <v>2772836.5783385308</v>
      </c>
      <c r="J50" s="240">
        <f t="shared" si="2"/>
        <v>2925342.5901471497</v>
      </c>
      <c r="K50" s="240">
        <f t="shared" si="2"/>
        <v>3086236.4326052428</v>
      </c>
      <c r="L50" s="240">
        <f t="shared" si="2"/>
        <v>3255979.4363985313</v>
      </c>
      <c r="M50" s="240">
        <f t="shared" si="2"/>
        <v>3435058.3054004502</v>
      </c>
      <c r="N50" s="240">
        <f t="shared" si="2"/>
        <v>3623986.5121974749</v>
      </c>
      <c r="O50" s="240">
        <f t="shared" si="2"/>
        <v>3823305.7703683358</v>
      </c>
      <c r="P50" s="240">
        <f t="shared" si="2"/>
        <v>4033587.5877385945</v>
      </c>
      <c r="Q50" s="240">
        <f t="shared" si="2"/>
        <v>4255434.9050642168</v>
      </c>
      <c r="R50" s="240">
        <f t="shared" si="2"/>
        <v>4489483.8248427482</v>
      </c>
      <c r="S50" s="240">
        <f t="shared" si="2"/>
        <v>4736405.4352090983</v>
      </c>
      <c r="T50" s="240">
        <f t="shared" si="2"/>
        <v>4996907.7341455985</v>
      </c>
      <c r="U50" s="240">
        <f t="shared" si="2"/>
        <v>5271737.6595236063</v>
      </c>
      <c r="V50" s="240">
        <f t="shared" si="2"/>
        <v>5561683.2307974044</v>
      </c>
      <c r="W50" s="240">
        <f t="shared" si="2"/>
        <v>5867575.8084912607</v>
      </c>
      <c r="X50" s="240">
        <f t="shared" si="2"/>
        <v>6190292.4779582797</v>
      </c>
      <c r="Y50" s="240">
        <f t="shared" si="2"/>
        <v>6530758.5642459849</v>
      </c>
      <c r="Z50" s="240">
        <f t="shared" si="2"/>
        <v>6889950.2852795133</v>
      </c>
      <c r="AA50" s="240">
        <f t="shared" si="2"/>
        <v>7268897.5509698857</v>
      </c>
      <c r="AB50" s="240">
        <f t="shared" si="2"/>
        <v>7668686.9162732298</v>
      </c>
      <c r="AC50" s="240">
        <f t="shared" si="2"/>
        <v>8090464.696668257</v>
      </c>
      <c r="AD50" s="240">
        <f t="shared" si="2"/>
        <v>8535440.2549850103</v>
      </c>
      <c r="AE50" s="240">
        <f t="shared" si="2"/>
        <v>9004889.4690091852</v>
      </c>
      <c r="AF50" s="240">
        <f t="shared" si="2"/>
        <v>9500158.3898046892</v>
      </c>
      <c r="AG50" s="240">
        <f t="shared" si="2"/>
        <v>10022667.101243947</v>
      </c>
      <c r="AH50" s="240">
        <f t="shared" si="2"/>
        <v>10573913.791812364</v>
      </c>
      <c r="AI50" s="240">
        <f t="shared" si="2"/>
        <v>11155479.050362043</v>
      </c>
      <c r="AJ50" s="240">
        <f t="shared" si="2"/>
        <v>11769030.398131955</v>
      </c>
      <c r="AK50" s="240">
        <f t="shared" si="2"/>
        <v>12416327.070029212</v>
      </c>
      <c r="AL50" s="240">
        <f t="shared" si="2"/>
        <v>13099225.058880817</v>
      </c>
      <c r="AM50" s="240">
        <f t="shared" si="2"/>
        <v>13819682.437119262</v>
      </c>
      <c r="AN50" s="240">
        <f t="shared" si="2"/>
        <v>14579764.97116082</v>
      </c>
      <c r="AO50" s="240">
        <f t="shared" si="2"/>
        <v>15381652.044574663</v>
      </c>
      <c r="AP50" s="240">
        <f t="shared" si="2"/>
        <v>16227642.90702627</v>
      </c>
    </row>
    <row r="51" spans="1:45" ht="16.5" thickBot="1" x14ac:dyDescent="0.25"/>
    <row r="52" spans="1:45" x14ac:dyDescent="0.2">
      <c r="A52" s="241" t="s">
        <v>328</v>
      </c>
      <c r="B52" s="242">
        <f>B58</f>
        <v>1</v>
      </c>
      <c r="C52" s="242">
        <f t="shared" ref="C52:AO52" si="3">C58</f>
        <v>2</v>
      </c>
      <c r="D52" s="242">
        <f t="shared" si="3"/>
        <v>3</v>
      </c>
      <c r="E52" s="242">
        <f t="shared" si="3"/>
        <v>4</v>
      </c>
      <c r="F52" s="242">
        <f t="shared" si="3"/>
        <v>5</v>
      </c>
      <c r="G52" s="242">
        <f t="shared" si="3"/>
        <v>6</v>
      </c>
      <c r="H52" s="242">
        <f t="shared" si="3"/>
        <v>7</v>
      </c>
      <c r="I52" s="242">
        <f t="shared" si="3"/>
        <v>8</v>
      </c>
      <c r="J52" s="242">
        <f t="shared" si="3"/>
        <v>9</v>
      </c>
      <c r="K52" s="242">
        <f t="shared" si="3"/>
        <v>10</v>
      </c>
      <c r="L52" s="242">
        <f t="shared" si="3"/>
        <v>11</v>
      </c>
      <c r="M52" s="242">
        <f t="shared" si="3"/>
        <v>12</v>
      </c>
      <c r="N52" s="242">
        <f t="shared" si="3"/>
        <v>13</v>
      </c>
      <c r="O52" s="242">
        <f t="shared" si="3"/>
        <v>14</v>
      </c>
      <c r="P52" s="242">
        <f t="shared" si="3"/>
        <v>15</v>
      </c>
      <c r="Q52" s="242">
        <f t="shared" si="3"/>
        <v>16</v>
      </c>
      <c r="R52" s="242">
        <f t="shared" si="3"/>
        <v>17</v>
      </c>
      <c r="S52" s="242">
        <f t="shared" si="3"/>
        <v>18</v>
      </c>
      <c r="T52" s="242">
        <f t="shared" si="3"/>
        <v>19</v>
      </c>
      <c r="U52" s="242">
        <f t="shared" si="3"/>
        <v>20</v>
      </c>
      <c r="V52" s="242">
        <f t="shared" si="3"/>
        <v>21</v>
      </c>
      <c r="W52" s="242">
        <f t="shared" si="3"/>
        <v>22</v>
      </c>
      <c r="X52" s="242">
        <f t="shared" si="3"/>
        <v>23</v>
      </c>
      <c r="Y52" s="242">
        <f t="shared" si="3"/>
        <v>24</v>
      </c>
      <c r="Z52" s="242">
        <f t="shared" si="3"/>
        <v>25</v>
      </c>
      <c r="AA52" s="242">
        <f t="shared" si="3"/>
        <v>26</v>
      </c>
      <c r="AB52" s="242">
        <f t="shared" si="3"/>
        <v>27</v>
      </c>
      <c r="AC52" s="242">
        <f t="shared" si="3"/>
        <v>28</v>
      </c>
      <c r="AD52" s="242">
        <f t="shared" si="3"/>
        <v>29</v>
      </c>
      <c r="AE52" s="242">
        <f t="shared" si="3"/>
        <v>30</v>
      </c>
      <c r="AF52" s="242">
        <f t="shared" si="3"/>
        <v>31</v>
      </c>
      <c r="AG52" s="242">
        <f t="shared" si="3"/>
        <v>32</v>
      </c>
      <c r="AH52" s="242">
        <f t="shared" si="3"/>
        <v>33</v>
      </c>
      <c r="AI52" s="242">
        <f t="shared" si="3"/>
        <v>34</v>
      </c>
      <c r="AJ52" s="242">
        <f t="shared" si="3"/>
        <v>35</v>
      </c>
      <c r="AK52" s="242">
        <f t="shared" si="3"/>
        <v>36</v>
      </c>
      <c r="AL52" s="242">
        <f t="shared" si="3"/>
        <v>37</v>
      </c>
      <c r="AM52" s="242">
        <f t="shared" si="3"/>
        <v>38</v>
      </c>
      <c r="AN52" s="242">
        <f t="shared" si="3"/>
        <v>39</v>
      </c>
      <c r="AO52" s="242">
        <f t="shared" si="3"/>
        <v>40</v>
      </c>
      <c r="AP52" s="242">
        <f>AP58</f>
        <v>41</v>
      </c>
    </row>
    <row r="53" spans="1:45" x14ac:dyDescent="0.2">
      <c r="A53" s="243" t="s">
        <v>327</v>
      </c>
      <c r="B53" s="244">
        <v>0</v>
      </c>
      <c r="C53" s="244">
        <f t="shared" ref="C53:AP53" si="4">B53+B54-B55</f>
        <v>0</v>
      </c>
      <c r="D53" s="244">
        <f t="shared" si="4"/>
        <v>0</v>
      </c>
      <c r="E53" s="244">
        <f t="shared" si="4"/>
        <v>0</v>
      </c>
      <c r="F53" s="244">
        <f t="shared" si="4"/>
        <v>0</v>
      </c>
      <c r="G53" s="244">
        <f t="shared" si="4"/>
        <v>0</v>
      </c>
      <c r="H53" s="244">
        <f t="shared" si="4"/>
        <v>0</v>
      </c>
      <c r="I53" s="244">
        <f t="shared" si="4"/>
        <v>0</v>
      </c>
      <c r="J53" s="244">
        <f t="shared" si="4"/>
        <v>0</v>
      </c>
      <c r="K53" s="244">
        <f t="shared" si="4"/>
        <v>0</v>
      </c>
      <c r="L53" s="244">
        <f t="shared" si="4"/>
        <v>0</v>
      </c>
      <c r="M53" s="244">
        <f t="shared" si="4"/>
        <v>0</v>
      </c>
      <c r="N53" s="244">
        <f t="shared" si="4"/>
        <v>0</v>
      </c>
      <c r="O53" s="244">
        <f t="shared" si="4"/>
        <v>0</v>
      </c>
      <c r="P53" s="244">
        <f t="shared" si="4"/>
        <v>0</v>
      </c>
      <c r="Q53" s="244">
        <f t="shared" si="4"/>
        <v>0</v>
      </c>
      <c r="R53" s="244">
        <f t="shared" si="4"/>
        <v>0</v>
      </c>
      <c r="S53" s="244">
        <f t="shared" si="4"/>
        <v>0</v>
      </c>
      <c r="T53" s="244">
        <f t="shared" si="4"/>
        <v>0</v>
      </c>
      <c r="U53" s="244">
        <f t="shared" si="4"/>
        <v>0</v>
      </c>
      <c r="V53" s="244">
        <f t="shared" si="4"/>
        <v>0</v>
      </c>
      <c r="W53" s="244">
        <f t="shared" si="4"/>
        <v>0</v>
      </c>
      <c r="X53" s="244">
        <f t="shared" si="4"/>
        <v>0</v>
      </c>
      <c r="Y53" s="244">
        <f t="shared" si="4"/>
        <v>0</v>
      </c>
      <c r="Z53" s="244">
        <f t="shared" si="4"/>
        <v>0</v>
      </c>
      <c r="AA53" s="244">
        <f t="shared" si="4"/>
        <v>0</v>
      </c>
      <c r="AB53" s="244">
        <f t="shared" si="4"/>
        <v>0</v>
      </c>
      <c r="AC53" s="244">
        <f t="shared" si="4"/>
        <v>0</v>
      </c>
      <c r="AD53" s="244">
        <f t="shared" si="4"/>
        <v>0</v>
      </c>
      <c r="AE53" s="244">
        <f t="shared" si="4"/>
        <v>0</v>
      </c>
      <c r="AF53" s="244">
        <f t="shared" si="4"/>
        <v>0</v>
      </c>
      <c r="AG53" s="244">
        <f t="shared" si="4"/>
        <v>0</v>
      </c>
      <c r="AH53" s="244">
        <f t="shared" si="4"/>
        <v>0</v>
      </c>
      <c r="AI53" s="244">
        <f t="shared" si="4"/>
        <v>0</v>
      </c>
      <c r="AJ53" s="244">
        <f t="shared" si="4"/>
        <v>0</v>
      </c>
      <c r="AK53" s="244">
        <f t="shared" si="4"/>
        <v>0</v>
      </c>
      <c r="AL53" s="244">
        <f t="shared" si="4"/>
        <v>0</v>
      </c>
      <c r="AM53" s="244">
        <f t="shared" si="4"/>
        <v>0</v>
      </c>
      <c r="AN53" s="244">
        <f t="shared" si="4"/>
        <v>0</v>
      </c>
      <c r="AO53" s="244">
        <f t="shared" si="4"/>
        <v>0</v>
      </c>
      <c r="AP53" s="244">
        <f t="shared" si="4"/>
        <v>0</v>
      </c>
    </row>
    <row r="54" spans="1:45" x14ac:dyDescent="0.2">
      <c r="A54" s="243" t="s">
        <v>326</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325</v>
      </c>
      <c r="B55" s="244">
        <f>$B$54/$B$40</f>
        <v>0</v>
      </c>
      <c r="C55" s="244">
        <f t="shared" ref="C55:AP55" si="5">IF(ROUND(C53,1)=0,0,B55+C54/$B$40)</f>
        <v>0</v>
      </c>
      <c r="D55" s="244">
        <f t="shared" si="5"/>
        <v>0</v>
      </c>
      <c r="E55" s="244">
        <f t="shared" si="5"/>
        <v>0</v>
      </c>
      <c r="F55" s="244">
        <f t="shared" si="5"/>
        <v>0</v>
      </c>
      <c r="G55" s="244">
        <f t="shared" si="5"/>
        <v>0</v>
      </c>
      <c r="H55" s="244">
        <f t="shared" si="5"/>
        <v>0</v>
      </c>
      <c r="I55" s="244">
        <f t="shared" si="5"/>
        <v>0</v>
      </c>
      <c r="J55" s="244">
        <f t="shared" si="5"/>
        <v>0</v>
      </c>
      <c r="K55" s="244">
        <f t="shared" si="5"/>
        <v>0</v>
      </c>
      <c r="L55" s="244">
        <f t="shared" si="5"/>
        <v>0</v>
      </c>
      <c r="M55" s="244">
        <f t="shared" si="5"/>
        <v>0</v>
      </c>
      <c r="N55" s="244">
        <f t="shared" si="5"/>
        <v>0</v>
      </c>
      <c r="O55" s="244">
        <f t="shared" si="5"/>
        <v>0</v>
      </c>
      <c r="P55" s="244">
        <f t="shared" si="5"/>
        <v>0</v>
      </c>
      <c r="Q55" s="244">
        <f t="shared" si="5"/>
        <v>0</v>
      </c>
      <c r="R55" s="244">
        <f t="shared" si="5"/>
        <v>0</v>
      </c>
      <c r="S55" s="244">
        <f t="shared" si="5"/>
        <v>0</v>
      </c>
      <c r="T55" s="244">
        <f t="shared" si="5"/>
        <v>0</v>
      </c>
      <c r="U55" s="244">
        <f t="shared" si="5"/>
        <v>0</v>
      </c>
      <c r="V55" s="244">
        <f t="shared" si="5"/>
        <v>0</v>
      </c>
      <c r="W55" s="244">
        <f t="shared" si="5"/>
        <v>0</v>
      </c>
      <c r="X55" s="244">
        <f t="shared" si="5"/>
        <v>0</v>
      </c>
      <c r="Y55" s="244">
        <f t="shared" si="5"/>
        <v>0</v>
      </c>
      <c r="Z55" s="244">
        <f t="shared" si="5"/>
        <v>0</v>
      </c>
      <c r="AA55" s="244">
        <f t="shared" si="5"/>
        <v>0</v>
      </c>
      <c r="AB55" s="244">
        <f t="shared" si="5"/>
        <v>0</v>
      </c>
      <c r="AC55" s="244">
        <f t="shared" si="5"/>
        <v>0</v>
      </c>
      <c r="AD55" s="244">
        <f t="shared" si="5"/>
        <v>0</v>
      </c>
      <c r="AE55" s="244">
        <f t="shared" si="5"/>
        <v>0</v>
      </c>
      <c r="AF55" s="244">
        <f t="shared" si="5"/>
        <v>0</v>
      </c>
      <c r="AG55" s="244">
        <f t="shared" si="5"/>
        <v>0</v>
      </c>
      <c r="AH55" s="244">
        <f t="shared" si="5"/>
        <v>0</v>
      </c>
      <c r="AI55" s="244">
        <f t="shared" si="5"/>
        <v>0</v>
      </c>
      <c r="AJ55" s="244">
        <f t="shared" si="5"/>
        <v>0</v>
      </c>
      <c r="AK55" s="244">
        <f t="shared" si="5"/>
        <v>0</v>
      </c>
      <c r="AL55" s="244">
        <f t="shared" si="5"/>
        <v>0</v>
      </c>
      <c r="AM55" s="244">
        <f t="shared" si="5"/>
        <v>0</v>
      </c>
      <c r="AN55" s="244">
        <f t="shared" si="5"/>
        <v>0</v>
      </c>
      <c r="AO55" s="244">
        <f t="shared" si="5"/>
        <v>0</v>
      </c>
      <c r="AP55" s="244">
        <f t="shared" si="5"/>
        <v>0</v>
      </c>
    </row>
    <row r="56" spans="1:45" ht="16.5" thickBot="1" x14ac:dyDescent="0.25">
      <c r="A56" s="245" t="s">
        <v>324</v>
      </c>
      <c r="B56" s="246">
        <f t="shared" ref="B56:AP56" si="6">AVERAGE(SUM(B53:B54),(SUM(B53:B54)-B55))*$B$42</f>
        <v>0</v>
      </c>
      <c r="C56" s="246">
        <f t="shared" si="6"/>
        <v>0</v>
      </c>
      <c r="D56" s="246">
        <f t="shared" si="6"/>
        <v>0</v>
      </c>
      <c r="E56" s="246">
        <f t="shared" si="6"/>
        <v>0</v>
      </c>
      <c r="F56" s="246">
        <f t="shared" si="6"/>
        <v>0</v>
      </c>
      <c r="G56" s="246">
        <f t="shared" si="6"/>
        <v>0</v>
      </c>
      <c r="H56" s="246">
        <f t="shared" si="6"/>
        <v>0</v>
      </c>
      <c r="I56" s="246">
        <f t="shared" si="6"/>
        <v>0</v>
      </c>
      <c r="J56" s="246">
        <f t="shared" si="6"/>
        <v>0</v>
      </c>
      <c r="K56" s="246">
        <f t="shared" si="6"/>
        <v>0</v>
      </c>
      <c r="L56" s="246">
        <f t="shared" si="6"/>
        <v>0</v>
      </c>
      <c r="M56" s="246">
        <f t="shared" si="6"/>
        <v>0</v>
      </c>
      <c r="N56" s="246">
        <f t="shared" si="6"/>
        <v>0</v>
      </c>
      <c r="O56" s="246">
        <f t="shared" si="6"/>
        <v>0</v>
      </c>
      <c r="P56" s="246">
        <f t="shared" si="6"/>
        <v>0</v>
      </c>
      <c r="Q56" s="246">
        <f t="shared" si="6"/>
        <v>0</v>
      </c>
      <c r="R56" s="246">
        <f t="shared" si="6"/>
        <v>0</v>
      </c>
      <c r="S56" s="246">
        <f t="shared" si="6"/>
        <v>0</v>
      </c>
      <c r="T56" s="246">
        <f t="shared" si="6"/>
        <v>0</v>
      </c>
      <c r="U56" s="246">
        <f t="shared" si="6"/>
        <v>0</v>
      </c>
      <c r="V56" s="246">
        <f t="shared" si="6"/>
        <v>0</v>
      </c>
      <c r="W56" s="246">
        <f t="shared" si="6"/>
        <v>0</v>
      </c>
      <c r="X56" s="246">
        <f t="shared" si="6"/>
        <v>0</v>
      </c>
      <c r="Y56" s="246">
        <f t="shared" si="6"/>
        <v>0</v>
      </c>
      <c r="Z56" s="246">
        <f t="shared" si="6"/>
        <v>0</v>
      </c>
      <c r="AA56" s="246">
        <f t="shared" si="6"/>
        <v>0</v>
      </c>
      <c r="AB56" s="246">
        <f t="shared" si="6"/>
        <v>0</v>
      </c>
      <c r="AC56" s="246">
        <f t="shared" si="6"/>
        <v>0</v>
      </c>
      <c r="AD56" s="246">
        <f t="shared" si="6"/>
        <v>0</v>
      </c>
      <c r="AE56" s="246">
        <f t="shared" si="6"/>
        <v>0</v>
      </c>
      <c r="AF56" s="246">
        <f t="shared" si="6"/>
        <v>0</v>
      </c>
      <c r="AG56" s="246">
        <f t="shared" si="6"/>
        <v>0</v>
      </c>
      <c r="AH56" s="246">
        <f t="shared" si="6"/>
        <v>0</v>
      </c>
      <c r="AI56" s="246">
        <f t="shared" si="6"/>
        <v>0</v>
      </c>
      <c r="AJ56" s="246">
        <f t="shared" si="6"/>
        <v>0</v>
      </c>
      <c r="AK56" s="246">
        <f t="shared" si="6"/>
        <v>0</v>
      </c>
      <c r="AL56" s="246">
        <f t="shared" si="6"/>
        <v>0</v>
      </c>
      <c r="AM56" s="246">
        <f t="shared" si="6"/>
        <v>0</v>
      </c>
      <c r="AN56" s="246">
        <f t="shared" si="6"/>
        <v>0</v>
      </c>
      <c r="AO56" s="246">
        <f t="shared" si="6"/>
        <v>0</v>
      </c>
      <c r="AP56" s="246">
        <f t="shared" si="6"/>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6"/>
      <c r="AR57" s="196"/>
      <c r="AS57" s="196"/>
    </row>
    <row r="58" spans="1:45" x14ac:dyDescent="0.2">
      <c r="A58" s="241" t="s">
        <v>552</v>
      </c>
      <c r="B58" s="242">
        <v>1</v>
      </c>
      <c r="C58" s="242">
        <f>B58+1</f>
        <v>2</v>
      </c>
      <c r="D58" s="242">
        <f t="shared" ref="D58:AP58" si="7">C58+1</f>
        <v>3</v>
      </c>
      <c r="E58" s="242">
        <f t="shared" si="7"/>
        <v>4</v>
      </c>
      <c r="F58" s="242">
        <f t="shared" si="7"/>
        <v>5</v>
      </c>
      <c r="G58" s="242">
        <f t="shared" si="7"/>
        <v>6</v>
      </c>
      <c r="H58" s="242">
        <f t="shared" si="7"/>
        <v>7</v>
      </c>
      <c r="I58" s="242">
        <f t="shared" si="7"/>
        <v>8</v>
      </c>
      <c r="J58" s="242">
        <f t="shared" si="7"/>
        <v>9</v>
      </c>
      <c r="K58" s="242">
        <f t="shared" si="7"/>
        <v>10</v>
      </c>
      <c r="L58" s="242">
        <f t="shared" si="7"/>
        <v>11</v>
      </c>
      <c r="M58" s="242">
        <f t="shared" si="7"/>
        <v>12</v>
      </c>
      <c r="N58" s="242">
        <f t="shared" si="7"/>
        <v>13</v>
      </c>
      <c r="O58" s="242">
        <f t="shared" si="7"/>
        <v>14</v>
      </c>
      <c r="P58" s="242">
        <f t="shared" si="7"/>
        <v>15</v>
      </c>
      <c r="Q58" s="242">
        <f t="shared" si="7"/>
        <v>16</v>
      </c>
      <c r="R58" s="242">
        <f t="shared" si="7"/>
        <v>17</v>
      </c>
      <c r="S58" s="242">
        <f t="shared" si="7"/>
        <v>18</v>
      </c>
      <c r="T58" s="242">
        <f t="shared" si="7"/>
        <v>19</v>
      </c>
      <c r="U58" s="242">
        <f t="shared" si="7"/>
        <v>20</v>
      </c>
      <c r="V58" s="242">
        <f t="shared" si="7"/>
        <v>21</v>
      </c>
      <c r="W58" s="242">
        <f t="shared" si="7"/>
        <v>22</v>
      </c>
      <c r="X58" s="242">
        <f t="shared" si="7"/>
        <v>23</v>
      </c>
      <c r="Y58" s="242">
        <f t="shared" si="7"/>
        <v>24</v>
      </c>
      <c r="Z58" s="242">
        <f t="shared" si="7"/>
        <v>25</v>
      </c>
      <c r="AA58" s="242">
        <f t="shared" si="7"/>
        <v>26</v>
      </c>
      <c r="AB58" s="242">
        <f t="shared" si="7"/>
        <v>27</v>
      </c>
      <c r="AC58" s="242">
        <f t="shared" si="7"/>
        <v>28</v>
      </c>
      <c r="AD58" s="242">
        <f t="shared" si="7"/>
        <v>29</v>
      </c>
      <c r="AE58" s="242">
        <f t="shared" si="7"/>
        <v>30</v>
      </c>
      <c r="AF58" s="242">
        <f t="shared" si="7"/>
        <v>31</v>
      </c>
      <c r="AG58" s="242">
        <f t="shared" si="7"/>
        <v>32</v>
      </c>
      <c r="AH58" s="242">
        <f t="shared" si="7"/>
        <v>33</v>
      </c>
      <c r="AI58" s="242">
        <f t="shared" si="7"/>
        <v>34</v>
      </c>
      <c r="AJ58" s="242">
        <f t="shared" si="7"/>
        <v>35</v>
      </c>
      <c r="AK58" s="242">
        <f t="shared" si="7"/>
        <v>36</v>
      </c>
      <c r="AL58" s="242">
        <f t="shared" si="7"/>
        <v>37</v>
      </c>
      <c r="AM58" s="242">
        <f t="shared" si="7"/>
        <v>38</v>
      </c>
      <c r="AN58" s="242">
        <f t="shared" si="7"/>
        <v>39</v>
      </c>
      <c r="AO58" s="242">
        <f t="shared" si="7"/>
        <v>40</v>
      </c>
      <c r="AP58" s="242">
        <f t="shared" si="7"/>
        <v>41</v>
      </c>
    </row>
    <row r="59" spans="1:45" ht="14.25" x14ac:dyDescent="0.2">
      <c r="A59" s="250" t="s">
        <v>323</v>
      </c>
      <c r="B59" s="251">
        <f t="shared" ref="B59:AP59" si="8">B50*$B$28</f>
        <v>5145979.95</v>
      </c>
      <c r="C59" s="251">
        <f t="shared" si="8"/>
        <v>661744.35993600008</v>
      </c>
      <c r="D59" s="251">
        <f t="shared" si="8"/>
        <v>1400251.0656245763</v>
      </c>
      <c r="E59" s="251">
        <f t="shared" si="8"/>
        <v>2238280.1124756485</v>
      </c>
      <c r="F59" s="251">
        <f t="shared" si="8"/>
        <v>2361385.5186618092</v>
      </c>
      <c r="G59" s="251">
        <f t="shared" si="8"/>
        <v>2491261.7221882087</v>
      </c>
      <c r="H59" s="251">
        <f t="shared" si="8"/>
        <v>2628281.11690856</v>
      </c>
      <c r="I59" s="251">
        <f t="shared" si="8"/>
        <v>2772836.5783385308</v>
      </c>
      <c r="J59" s="251">
        <f t="shared" si="8"/>
        <v>2925342.5901471497</v>
      </c>
      <c r="K59" s="251">
        <f t="shared" si="8"/>
        <v>3086236.4326052428</v>
      </c>
      <c r="L59" s="251">
        <f t="shared" si="8"/>
        <v>3255979.4363985313</v>
      </c>
      <c r="M59" s="251">
        <f t="shared" si="8"/>
        <v>3435058.3054004502</v>
      </c>
      <c r="N59" s="251">
        <f t="shared" si="8"/>
        <v>3623986.5121974749</v>
      </c>
      <c r="O59" s="251">
        <f t="shared" si="8"/>
        <v>3823305.7703683358</v>
      </c>
      <c r="P59" s="251">
        <f t="shared" si="8"/>
        <v>4033587.5877385945</v>
      </c>
      <c r="Q59" s="251">
        <f t="shared" si="8"/>
        <v>4255434.9050642168</v>
      </c>
      <c r="R59" s="251">
        <f t="shared" si="8"/>
        <v>4489483.8248427482</v>
      </c>
      <c r="S59" s="251">
        <f t="shared" si="8"/>
        <v>4736405.4352090983</v>
      </c>
      <c r="T59" s="251">
        <f t="shared" si="8"/>
        <v>4996907.7341455985</v>
      </c>
      <c r="U59" s="251">
        <f t="shared" si="8"/>
        <v>5271737.6595236063</v>
      </c>
      <c r="V59" s="251">
        <f t="shared" si="8"/>
        <v>5561683.2307974044</v>
      </c>
      <c r="W59" s="251">
        <f t="shared" si="8"/>
        <v>5867575.8084912607</v>
      </c>
      <c r="X59" s="251">
        <f t="shared" si="8"/>
        <v>6190292.4779582797</v>
      </c>
      <c r="Y59" s="251">
        <f t="shared" si="8"/>
        <v>6530758.5642459849</v>
      </c>
      <c r="Z59" s="251">
        <f t="shared" si="8"/>
        <v>6889950.2852795133</v>
      </c>
      <c r="AA59" s="251">
        <f t="shared" si="8"/>
        <v>7268897.5509698857</v>
      </c>
      <c r="AB59" s="251">
        <f t="shared" si="8"/>
        <v>7668686.9162732298</v>
      </c>
      <c r="AC59" s="251">
        <f t="shared" si="8"/>
        <v>8090464.696668257</v>
      </c>
      <c r="AD59" s="251">
        <f t="shared" si="8"/>
        <v>8535440.2549850103</v>
      </c>
      <c r="AE59" s="251">
        <f t="shared" si="8"/>
        <v>9004889.4690091852</v>
      </c>
      <c r="AF59" s="251">
        <f t="shared" si="8"/>
        <v>9500158.3898046892</v>
      </c>
      <c r="AG59" s="251">
        <f t="shared" si="8"/>
        <v>10022667.101243947</v>
      </c>
      <c r="AH59" s="251">
        <f t="shared" si="8"/>
        <v>10573913.791812364</v>
      </c>
      <c r="AI59" s="251">
        <f t="shared" si="8"/>
        <v>11155479.050362043</v>
      </c>
      <c r="AJ59" s="251">
        <f t="shared" si="8"/>
        <v>11769030.398131955</v>
      </c>
      <c r="AK59" s="251">
        <f t="shared" si="8"/>
        <v>12416327.070029212</v>
      </c>
      <c r="AL59" s="251">
        <f t="shared" si="8"/>
        <v>13099225.058880817</v>
      </c>
      <c r="AM59" s="251">
        <f t="shared" si="8"/>
        <v>13819682.437119262</v>
      </c>
      <c r="AN59" s="251">
        <f t="shared" si="8"/>
        <v>14579764.97116082</v>
      </c>
      <c r="AO59" s="251">
        <f t="shared" si="8"/>
        <v>15381652.044574663</v>
      </c>
      <c r="AP59" s="251">
        <f t="shared" si="8"/>
        <v>16227642.90702627</v>
      </c>
    </row>
    <row r="60" spans="1:45" x14ac:dyDescent="0.2">
      <c r="A60" s="243" t="s">
        <v>322</v>
      </c>
      <c r="B60" s="244">
        <f t="shared" ref="B60:Z60" si="9">SUM(B61:B65)</f>
        <v>0</v>
      </c>
      <c r="C60" s="244">
        <f t="shared" si="9"/>
        <v>-51459.8</v>
      </c>
      <c r="D60" s="244">
        <f>SUM(D61:D65)</f>
        <v>-54444.468400000005</v>
      </c>
      <c r="E60" s="244">
        <f t="shared" si="9"/>
        <v>-57438.914162000001</v>
      </c>
      <c r="F60" s="244">
        <f t="shared" si="9"/>
        <v>-60598.054440910004</v>
      </c>
      <c r="G60" s="244">
        <f t="shared" si="9"/>
        <v>-63930.947435160051</v>
      </c>
      <c r="H60" s="244">
        <f t="shared" si="9"/>
        <v>-67447.149544093845</v>
      </c>
      <c r="I60" s="244">
        <f t="shared" si="9"/>
        <v>-71156.742769019009</v>
      </c>
      <c r="J60" s="244">
        <f t="shared" si="9"/>
        <v>-75070.363621315046</v>
      </c>
      <c r="K60" s="244">
        <f t="shared" si="9"/>
        <v>-79199.233620487372</v>
      </c>
      <c r="L60" s="244">
        <f t="shared" si="9"/>
        <v>-83555.191469614176</v>
      </c>
      <c r="M60" s="244">
        <f t="shared" si="9"/>
        <v>-88150.727000442959</v>
      </c>
      <c r="N60" s="244">
        <f t="shared" si="9"/>
        <v>-92999.016985467315</v>
      </c>
      <c r="O60" s="244">
        <f t="shared" si="9"/>
        <v>-98113.962919668018</v>
      </c>
      <c r="P60" s="244">
        <f t="shared" si="9"/>
        <v>-103510.23088024976</v>
      </c>
      <c r="Q60" s="244">
        <f t="shared" si="9"/>
        <v>-109203.29357866348</v>
      </c>
      <c r="R60" s="244">
        <f t="shared" si="9"/>
        <v>-115209.47472548996</v>
      </c>
      <c r="S60" s="244">
        <f t="shared" si="9"/>
        <v>-121545.99583539189</v>
      </c>
      <c r="T60" s="244">
        <f t="shared" si="9"/>
        <v>-128231.02560633844</v>
      </c>
      <c r="U60" s="244">
        <f t="shared" si="9"/>
        <v>-135283.73201468703</v>
      </c>
      <c r="V60" s="244">
        <f t="shared" si="9"/>
        <v>-142724.33727549482</v>
      </c>
      <c r="W60" s="244">
        <f t="shared" si="9"/>
        <v>-150574.17582564702</v>
      </c>
      <c r="X60" s="244">
        <f t="shared" si="9"/>
        <v>-158855.75549605759</v>
      </c>
      <c r="Y60" s="244">
        <f t="shared" si="9"/>
        <v>-167592.82204834075</v>
      </c>
      <c r="Z60" s="244">
        <f t="shared" si="9"/>
        <v>-176810.42726099948</v>
      </c>
      <c r="AA60" s="244">
        <f t="shared" ref="AA60:AP60" si="10">SUM(AA61:AA65)</f>
        <v>-186535.00076035442</v>
      </c>
      <c r="AB60" s="244">
        <f t="shared" si="10"/>
        <v>-196794.42580217391</v>
      </c>
      <c r="AC60" s="244">
        <f t="shared" si="10"/>
        <v>-207618.11922129348</v>
      </c>
      <c r="AD60" s="244">
        <f t="shared" si="10"/>
        <v>-219037.11577846459</v>
      </c>
      <c r="AE60" s="244">
        <f t="shared" si="10"/>
        <v>-231084.15714628014</v>
      </c>
      <c r="AF60" s="244">
        <f t="shared" si="10"/>
        <v>-243793.78578932551</v>
      </c>
      <c r="AG60" s="244">
        <f t="shared" si="10"/>
        <v>-257202.44400773841</v>
      </c>
      <c r="AH60" s="244">
        <f t="shared" si="10"/>
        <v>-271348.57842816401</v>
      </c>
      <c r="AI60" s="244">
        <f t="shared" si="10"/>
        <v>-286272.75024171302</v>
      </c>
      <c r="AJ60" s="244">
        <f t="shared" si="10"/>
        <v>-302017.75150500721</v>
      </c>
      <c r="AK60" s="244">
        <f t="shared" si="10"/>
        <v>-318628.72783778264</v>
      </c>
      <c r="AL60" s="244">
        <f t="shared" si="10"/>
        <v>-336153.30786886066</v>
      </c>
      <c r="AM60" s="244">
        <f t="shared" si="10"/>
        <v>-354641.73980164796</v>
      </c>
      <c r="AN60" s="244">
        <f t="shared" si="10"/>
        <v>-374147.03549073858</v>
      </c>
      <c r="AO60" s="244">
        <f t="shared" si="10"/>
        <v>-394725.12244272913</v>
      </c>
      <c r="AP60" s="244">
        <f t="shared" si="10"/>
        <v>-416435.00417707924</v>
      </c>
    </row>
    <row r="61" spans="1:45" x14ac:dyDescent="0.2">
      <c r="A61" s="252" t="s">
        <v>321</v>
      </c>
      <c r="B61" s="244"/>
      <c r="C61" s="244">
        <f>-IF(C$47&lt;=$B$30,0,$B$29*(1+C$49)*$B$28)</f>
        <v>-51459.8</v>
      </c>
      <c r="D61" s="244">
        <f>-IF(D$47&lt;=$B$30,0,$B$29*(1+D$49)*$B$28)</f>
        <v>-54444.468400000005</v>
      </c>
      <c r="E61" s="244">
        <f t="shared" ref="E61:AP61" si="11">-IF(E$47&lt;=$B$30,0,$B$29*(1+E$49)*$B$28)</f>
        <v>-57438.914162000001</v>
      </c>
      <c r="F61" s="244">
        <f t="shared" si="11"/>
        <v>-60598.054440910004</v>
      </c>
      <c r="G61" s="244">
        <f t="shared" si="11"/>
        <v>-63930.947435160051</v>
      </c>
      <c r="H61" s="244">
        <f t="shared" si="11"/>
        <v>-67447.149544093845</v>
      </c>
      <c r="I61" s="244">
        <f t="shared" si="11"/>
        <v>-71156.742769019009</v>
      </c>
      <c r="J61" s="244">
        <f t="shared" si="11"/>
        <v>-75070.363621315046</v>
      </c>
      <c r="K61" s="244">
        <f t="shared" si="11"/>
        <v>-79199.233620487372</v>
      </c>
      <c r="L61" s="244">
        <f t="shared" si="11"/>
        <v>-83555.191469614176</v>
      </c>
      <c r="M61" s="244">
        <f t="shared" si="11"/>
        <v>-88150.727000442959</v>
      </c>
      <c r="N61" s="244">
        <f t="shared" si="11"/>
        <v>-92999.016985467315</v>
      </c>
      <c r="O61" s="244">
        <f t="shared" si="11"/>
        <v>-98113.962919668018</v>
      </c>
      <c r="P61" s="244">
        <f t="shared" si="11"/>
        <v>-103510.23088024976</v>
      </c>
      <c r="Q61" s="244">
        <f t="shared" si="11"/>
        <v>-109203.29357866348</v>
      </c>
      <c r="R61" s="244">
        <f t="shared" si="11"/>
        <v>-115209.47472548996</v>
      </c>
      <c r="S61" s="244">
        <f t="shared" si="11"/>
        <v>-121545.99583539189</v>
      </c>
      <c r="T61" s="244">
        <f t="shared" si="11"/>
        <v>-128231.02560633844</v>
      </c>
      <c r="U61" s="244">
        <f t="shared" si="11"/>
        <v>-135283.73201468703</v>
      </c>
      <c r="V61" s="244">
        <f t="shared" si="11"/>
        <v>-142724.33727549482</v>
      </c>
      <c r="W61" s="244">
        <f t="shared" si="11"/>
        <v>-150574.17582564702</v>
      </c>
      <c r="X61" s="244">
        <f t="shared" si="11"/>
        <v>-158855.75549605759</v>
      </c>
      <c r="Y61" s="244">
        <f t="shared" si="11"/>
        <v>-167592.82204834075</v>
      </c>
      <c r="Z61" s="244">
        <f t="shared" si="11"/>
        <v>-176810.42726099948</v>
      </c>
      <c r="AA61" s="244">
        <f t="shared" si="11"/>
        <v>-186535.00076035442</v>
      </c>
      <c r="AB61" s="244">
        <f t="shared" si="11"/>
        <v>-196794.42580217391</v>
      </c>
      <c r="AC61" s="244">
        <f t="shared" si="11"/>
        <v>-207618.11922129348</v>
      </c>
      <c r="AD61" s="244">
        <f t="shared" si="11"/>
        <v>-219037.11577846459</v>
      </c>
      <c r="AE61" s="244">
        <f t="shared" si="11"/>
        <v>-231084.15714628014</v>
      </c>
      <c r="AF61" s="244">
        <f t="shared" si="11"/>
        <v>-243793.78578932551</v>
      </c>
      <c r="AG61" s="244">
        <f t="shared" si="11"/>
        <v>-257202.44400773841</v>
      </c>
      <c r="AH61" s="244">
        <f t="shared" si="11"/>
        <v>-271348.57842816401</v>
      </c>
      <c r="AI61" s="244">
        <f t="shared" si="11"/>
        <v>-286272.75024171302</v>
      </c>
      <c r="AJ61" s="244">
        <f t="shared" si="11"/>
        <v>-302017.75150500721</v>
      </c>
      <c r="AK61" s="244">
        <f t="shared" si="11"/>
        <v>-318628.72783778264</v>
      </c>
      <c r="AL61" s="244">
        <f t="shared" si="11"/>
        <v>-336153.30786886066</v>
      </c>
      <c r="AM61" s="244">
        <f t="shared" si="11"/>
        <v>-354641.73980164796</v>
      </c>
      <c r="AN61" s="244">
        <f t="shared" si="11"/>
        <v>-374147.03549073858</v>
      </c>
      <c r="AO61" s="244">
        <f t="shared" si="11"/>
        <v>-394725.12244272913</v>
      </c>
      <c r="AP61" s="244">
        <f t="shared" si="11"/>
        <v>-416435.00417707924</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549</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549</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553</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P65" s="244"/>
    </row>
    <row r="66" spans="1:45" ht="28.5" x14ac:dyDescent="0.2">
      <c r="A66" s="253" t="s">
        <v>319</v>
      </c>
      <c r="B66" s="251">
        <f t="shared" ref="B66:AO66" si="12">B59+B60</f>
        <v>5145979.95</v>
      </c>
      <c r="C66" s="251">
        <f t="shared" si="12"/>
        <v>610284.55993600003</v>
      </c>
      <c r="D66" s="251">
        <f t="shared" si="12"/>
        <v>1345806.5972245764</v>
      </c>
      <c r="E66" s="251">
        <f t="shared" si="12"/>
        <v>2180841.1983136483</v>
      </c>
      <c r="F66" s="251">
        <f t="shared" si="12"/>
        <v>2300787.4642208992</v>
      </c>
      <c r="G66" s="251">
        <f t="shared" si="12"/>
        <v>2427330.7747530486</v>
      </c>
      <c r="H66" s="251">
        <f t="shared" si="12"/>
        <v>2560833.9673644663</v>
      </c>
      <c r="I66" s="251">
        <f t="shared" si="12"/>
        <v>2701679.8355695116</v>
      </c>
      <c r="J66" s="251">
        <f t="shared" si="12"/>
        <v>2850272.2265258348</v>
      </c>
      <c r="K66" s="251">
        <f t="shared" si="12"/>
        <v>3007037.1989847557</v>
      </c>
      <c r="L66" s="251">
        <f t="shared" si="12"/>
        <v>3172424.2449289169</v>
      </c>
      <c r="M66" s="251">
        <f t="shared" si="12"/>
        <v>3346907.5784000074</v>
      </c>
      <c r="N66" s="251">
        <f t="shared" si="12"/>
        <v>3530987.4952120078</v>
      </c>
      <c r="O66" s="251">
        <f t="shared" si="12"/>
        <v>3725191.8074486679</v>
      </c>
      <c r="P66" s="251">
        <f t="shared" si="12"/>
        <v>3930077.3568583447</v>
      </c>
      <c r="Q66" s="251">
        <f t="shared" si="12"/>
        <v>4146231.6114855534</v>
      </c>
      <c r="R66" s="251">
        <f t="shared" si="12"/>
        <v>4374274.3501172587</v>
      </c>
      <c r="S66" s="251">
        <f t="shared" si="12"/>
        <v>4614859.4393737065</v>
      </c>
      <c r="T66" s="251">
        <f t="shared" si="12"/>
        <v>4868676.7085392596</v>
      </c>
      <c r="U66" s="251">
        <f t="shared" si="12"/>
        <v>5136453.9275089195</v>
      </c>
      <c r="V66" s="251">
        <f t="shared" si="12"/>
        <v>5418958.8935219096</v>
      </c>
      <c r="W66" s="251">
        <f t="shared" si="12"/>
        <v>5717001.6326656137</v>
      </c>
      <c r="X66" s="251">
        <f t="shared" si="12"/>
        <v>6031436.722462222</v>
      </c>
      <c r="Y66" s="251">
        <f t="shared" si="12"/>
        <v>6363165.742197644</v>
      </c>
      <c r="Z66" s="251">
        <f t="shared" si="12"/>
        <v>6713139.8580185138</v>
      </c>
      <c r="AA66" s="251">
        <f t="shared" si="12"/>
        <v>7082362.5502095316</v>
      </c>
      <c r="AB66" s="251">
        <f t="shared" si="12"/>
        <v>7471892.4904710557</v>
      </c>
      <c r="AC66" s="251">
        <f t="shared" si="12"/>
        <v>7882846.5774469636</v>
      </c>
      <c r="AD66" s="251">
        <f t="shared" si="12"/>
        <v>8316403.1392065454</v>
      </c>
      <c r="AE66" s="251">
        <f t="shared" si="12"/>
        <v>8773805.3118629046</v>
      </c>
      <c r="AF66" s="251">
        <f t="shared" si="12"/>
        <v>9256364.6040153634</v>
      </c>
      <c r="AG66" s="251">
        <f t="shared" si="12"/>
        <v>9765464.6572362091</v>
      </c>
      <c r="AH66" s="251">
        <f t="shared" si="12"/>
        <v>10302565.2133842</v>
      </c>
      <c r="AI66" s="251">
        <f t="shared" si="12"/>
        <v>10869206.300120329</v>
      </c>
      <c r="AJ66" s="251">
        <f t="shared" si="12"/>
        <v>11467012.646626947</v>
      </c>
      <c r="AK66" s="251">
        <f t="shared" si="12"/>
        <v>12097698.34219143</v>
      </c>
      <c r="AL66" s="251">
        <f t="shared" si="12"/>
        <v>12763071.751011956</v>
      </c>
      <c r="AM66" s="251">
        <f t="shared" si="12"/>
        <v>13465040.697317615</v>
      </c>
      <c r="AN66" s="251">
        <f t="shared" si="12"/>
        <v>14205617.935670082</v>
      </c>
      <c r="AO66" s="251">
        <f t="shared" si="12"/>
        <v>14986926.922131933</v>
      </c>
      <c r="AP66" s="251">
        <f>AP59+AP60</f>
        <v>15811207.902849192</v>
      </c>
    </row>
    <row r="67" spans="1:45" x14ac:dyDescent="0.2">
      <c r="A67" s="252" t="s">
        <v>314</v>
      </c>
      <c r="B67" s="254"/>
      <c r="C67" s="244">
        <f>-($B$25)*1.18*$B$28/$B$27</f>
        <v>-205839.2</v>
      </c>
      <c r="D67" s="244">
        <f>C67</f>
        <v>-205839.2</v>
      </c>
      <c r="E67" s="244">
        <f t="shared" ref="E67:AP67" si="13">D67</f>
        <v>-205839.2</v>
      </c>
      <c r="F67" s="244">
        <f t="shared" si="13"/>
        <v>-205839.2</v>
      </c>
      <c r="G67" s="244">
        <f t="shared" si="13"/>
        <v>-205839.2</v>
      </c>
      <c r="H67" s="244">
        <f t="shared" si="13"/>
        <v>-205839.2</v>
      </c>
      <c r="I67" s="244">
        <f t="shared" si="13"/>
        <v>-205839.2</v>
      </c>
      <c r="J67" s="244">
        <f t="shared" si="13"/>
        <v>-205839.2</v>
      </c>
      <c r="K67" s="244">
        <f t="shared" si="13"/>
        <v>-205839.2</v>
      </c>
      <c r="L67" s="244">
        <f t="shared" si="13"/>
        <v>-205839.2</v>
      </c>
      <c r="M67" s="244">
        <f t="shared" si="13"/>
        <v>-205839.2</v>
      </c>
      <c r="N67" s="244">
        <f t="shared" si="13"/>
        <v>-205839.2</v>
      </c>
      <c r="O67" s="244">
        <f t="shared" si="13"/>
        <v>-205839.2</v>
      </c>
      <c r="P67" s="244">
        <f t="shared" si="13"/>
        <v>-205839.2</v>
      </c>
      <c r="Q67" s="244">
        <f t="shared" si="13"/>
        <v>-205839.2</v>
      </c>
      <c r="R67" s="244">
        <f t="shared" si="13"/>
        <v>-205839.2</v>
      </c>
      <c r="S67" s="244">
        <f t="shared" si="13"/>
        <v>-205839.2</v>
      </c>
      <c r="T67" s="244">
        <f t="shared" si="13"/>
        <v>-205839.2</v>
      </c>
      <c r="U67" s="244">
        <f t="shared" si="13"/>
        <v>-205839.2</v>
      </c>
      <c r="V67" s="244">
        <f t="shared" si="13"/>
        <v>-205839.2</v>
      </c>
      <c r="W67" s="244">
        <f t="shared" si="13"/>
        <v>-205839.2</v>
      </c>
      <c r="X67" s="244">
        <f t="shared" si="13"/>
        <v>-205839.2</v>
      </c>
      <c r="Y67" s="244">
        <f t="shared" si="13"/>
        <v>-205839.2</v>
      </c>
      <c r="Z67" s="244">
        <f t="shared" si="13"/>
        <v>-205839.2</v>
      </c>
      <c r="AA67" s="244">
        <f t="shared" si="13"/>
        <v>-205839.2</v>
      </c>
      <c r="AB67" s="244">
        <f t="shared" si="13"/>
        <v>-205839.2</v>
      </c>
      <c r="AC67" s="244">
        <f t="shared" si="13"/>
        <v>-205839.2</v>
      </c>
      <c r="AD67" s="244">
        <f t="shared" si="13"/>
        <v>-205839.2</v>
      </c>
      <c r="AE67" s="244">
        <f t="shared" si="13"/>
        <v>-205839.2</v>
      </c>
      <c r="AF67" s="244">
        <f t="shared" si="13"/>
        <v>-205839.2</v>
      </c>
      <c r="AG67" s="244">
        <f t="shared" si="13"/>
        <v>-205839.2</v>
      </c>
      <c r="AH67" s="244">
        <f t="shared" si="13"/>
        <v>-205839.2</v>
      </c>
      <c r="AI67" s="244">
        <f t="shared" si="13"/>
        <v>-205839.2</v>
      </c>
      <c r="AJ67" s="244">
        <f t="shared" si="13"/>
        <v>-205839.2</v>
      </c>
      <c r="AK67" s="244">
        <f t="shared" si="13"/>
        <v>-205839.2</v>
      </c>
      <c r="AL67" s="244">
        <f t="shared" si="13"/>
        <v>-205839.2</v>
      </c>
      <c r="AM67" s="244">
        <f t="shared" si="13"/>
        <v>-205839.2</v>
      </c>
      <c r="AN67" s="244">
        <f t="shared" si="13"/>
        <v>-205839.2</v>
      </c>
      <c r="AO67" s="244">
        <f t="shared" si="13"/>
        <v>-205839.2</v>
      </c>
      <c r="AP67" s="244">
        <f t="shared" si="13"/>
        <v>-205839.2</v>
      </c>
      <c r="AQ67" s="255">
        <f>SUM(B67:AA67)/1.18</f>
        <v>-4361000.0000000019</v>
      </c>
      <c r="AR67" s="256">
        <f>SUM(B67:AF67)/1.18</f>
        <v>-5233200.0000000028</v>
      </c>
      <c r="AS67" s="256">
        <f>SUM(B67:AP67)/1.18</f>
        <v>-6977600.0000000047</v>
      </c>
    </row>
    <row r="68" spans="1:45" ht="28.5" x14ac:dyDescent="0.2">
      <c r="A68" s="253" t="s">
        <v>315</v>
      </c>
      <c r="B68" s="251">
        <f t="shared" ref="B68:J68" si="14">B66+B67</f>
        <v>5145979.95</v>
      </c>
      <c r="C68" s="251">
        <f>C66+C67</f>
        <v>404445.35993600002</v>
      </c>
      <c r="D68" s="251">
        <f>D66+D67</f>
        <v>1139967.3972245764</v>
      </c>
      <c r="E68" s="251">
        <f t="shared" si="14"/>
        <v>1975001.9983136484</v>
      </c>
      <c r="F68" s="251">
        <f>F66+C67</f>
        <v>2094948.2642208992</v>
      </c>
      <c r="G68" s="251">
        <f t="shared" si="14"/>
        <v>2221491.5747530484</v>
      </c>
      <c r="H68" s="251">
        <f t="shared" si="14"/>
        <v>2354994.7673644661</v>
      </c>
      <c r="I68" s="251">
        <f t="shared" si="14"/>
        <v>2495840.6355695114</v>
      </c>
      <c r="J68" s="251">
        <f t="shared" si="14"/>
        <v>2644433.0265258346</v>
      </c>
      <c r="K68" s="251">
        <f>K66+K67</f>
        <v>2801197.9989847555</v>
      </c>
      <c r="L68" s="251">
        <f>L66+L67</f>
        <v>2966585.0449289167</v>
      </c>
      <c r="M68" s="251">
        <f t="shared" ref="M68:AO68" si="15">M66+M67</f>
        <v>3141068.3784000073</v>
      </c>
      <c r="N68" s="251">
        <f t="shared" si="15"/>
        <v>3325148.2952120076</v>
      </c>
      <c r="O68" s="251">
        <f t="shared" si="15"/>
        <v>3519352.6074486678</v>
      </c>
      <c r="P68" s="251">
        <f t="shared" si="15"/>
        <v>3724238.1568583446</v>
      </c>
      <c r="Q68" s="251">
        <f t="shared" si="15"/>
        <v>3940392.4114855533</v>
      </c>
      <c r="R68" s="251">
        <f t="shared" si="15"/>
        <v>4168435.1501172585</v>
      </c>
      <c r="S68" s="251">
        <f t="shared" si="15"/>
        <v>4409020.2393737063</v>
      </c>
      <c r="T68" s="251">
        <f t="shared" si="15"/>
        <v>4662837.5085392594</v>
      </c>
      <c r="U68" s="251">
        <f t="shared" si="15"/>
        <v>4930614.7275089193</v>
      </c>
      <c r="V68" s="251">
        <f t="shared" si="15"/>
        <v>5213119.6935219094</v>
      </c>
      <c r="W68" s="251">
        <f t="shared" si="15"/>
        <v>5511162.4326656135</v>
      </c>
      <c r="X68" s="251">
        <f t="shared" si="15"/>
        <v>5825597.5224622218</v>
      </c>
      <c r="Y68" s="251">
        <f t="shared" si="15"/>
        <v>6157326.5421976438</v>
      </c>
      <c r="Z68" s="251">
        <f t="shared" si="15"/>
        <v>6507300.6580185136</v>
      </c>
      <c r="AA68" s="251">
        <f t="shared" si="15"/>
        <v>6876523.3502095314</v>
      </c>
      <c r="AB68" s="251">
        <f t="shared" si="15"/>
        <v>7266053.2904710555</v>
      </c>
      <c r="AC68" s="251">
        <f t="shared" si="15"/>
        <v>7677007.3774469635</v>
      </c>
      <c r="AD68" s="251">
        <f t="shared" si="15"/>
        <v>8110563.9392065452</v>
      </c>
      <c r="AE68" s="251">
        <f t="shared" si="15"/>
        <v>8567966.1118629053</v>
      </c>
      <c r="AF68" s="251">
        <f t="shared" si="15"/>
        <v>9050525.4040153641</v>
      </c>
      <c r="AG68" s="251">
        <f t="shared" si="15"/>
        <v>9559625.4572362099</v>
      </c>
      <c r="AH68" s="251">
        <f t="shared" si="15"/>
        <v>10096726.013384201</v>
      </c>
      <c r="AI68" s="251">
        <f t="shared" si="15"/>
        <v>10663367.10012033</v>
      </c>
      <c r="AJ68" s="251">
        <f t="shared" si="15"/>
        <v>11261173.446626948</v>
      </c>
      <c r="AK68" s="251">
        <f t="shared" si="15"/>
        <v>11891859.142191431</v>
      </c>
      <c r="AL68" s="251">
        <f t="shared" si="15"/>
        <v>12557232.551011957</v>
      </c>
      <c r="AM68" s="251">
        <f t="shared" si="15"/>
        <v>13259201.497317616</v>
      </c>
      <c r="AN68" s="251">
        <f t="shared" si="15"/>
        <v>13999778.735670082</v>
      </c>
      <c r="AO68" s="251">
        <f t="shared" si="15"/>
        <v>14781087.722131934</v>
      </c>
      <c r="AP68" s="251">
        <f>AP66+AP67</f>
        <v>15605368.702849193</v>
      </c>
      <c r="AQ68" s="196">
        <v>25</v>
      </c>
      <c r="AR68" s="196">
        <v>30</v>
      </c>
      <c r="AS68" s="196">
        <v>40</v>
      </c>
    </row>
    <row r="69" spans="1:45" x14ac:dyDescent="0.2">
      <c r="A69" s="252" t="s">
        <v>313</v>
      </c>
      <c r="B69" s="244">
        <f t="shared" ref="B69:AO69" si="16">-B56</f>
        <v>0</v>
      </c>
      <c r="C69" s="244">
        <f t="shared" si="16"/>
        <v>0</v>
      </c>
      <c r="D69" s="244">
        <f t="shared" si="16"/>
        <v>0</v>
      </c>
      <c r="E69" s="244">
        <f t="shared" si="16"/>
        <v>0</v>
      </c>
      <c r="F69" s="244">
        <f t="shared" si="16"/>
        <v>0</v>
      </c>
      <c r="G69" s="244">
        <f t="shared" si="16"/>
        <v>0</v>
      </c>
      <c r="H69" s="244">
        <f t="shared" si="16"/>
        <v>0</v>
      </c>
      <c r="I69" s="244">
        <f t="shared" si="16"/>
        <v>0</v>
      </c>
      <c r="J69" s="244">
        <f t="shared" si="16"/>
        <v>0</v>
      </c>
      <c r="K69" s="244">
        <f t="shared" si="16"/>
        <v>0</v>
      </c>
      <c r="L69" s="244">
        <f t="shared" si="16"/>
        <v>0</v>
      </c>
      <c r="M69" s="244">
        <f t="shared" si="16"/>
        <v>0</v>
      </c>
      <c r="N69" s="244">
        <f t="shared" si="16"/>
        <v>0</v>
      </c>
      <c r="O69" s="244">
        <f t="shared" si="16"/>
        <v>0</v>
      </c>
      <c r="P69" s="244">
        <f t="shared" si="16"/>
        <v>0</v>
      </c>
      <c r="Q69" s="244">
        <f t="shared" si="16"/>
        <v>0</v>
      </c>
      <c r="R69" s="244">
        <f t="shared" si="16"/>
        <v>0</v>
      </c>
      <c r="S69" s="244">
        <f t="shared" si="16"/>
        <v>0</v>
      </c>
      <c r="T69" s="244">
        <f t="shared" si="16"/>
        <v>0</v>
      </c>
      <c r="U69" s="244">
        <f t="shared" si="16"/>
        <v>0</v>
      </c>
      <c r="V69" s="244">
        <f t="shared" si="16"/>
        <v>0</v>
      </c>
      <c r="W69" s="244">
        <f t="shared" si="16"/>
        <v>0</v>
      </c>
      <c r="X69" s="244">
        <f t="shared" si="16"/>
        <v>0</v>
      </c>
      <c r="Y69" s="244">
        <f t="shared" si="16"/>
        <v>0</v>
      </c>
      <c r="Z69" s="244">
        <f t="shared" si="16"/>
        <v>0</v>
      </c>
      <c r="AA69" s="244">
        <f t="shared" si="16"/>
        <v>0</v>
      </c>
      <c r="AB69" s="244">
        <f t="shared" si="16"/>
        <v>0</v>
      </c>
      <c r="AC69" s="244">
        <f t="shared" si="16"/>
        <v>0</v>
      </c>
      <c r="AD69" s="244">
        <f t="shared" si="16"/>
        <v>0</v>
      </c>
      <c r="AE69" s="244">
        <f t="shared" si="16"/>
        <v>0</v>
      </c>
      <c r="AF69" s="244">
        <f t="shared" si="16"/>
        <v>0</v>
      </c>
      <c r="AG69" s="244">
        <f t="shared" si="16"/>
        <v>0</v>
      </c>
      <c r="AH69" s="244">
        <f t="shared" si="16"/>
        <v>0</v>
      </c>
      <c r="AI69" s="244">
        <f t="shared" si="16"/>
        <v>0</v>
      </c>
      <c r="AJ69" s="244">
        <f t="shared" si="16"/>
        <v>0</v>
      </c>
      <c r="AK69" s="244">
        <f t="shared" si="16"/>
        <v>0</v>
      </c>
      <c r="AL69" s="244">
        <f t="shared" si="16"/>
        <v>0</v>
      </c>
      <c r="AM69" s="244">
        <f t="shared" si="16"/>
        <v>0</v>
      </c>
      <c r="AN69" s="244">
        <f t="shared" si="16"/>
        <v>0</v>
      </c>
      <c r="AO69" s="244">
        <f t="shared" si="16"/>
        <v>0</v>
      </c>
      <c r="AP69" s="244">
        <f>-AP56</f>
        <v>0</v>
      </c>
    </row>
    <row r="70" spans="1:45" ht="14.25" x14ac:dyDescent="0.2">
      <c r="A70" s="253" t="s">
        <v>318</v>
      </c>
      <c r="B70" s="251">
        <f t="shared" ref="B70:AO70" si="17">B68+B69</f>
        <v>5145979.95</v>
      </c>
      <c r="C70" s="251">
        <f t="shared" si="17"/>
        <v>404445.35993600002</v>
      </c>
      <c r="D70" s="251">
        <f t="shared" si="17"/>
        <v>1139967.3972245764</v>
      </c>
      <c r="E70" s="251">
        <f t="shared" si="17"/>
        <v>1975001.9983136484</v>
      </c>
      <c r="F70" s="251">
        <f t="shared" si="17"/>
        <v>2094948.2642208992</v>
      </c>
      <c r="G70" s="251">
        <f t="shared" si="17"/>
        <v>2221491.5747530484</v>
      </c>
      <c r="H70" s="251">
        <f t="shared" si="17"/>
        <v>2354994.7673644661</v>
      </c>
      <c r="I70" s="251">
        <f t="shared" si="17"/>
        <v>2495840.6355695114</v>
      </c>
      <c r="J70" s="251">
        <f t="shared" si="17"/>
        <v>2644433.0265258346</v>
      </c>
      <c r="K70" s="251">
        <f t="shared" si="17"/>
        <v>2801197.9989847555</v>
      </c>
      <c r="L70" s="251">
        <f t="shared" si="17"/>
        <v>2966585.0449289167</v>
      </c>
      <c r="M70" s="251">
        <f t="shared" si="17"/>
        <v>3141068.3784000073</v>
      </c>
      <c r="N70" s="251">
        <f t="shared" si="17"/>
        <v>3325148.2952120076</v>
      </c>
      <c r="O70" s="251">
        <f t="shared" si="17"/>
        <v>3519352.6074486678</v>
      </c>
      <c r="P70" s="251">
        <f t="shared" si="17"/>
        <v>3724238.1568583446</v>
      </c>
      <c r="Q70" s="251">
        <f t="shared" si="17"/>
        <v>3940392.4114855533</v>
      </c>
      <c r="R70" s="251">
        <f t="shared" si="17"/>
        <v>4168435.1501172585</v>
      </c>
      <c r="S70" s="251">
        <f t="shared" si="17"/>
        <v>4409020.2393737063</v>
      </c>
      <c r="T70" s="251">
        <f t="shared" si="17"/>
        <v>4662837.5085392594</v>
      </c>
      <c r="U70" s="251">
        <f t="shared" si="17"/>
        <v>4930614.7275089193</v>
      </c>
      <c r="V70" s="251">
        <f t="shared" si="17"/>
        <v>5213119.6935219094</v>
      </c>
      <c r="W70" s="251">
        <f t="shared" si="17"/>
        <v>5511162.4326656135</v>
      </c>
      <c r="X70" s="251">
        <f t="shared" si="17"/>
        <v>5825597.5224622218</v>
      </c>
      <c r="Y70" s="251">
        <f t="shared" si="17"/>
        <v>6157326.5421976438</v>
      </c>
      <c r="Z70" s="251">
        <f t="shared" si="17"/>
        <v>6507300.6580185136</v>
      </c>
      <c r="AA70" s="251">
        <f t="shared" si="17"/>
        <v>6876523.3502095314</v>
      </c>
      <c r="AB70" s="251">
        <f t="shared" si="17"/>
        <v>7266053.2904710555</v>
      </c>
      <c r="AC70" s="251">
        <f t="shared" si="17"/>
        <v>7677007.3774469635</v>
      </c>
      <c r="AD70" s="251">
        <f t="shared" si="17"/>
        <v>8110563.9392065452</v>
      </c>
      <c r="AE70" s="251">
        <f t="shared" si="17"/>
        <v>8567966.1118629053</v>
      </c>
      <c r="AF70" s="251">
        <f t="shared" si="17"/>
        <v>9050525.4040153641</v>
      </c>
      <c r="AG70" s="251">
        <f t="shared" si="17"/>
        <v>9559625.4572362099</v>
      </c>
      <c r="AH70" s="251">
        <f t="shared" si="17"/>
        <v>10096726.013384201</v>
      </c>
      <c r="AI70" s="251">
        <f t="shared" si="17"/>
        <v>10663367.10012033</v>
      </c>
      <c r="AJ70" s="251">
        <f t="shared" si="17"/>
        <v>11261173.446626948</v>
      </c>
      <c r="AK70" s="251">
        <f t="shared" si="17"/>
        <v>11891859.142191431</v>
      </c>
      <c r="AL70" s="251">
        <f t="shared" si="17"/>
        <v>12557232.551011957</v>
      </c>
      <c r="AM70" s="251">
        <f t="shared" si="17"/>
        <v>13259201.497317616</v>
      </c>
      <c r="AN70" s="251">
        <f t="shared" si="17"/>
        <v>13999778.735670082</v>
      </c>
      <c r="AO70" s="251">
        <f t="shared" si="17"/>
        <v>14781087.722131934</v>
      </c>
      <c r="AP70" s="251">
        <f>AP68+AP69</f>
        <v>15605368.702849193</v>
      </c>
    </row>
    <row r="71" spans="1:45" x14ac:dyDescent="0.2">
      <c r="A71" s="252" t="s">
        <v>312</v>
      </c>
      <c r="B71" s="244">
        <f t="shared" ref="B71:AP71" si="18">-B70*$B$36</f>
        <v>-1029195.9900000001</v>
      </c>
      <c r="C71" s="244">
        <f t="shared" si="18"/>
        <v>-80889.071987200005</v>
      </c>
      <c r="D71" s="244">
        <f t="shared" si="18"/>
        <v>-227993.47944491531</v>
      </c>
      <c r="E71" s="244">
        <f t="shared" si="18"/>
        <v>-395000.3996627297</v>
      </c>
      <c r="F71" s="244">
        <f t="shared" si="18"/>
        <v>-418989.65284417989</v>
      </c>
      <c r="G71" s="244">
        <f t="shared" si="18"/>
        <v>-444298.3149506097</v>
      </c>
      <c r="H71" s="244">
        <f t="shared" si="18"/>
        <v>-470998.95347289322</v>
      </c>
      <c r="I71" s="244">
        <f t="shared" si="18"/>
        <v>-499168.1271139023</v>
      </c>
      <c r="J71" s="244">
        <f t="shared" si="18"/>
        <v>-528886.60530516692</v>
      </c>
      <c r="K71" s="244">
        <f t="shared" si="18"/>
        <v>-560239.59979695117</v>
      </c>
      <c r="L71" s="244">
        <f t="shared" si="18"/>
        <v>-593317.00898578332</v>
      </c>
      <c r="M71" s="244">
        <f t="shared" si="18"/>
        <v>-628213.6756800015</v>
      </c>
      <c r="N71" s="244">
        <f t="shared" si="18"/>
        <v>-665029.65904240159</v>
      </c>
      <c r="O71" s="244">
        <f t="shared" si="18"/>
        <v>-703870.5214897336</v>
      </c>
      <c r="P71" s="244">
        <f t="shared" si="18"/>
        <v>-744847.63137166901</v>
      </c>
      <c r="Q71" s="244">
        <f t="shared" si="18"/>
        <v>-788078.48229711072</v>
      </c>
      <c r="R71" s="244">
        <f t="shared" si="18"/>
        <v>-833687.03002345178</v>
      </c>
      <c r="S71" s="244">
        <f t="shared" si="18"/>
        <v>-881804.04787474126</v>
      </c>
      <c r="T71" s="244">
        <f t="shared" si="18"/>
        <v>-932567.50170785189</v>
      </c>
      <c r="U71" s="244">
        <f t="shared" si="18"/>
        <v>-986122.94550178386</v>
      </c>
      <c r="V71" s="244">
        <f t="shared" si="18"/>
        <v>-1042623.9387043819</v>
      </c>
      <c r="W71" s="244">
        <f t="shared" si="18"/>
        <v>-1102232.4865331228</v>
      </c>
      <c r="X71" s="244">
        <f t="shared" si="18"/>
        <v>-1165119.5044924445</v>
      </c>
      <c r="Y71" s="244">
        <f t="shared" si="18"/>
        <v>-1231465.3084395288</v>
      </c>
      <c r="Z71" s="244">
        <f t="shared" si="18"/>
        <v>-1301460.1316037029</v>
      </c>
      <c r="AA71" s="244">
        <f t="shared" si="18"/>
        <v>-1375304.6700419064</v>
      </c>
      <c r="AB71" s="244">
        <f t="shared" si="18"/>
        <v>-1453210.6580942112</v>
      </c>
      <c r="AC71" s="244">
        <f t="shared" si="18"/>
        <v>-1535401.4754893929</v>
      </c>
      <c r="AD71" s="244">
        <f t="shared" si="18"/>
        <v>-1622112.7878413091</v>
      </c>
      <c r="AE71" s="244">
        <f t="shared" si="18"/>
        <v>-1713593.2223725813</v>
      </c>
      <c r="AF71" s="244">
        <f t="shared" si="18"/>
        <v>-1810105.080803073</v>
      </c>
      <c r="AG71" s="244">
        <f t="shared" si="18"/>
        <v>-1911925.0914472421</v>
      </c>
      <c r="AH71" s="244">
        <f t="shared" si="18"/>
        <v>-2019345.2026768401</v>
      </c>
      <c r="AI71" s="244">
        <f t="shared" si="18"/>
        <v>-2132673.4200240662</v>
      </c>
      <c r="AJ71" s="244">
        <f t="shared" si="18"/>
        <v>-2252234.6893253899</v>
      </c>
      <c r="AK71" s="244">
        <f t="shared" si="18"/>
        <v>-2378371.8284382862</v>
      </c>
      <c r="AL71" s="244">
        <f t="shared" si="18"/>
        <v>-2511446.5102023915</v>
      </c>
      <c r="AM71" s="244">
        <f t="shared" si="18"/>
        <v>-2651840.2994635236</v>
      </c>
      <c r="AN71" s="244">
        <f t="shared" si="18"/>
        <v>-2799955.7471340168</v>
      </c>
      <c r="AO71" s="244">
        <f t="shared" si="18"/>
        <v>-2956217.5444263872</v>
      </c>
      <c r="AP71" s="244">
        <f t="shared" si="18"/>
        <v>-3121073.7405698388</v>
      </c>
    </row>
    <row r="72" spans="1:45" ht="15" thickBot="1" x14ac:dyDescent="0.25">
      <c r="A72" s="257" t="s">
        <v>317</v>
      </c>
      <c r="B72" s="258">
        <f t="shared" ref="B72:AO72" si="19">B70+B71</f>
        <v>4116783.96</v>
      </c>
      <c r="C72" s="258">
        <f t="shared" si="19"/>
        <v>323556.28794880002</v>
      </c>
      <c r="D72" s="258">
        <f t="shared" si="19"/>
        <v>911973.91777966113</v>
      </c>
      <c r="E72" s="258">
        <f t="shared" si="19"/>
        <v>1580001.5986509188</v>
      </c>
      <c r="F72" s="258">
        <f t="shared" si="19"/>
        <v>1675958.6113767193</v>
      </c>
      <c r="G72" s="258">
        <f t="shared" si="19"/>
        <v>1777193.2598024388</v>
      </c>
      <c r="H72" s="258">
        <f t="shared" si="19"/>
        <v>1883995.8138915729</v>
      </c>
      <c r="I72" s="258">
        <f t="shared" si="19"/>
        <v>1996672.5084556092</v>
      </c>
      <c r="J72" s="258">
        <f t="shared" si="19"/>
        <v>2115546.4212206677</v>
      </c>
      <c r="K72" s="258">
        <f t="shared" si="19"/>
        <v>2240958.3991878042</v>
      </c>
      <c r="L72" s="258">
        <f t="shared" si="19"/>
        <v>2373268.0359431333</v>
      </c>
      <c r="M72" s="258">
        <f t="shared" si="19"/>
        <v>2512854.702720006</v>
      </c>
      <c r="N72" s="258">
        <f t="shared" si="19"/>
        <v>2660118.6361696059</v>
      </c>
      <c r="O72" s="258">
        <f t="shared" si="19"/>
        <v>2815482.0859589344</v>
      </c>
      <c r="P72" s="258">
        <f t="shared" si="19"/>
        <v>2979390.5254866756</v>
      </c>
      <c r="Q72" s="258">
        <f t="shared" si="19"/>
        <v>3152313.9291884424</v>
      </c>
      <c r="R72" s="258">
        <f t="shared" si="19"/>
        <v>3334748.1200938066</v>
      </c>
      <c r="S72" s="258">
        <f t="shared" si="19"/>
        <v>3527216.191498965</v>
      </c>
      <c r="T72" s="258">
        <f t="shared" si="19"/>
        <v>3730270.0068314075</v>
      </c>
      <c r="U72" s="258">
        <f t="shared" si="19"/>
        <v>3944491.7820071355</v>
      </c>
      <c r="V72" s="258">
        <f t="shared" si="19"/>
        <v>4170495.7548175277</v>
      </c>
      <c r="W72" s="258">
        <f t="shared" si="19"/>
        <v>4408929.9461324904</v>
      </c>
      <c r="X72" s="258">
        <f t="shared" si="19"/>
        <v>4660478.0179697778</v>
      </c>
      <c r="Y72" s="258">
        <f t="shared" si="19"/>
        <v>4925861.2337581152</v>
      </c>
      <c r="Z72" s="258">
        <f t="shared" si="19"/>
        <v>5205840.5264148107</v>
      </c>
      <c r="AA72" s="258">
        <f t="shared" si="19"/>
        <v>5501218.6801676247</v>
      </c>
      <c r="AB72" s="258">
        <f t="shared" si="19"/>
        <v>5812842.6323768441</v>
      </c>
      <c r="AC72" s="258">
        <f t="shared" si="19"/>
        <v>6141605.9019575706</v>
      </c>
      <c r="AD72" s="258">
        <f t="shared" si="19"/>
        <v>6488451.1513652364</v>
      </c>
      <c r="AE72" s="258">
        <f t="shared" si="19"/>
        <v>6854372.8894903241</v>
      </c>
      <c r="AF72" s="258">
        <f t="shared" si="19"/>
        <v>7240420.3232122911</v>
      </c>
      <c r="AG72" s="258">
        <f t="shared" si="19"/>
        <v>7647700.3657889683</v>
      </c>
      <c r="AH72" s="258">
        <f t="shared" si="19"/>
        <v>8077380.8107073605</v>
      </c>
      <c r="AI72" s="258">
        <f t="shared" si="19"/>
        <v>8530693.6800962649</v>
      </c>
      <c r="AJ72" s="258">
        <f t="shared" si="19"/>
        <v>9008938.7573015578</v>
      </c>
      <c r="AK72" s="258">
        <f t="shared" si="19"/>
        <v>9513487.3137531448</v>
      </c>
      <c r="AL72" s="258">
        <f t="shared" si="19"/>
        <v>10045786.040809566</v>
      </c>
      <c r="AM72" s="258">
        <f t="shared" si="19"/>
        <v>10607361.197854092</v>
      </c>
      <c r="AN72" s="258">
        <f t="shared" si="19"/>
        <v>11199822.988536065</v>
      </c>
      <c r="AO72" s="258">
        <f t="shared" si="19"/>
        <v>11824870.177705547</v>
      </c>
      <c r="AP72" s="258">
        <f>AP70+AP71</f>
        <v>12484294.962279353</v>
      </c>
    </row>
    <row r="73" spans="1:45" s="260" customFormat="1" ht="16.5" thickBot="1" x14ac:dyDescent="0.25">
      <c r="A73" s="247"/>
      <c r="B73" s="259"/>
      <c r="C73" s="259">
        <f>B141</f>
        <v>0.5</v>
      </c>
      <c r="D73" s="259">
        <f t="shared" ref="D73:AP73" si="20">C141</f>
        <v>1.5</v>
      </c>
      <c r="E73" s="259">
        <f t="shared" si="20"/>
        <v>2.5</v>
      </c>
      <c r="F73" s="259">
        <f t="shared" si="20"/>
        <v>3.5</v>
      </c>
      <c r="G73" s="259">
        <f t="shared" si="20"/>
        <v>4.5</v>
      </c>
      <c r="H73" s="259">
        <f t="shared" si="20"/>
        <v>5.5</v>
      </c>
      <c r="I73" s="259">
        <f t="shared" si="20"/>
        <v>6.5</v>
      </c>
      <c r="J73" s="259">
        <f t="shared" si="20"/>
        <v>7.5</v>
      </c>
      <c r="K73" s="259">
        <f t="shared" si="20"/>
        <v>8.5</v>
      </c>
      <c r="L73" s="259">
        <f t="shared" si="20"/>
        <v>9.5</v>
      </c>
      <c r="M73" s="259">
        <f t="shared" si="20"/>
        <v>10.5</v>
      </c>
      <c r="N73" s="259">
        <f t="shared" si="20"/>
        <v>11.5</v>
      </c>
      <c r="O73" s="259">
        <f t="shared" si="20"/>
        <v>12.5</v>
      </c>
      <c r="P73" s="259">
        <f t="shared" si="20"/>
        <v>13.5</v>
      </c>
      <c r="Q73" s="259">
        <f t="shared" si="20"/>
        <v>14.5</v>
      </c>
      <c r="R73" s="259">
        <f t="shared" si="20"/>
        <v>15.5</v>
      </c>
      <c r="S73" s="259">
        <f t="shared" si="20"/>
        <v>16.5</v>
      </c>
      <c r="T73" s="259">
        <f t="shared" si="20"/>
        <v>17.5</v>
      </c>
      <c r="U73" s="259">
        <f t="shared" si="20"/>
        <v>18.5</v>
      </c>
      <c r="V73" s="259">
        <f t="shared" si="20"/>
        <v>19.5</v>
      </c>
      <c r="W73" s="259">
        <f t="shared" si="20"/>
        <v>20.5</v>
      </c>
      <c r="X73" s="259">
        <f t="shared" si="20"/>
        <v>21.5</v>
      </c>
      <c r="Y73" s="259">
        <f t="shared" si="20"/>
        <v>22.5</v>
      </c>
      <c r="Z73" s="259">
        <f t="shared" si="20"/>
        <v>23.5</v>
      </c>
      <c r="AA73" s="259">
        <f t="shared" si="20"/>
        <v>24.5</v>
      </c>
      <c r="AB73" s="259">
        <f t="shared" si="20"/>
        <v>25.5</v>
      </c>
      <c r="AC73" s="259">
        <f t="shared" si="20"/>
        <v>26.5</v>
      </c>
      <c r="AD73" s="259">
        <f t="shared" si="20"/>
        <v>27.5</v>
      </c>
      <c r="AE73" s="259">
        <f t="shared" si="20"/>
        <v>28.5</v>
      </c>
      <c r="AF73" s="259">
        <f t="shared" si="20"/>
        <v>29.5</v>
      </c>
      <c r="AG73" s="259">
        <f t="shared" si="20"/>
        <v>30.5</v>
      </c>
      <c r="AH73" s="259">
        <f t="shared" si="20"/>
        <v>31.5</v>
      </c>
      <c r="AI73" s="259">
        <f t="shared" si="20"/>
        <v>32.5</v>
      </c>
      <c r="AJ73" s="259">
        <f t="shared" si="20"/>
        <v>33.5</v>
      </c>
      <c r="AK73" s="259">
        <f t="shared" si="20"/>
        <v>34.5</v>
      </c>
      <c r="AL73" s="259">
        <f t="shared" si="20"/>
        <v>35.5</v>
      </c>
      <c r="AM73" s="259">
        <f t="shared" si="20"/>
        <v>36.5</v>
      </c>
      <c r="AN73" s="259">
        <f t="shared" si="20"/>
        <v>37.5</v>
      </c>
      <c r="AO73" s="259">
        <f t="shared" si="20"/>
        <v>38.5</v>
      </c>
      <c r="AP73" s="259">
        <f t="shared" si="20"/>
        <v>39.5</v>
      </c>
      <c r="AQ73" s="196"/>
      <c r="AR73" s="196"/>
      <c r="AS73" s="196"/>
    </row>
    <row r="74" spans="1:45" x14ac:dyDescent="0.2">
      <c r="A74" s="241" t="s">
        <v>316</v>
      </c>
      <c r="B74" s="242">
        <f t="shared" ref="B74:AO74" si="21">B58</f>
        <v>1</v>
      </c>
      <c r="C74" s="242">
        <f t="shared" si="21"/>
        <v>2</v>
      </c>
      <c r="D74" s="242">
        <f t="shared" si="21"/>
        <v>3</v>
      </c>
      <c r="E74" s="242">
        <f t="shared" si="21"/>
        <v>4</v>
      </c>
      <c r="F74" s="242">
        <f t="shared" si="21"/>
        <v>5</v>
      </c>
      <c r="G74" s="242">
        <f t="shared" si="21"/>
        <v>6</v>
      </c>
      <c r="H74" s="242">
        <f t="shared" si="21"/>
        <v>7</v>
      </c>
      <c r="I74" s="242">
        <f t="shared" si="21"/>
        <v>8</v>
      </c>
      <c r="J74" s="242">
        <f t="shared" si="21"/>
        <v>9</v>
      </c>
      <c r="K74" s="242">
        <f t="shared" si="21"/>
        <v>10</v>
      </c>
      <c r="L74" s="242">
        <f t="shared" si="21"/>
        <v>11</v>
      </c>
      <c r="M74" s="242">
        <f t="shared" si="21"/>
        <v>12</v>
      </c>
      <c r="N74" s="242">
        <f t="shared" si="21"/>
        <v>13</v>
      </c>
      <c r="O74" s="242">
        <f t="shared" si="21"/>
        <v>14</v>
      </c>
      <c r="P74" s="242">
        <f t="shared" si="21"/>
        <v>15</v>
      </c>
      <c r="Q74" s="242">
        <f t="shared" si="21"/>
        <v>16</v>
      </c>
      <c r="R74" s="242">
        <f t="shared" si="21"/>
        <v>17</v>
      </c>
      <c r="S74" s="242">
        <f t="shared" si="21"/>
        <v>18</v>
      </c>
      <c r="T74" s="242">
        <f t="shared" si="21"/>
        <v>19</v>
      </c>
      <c r="U74" s="242">
        <f t="shared" si="21"/>
        <v>20</v>
      </c>
      <c r="V74" s="242">
        <f t="shared" si="21"/>
        <v>21</v>
      </c>
      <c r="W74" s="242">
        <f t="shared" si="21"/>
        <v>22</v>
      </c>
      <c r="X74" s="242">
        <f t="shared" si="21"/>
        <v>23</v>
      </c>
      <c r="Y74" s="242">
        <f t="shared" si="21"/>
        <v>24</v>
      </c>
      <c r="Z74" s="242">
        <f t="shared" si="21"/>
        <v>25</v>
      </c>
      <c r="AA74" s="242">
        <f t="shared" si="21"/>
        <v>26</v>
      </c>
      <c r="AB74" s="242">
        <f t="shared" si="21"/>
        <v>27</v>
      </c>
      <c r="AC74" s="242">
        <f t="shared" si="21"/>
        <v>28</v>
      </c>
      <c r="AD74" s="242">
        <f t="shared" si="21"/>
        <v>29</v>
      </c>
      <c r="AE74" s="242">
        <f t="shared" si="21"/>
        <v>30</v>
      </c>
      <c r="AF74" s="242">
        <f t="shared" si="21"/>
        <v>31</v>
      </c>
      <c r="AG74" s="242">
        <f t="shared" si="21"/>
        <v>32</v>
      </c>
      <c r="AH74" s="242">
        <f t="shared" si="21"/>
        <v>33</v>
      </c>
      <c r="AI74" s="242">
        <f t="shared" si="21"/>
        <v>34</v>
      </c>
      <c r="AJ74" s="242">
        <f t="shared" si="21"/>
        <v>35</v>
      </c>
      <c r="AK74" s="242">
        <f t="shared" si="21"/>
        <v>36</v>
      </c>
      <c r="AL74" s="242">
        <f t="shared" si="21"/>
        <v>37</v>
      </c>
      <c r="AM74" s="242">
        <f t="shared" si="21"/>
        <v>38</v>
      </c>
      <c r="AN74" s="242">
        <f t="shared" si="21"/>
        <v>39</v>
      </c>
      <c r="AO74" s="242">
        <f t="shared" si="21"/>
        <v>40</v>
      </c>
      <c r="AP74" s="242">
        <f>AP58</f>
        <v>41</v>
      </c>
    </row>
    <row r="75" spans="1:45" ht="28.5" x14ac:dyDescent="0.2">
      <c r="A75" s="250" t="s">
        <v>315</v>
      </c>
      <c r="B75" s="251">
        <f t="shared" ref="B75:AO75" si="22">B68</f>
        <v>5145979.95</v>
      </c>
      <c r="C75" s="251">
        <f t="shared" si="22"/>
        <v>404445.35993600002</v>
      </c>
      <c r="D75" s="251">
        <f>D68</f>
        <v>1139967.3972245764</v>
      </c>
      <c r="E75" s="251">
        <f t="shared" si="22"/>
        <v>1975001.9983136484</v>
      </c>
      <c r="F75" s="251">
        <f t="shared" si="22"/>
        <v>2094948.2642208992</v>
      </c>
      <c r="G75" s="251">
        <f t="shared" si="22"/>
        <v>2221491.5747530484</v>
      </c>
      <c r="H75" s="251">
        <f t="shared" si="22"/>
        <v>2354994.7673644661</v>
      </c>
      <c r="I75" s="251">
        <f t="shared" si="22"/>
        <v>2495840.6355695114</v>
      </c>
      <c r="J75" s="251">
        <f t="shared" si="22"/>
        <v>2644433.0265258346</v>
      </c>
      <c r="K75" s="251">
        <f t="shared" si="22"/>
        <v>2801197.9989847555</v>
      </c>
      <c r="L75" s="251">
        <f t="shared" si="22"/>
        <v>2966585.0449289167</v>
      </c>
      <c r="M75" s="251">
        <f t="shared" si="22"/>
        <v>3141068.3784000073</v>
      </c>
      <c r="N75" s="251">
        <f t="shared" si="22"/>
        <v>3325148.2952120076</v>
      </c>
      <c r="O75" s="251">
        <f t="shared" si="22"/>
        <v>3519352.6074486678</v>
      </c>
      <c r="P75" s="251">
        <f t="shared" si="22"/>
        <v>3724238.1568583446</v>
      </c>
      <c r="Q75" s="251">
        <f t="shared" si="22"/>
        <v>3940392.4114855533</v>
      </c>
      <c r="R75" s="251">
        <f t="shared" si="22"/>
        <v>4168435.1501172585</v>
      </c>
      <c r="S75" s="251">
        <f t="shared" si="22"/>
        <v>4409020.2393737063</v>
      </c>
      <c r="T75" s="251">
        <f t="shared" si="22"/>
        <v>4662837.5085392594</v>
      </c>
      <c r="U75" s="251">
        <f t="shared" si="22"/>
        <v>4930614.7275089193</v>
      </c>
      <c r="V75" s="251">
        <f t="shared" si="22"/>
        <v>5213119.6935219094</v>
      </c>
      <c r="W75" s="251">
        <f t="shared" si="22"/>
        <v>5511162.4326656135</v>
      </c>
      <c r="X75" s="251">
        <f t="shared" si="22"/>
        <v>5825597.5224622218</v>
      </c>
      <c r="Y75" s="251">
        <f t="shared" si="22"/>
        <v>6157326.5421976438</v>
      </c>
      <c r="Z75" s="251">
        <f t="shared" si="22"/>
        <v>6507300.6580185136</v>
      </c>
      <c r="AA75" s="251">
        <f t="shared" si="22"/>
        <v>6876523.3502095314</v>
      </c>
      <c r="AB75" s="251">
        <f t="shared" si="22"/>
        <v>7266053.2904710555</v>
      </c>
      <c r="AC75" s="251">
        <f t="shared" si="22"/>
        <v>7677007.3774469635</v>
      </c>
      <c r="AD75" s="251">
        <f t="shared" si="22"/>
        <v>8110563.9392065452</v>
      </c>
      <c r="AE75" s="251">
        <f t="shared" si="22"/>
        <v>8567966.1118629053</v>
      </c>
      <c r="AF75" s="251">
        <f t="shared" si="22"/>
        <v>9050525.4040153641</v>
      </c>
      <c r="AG75" s="251">
        <f t="shared" si="22"/>
        <v>9559625.4572362099</v>
      </c>
      <c r="AH75" s="251">
        <f t="shared" si="22"/>
        <v>10096726.013384201</v>
      </c>
      <c r="AI75" s="251">
        <f t="shared" si="22"/>
        <v>10663367.10012033</v>
      </c>
      <c r="AJ75" s="251">
        <f t="shared" si="22"/>
        <v>11261173.446626948</v>
      </c>
      <c r="AK75" s="251">
        <f t="shared" si="22"/>
        <v>11891859.142191431</v>
      </c>
      <c r="AL75" s="251">
        <f t="shared" si="22"/>
        <v>12557232.551011957</v>
      </c>
      <c r="AM75" s="251">
        <f t="shared" si="22"/>
        <v>13259201.497317616</v>
      </c>
      <c r="AN75" s="251">
        <f t="shared" si="22"/>
        <v>13999778.735670082</v>
      </c>
      <c r="AO75" s="251">
        <f t="shared" si="22"/>
        <v>14781087.722131934</v>
      </c>
      <c r="AP75" s="251">
        <f>AP68</f>
        <v>15605368.702849193</v>
      </c>
    </row>
    <row r="76" spans="1:45" x14ac:dyDescent="0.2">
      <c r="A76" s="252" t="s">
        <v>314</v>
      </c>
      <c r="B76" s="244">
        <f t="shared" ref="B76:AO76" si="23">-B67</f>
        <v>0</v>
      </c>
      <c r="C76" s="244">
        <f>-C67</f>
        <v>205839.2</v>
      </c>
      <c r="D76" s="244">
        <f t="shared" si="23"/>
        <v>205839.2</v>
      </c>
      <c r="E76" s="244">
        <f t="shared" si="23"/>
        <v>205839.2</v>
      </c>
      <c r="F76" s="244">
        <f>-C67</f>
        <v>205839.2</v>
      </c>
      <c r="G76" s="244">
        <f t="shared" si="23"/>
        <v>205839.2</v>
      </c>
      <c r="H76" s="244">
        <f t="shared" si="23"/>
        <v>205839.2</v>
      </c>
      <c r="I76" s="244">
        <f t="shared" si="23"/>
        <v>205839.2</v>
      </c>
      <c r="J76" s="244">
        <f t="shared" si="23"/>
        <v>205839.2</v>
      </c>
      <c r="K76" s="244">
        <f t="shared" si="23"/>
        <v>205839.2</v>
      </c>
      <c r="L76" s="244">
        <f>-L67</f>
        <v>205839.2</v>
      </c>
      <c r="M76" s="244">
        <f>-M67</f>
        <v>205839.2</v>
      </c>
      <c r="N76" s="244">
        <f t="shared" si="23"/>
        <v>205839.2</v>
      </c>
      <c r="O76" s="244">
        <f t="shared" si="23"/>
        <v>205839.2</v>
      </c>
      <c r="P76" s="244">
        <f t="shared" si="23"/>
        <v>205839.2</v>
      </c>
      <c r="Q76" s="244">
        <f t="shared" si="23"/>
        <v>205839.2</v>
      </c>
      <c r="R76" s="244">
        <f t="shared" si="23"/>
        <v>205839.2</v>
      </c>
      <c r="S76" s="244">
        <f t="shared" si="23"/>
        <v>205839.2</v>
      </c>
      <c r="T76" s="244">
        <f t="shared" si="23"/>
        <v>205839.2</v>
      </c>
      <c r="U76" s="244">
        <f t="shared" si="23"/>
        <v>205839.2</v>
      </c>
      <c r="V76" s="244">
        <f t="shared" si="23"/>
        <v>205839.2</v>
      </c>
      <c r="W76" s="244">
        <f t="shared" si="23"/>
        <v>205839.2</v>
      </c>
      <c r="X76" s="244">
        <f t="shared" si="23"/>
        <v>205839.2</v>
      </c>
      <c r="Y76" s="244">
        <f t="shared" si="23"/>
        <v>205839.2</v>
      </c>
      <c r="Z76" s="244">
        <f t="shared" si="23"/>
        <v>205839.2</v>
      </c>
      <c r="AA76" s="244">
        <f t="shared" si="23"/>
        <v>205839.2</v>
      </c>
      <c r="AB76" s="244">
        <f t="shared" si="23"/>
        <v>205839.2</v>
      </c>
      <c r="AC76" s="244">
        <f t="shared" si="23"/>
        <v>205839.2</v>
      </c>
      <c r="AD76" s="244">
        <f t="shared" si="23"/>
        <v>205839.2</v>
      </c>
      <c r="AE76" s="244">
        <f t="shared" si="23"/>
        <v>205839.2</v>
      </c>
      <c r="AF76" s="244">
        <f t="shared" si="23"/>
        <v>205839.2</v>
      </c>
      <c r="AG76" s="244">
        <f t="shared" si="23"/>
        <v>205839.2</v>
      </c>
      <c r="AH76" s="244">
        <f t="shared" si="23"/>
        <v>205839.2</v>
      </c>
      <c r="AI76" s="244">
        <f t="shared" si="23"/>
        <v>205839.2</v>
      </c>
      <c r="AJ76" s="244">
        <f t="shared" si="23"/>
        <v>205839.2</v>
      </c>
      <c r="AK76" s="244">
        <f t="shared" si="23"/>
        <v>205839.2</v>
      </c>
      <c r="AL76" s="244">
        <f t="shared" si="23"/>
        <v>205839.2</v>
      </c>
      <c r="AM76" s="244">
        <f t="shared" si="23"/>
        <v>205839.2</v>
      </c>
      <c r="AN76" s="244">
        <f t="shared" si="23"/>
        <v>205839.2</v>
      </c>
      <c r="AO76" s="244">
        <f t="shared" si="23"/>
        <v>205839.2</v>
      </c>
      <c r="AP76" s="244">
        <f>-AP67</f>
        <v>205839.2</v>
      </c>
    </row>
    <row r="77" spans="1:45" x14ac:dyDescent="0.2">
      <c r="A77" s="252" t="s">
        <v>313</v>
      </c>
      <c r="B77" s="244">
        <f t="shared" ref="B77:AO77" si="24">B69</f>
        <v>0</v>
      </c>
      <c r="C77" s="244">
        <f t="shared" si="24"/>
        <v>0</v>
      </c>
      <c r="D77" s="244">
        <f t="shared" si="24"/>
        <v>0</v>
      </c>
      <c r="E77" s="244">
        <f t="shared" si="24"/>
        <v>0</v>
      </c>
      <c r="F77" s="244">
        <f t="shared" si="24"/>
        <v>0</v>
      </c>
      <c r="G77" s="244">
        <f t="shared" si="24"/>
        <v>0</v>
      </c>
      <c r="H77" s="244">
        <f t="shared" si="24"/>
        <v>0</v>
      </c>
      <c r="I77" s="244">
        <f t="shared" si="24"/>
        <v>0</v>
      </c>
      <c r="J77" s="244">
        <f t="shared" si="24"/>
        <v>0</v>
      </c>
      <c r="K77" s="244">
        <f t="shared" si="24"/>
        <v>0</v>
      </c>
      <c r="L77" s="244">
        <f t="shared" si="24"/>
        <v>0</v>
      </c>
      <c r="M77" s="244">
        <f t="shared" si="24"/>
        <v>0</v>
      </c>
      <c r="N77" s="244">
        <f t="shared" si="24"/>
        <v>0</v>
      </c>
      <c r="O77" s="244">
        <f t="shared" si="24"/>
        <v>0</v>
      </c>
      <c r="P77" s="244">
        <f t="shared" si="24"/>
        <v>0</v>
      </c>
      <c r="Q77" s="244">
        <f t="shared" si="24"/>
        <v>0</v>
      </c>
      <c r="R77" s="244">
        <f t="shared" si="24"/>
        <v>0</v>
      </c>
      <c r="S77" s="244">
        <f t="shared" si="24"/>
        <v>0</v>
      </c>
      <c r="T77" s="244">
        <f t="shared" si="24"/>
        <v>0</v>
      </c>
      <c r="U77" s="244">
        <f t="shared" si="24"/>
        <v>0</v>
      </c>
      <c r="V77" s="244">
        <f t="shared" si="24"/>
        <v>0</v>
      </c>
      <c r="W77" s="244">
        <f t="shared" si="24"/>
        <v>0</v>
      </c>
      <c r="X77" s="244">
        <f t="shared" si="24"/>
        <v>0</v>
      </c>
      <c r="Y77" s="244">
        <f t="shared" si="24"/>
        <v>0</v>
      </c>
      <c r="Z77" s="244">
        <f t="shared" si="24"/>
        <v>0</v>
      </c>
      <c r="AA77" s="244">
        <f t="shared" si="24"/>
        <v>0</v>
      </c>
      <c r="AB77" s="244">
        <f t="shared" si="24"/>
        <v>0</v>
      </c>
      <c r="AC77" s="244">
        <f t="shared" si="24"/>
        <v>0</v>
      </c>
      <c r="AD77" s="244">
        <f t="shared" si="24"/>
        <v>0</v>
      </c>
      <c r="AE77" s="244">
        <f t="shared" si="24"/>
        <v>0</v>
      </c>
      <c r="AF77" s="244">
        <f t="shared" si="24"/>
        <v>0</v>
      </c>
      <c r="AG77" s="244">
        <f t="shared" si="24"/>
        <v>0</v>
      </c>
      <c r="AH77" s="244">
        <f t="shared" si="24"/>
        <v>0</v>
      </c>
      <c r="AI77" s="244">
        <f t="shared" si="24"/>
        <v>0</v>
      </c>
      <c r="AJ77" s="244">
        <f t="shared" si="24"/>
        <v>0</v>
      </c>
      <c r="AK77" s="244">
        <f t="shared" si="24"/>
        <v>0</v>
      </c>
      <c r="AL77" s="244">
        <f t="shared" si="24"/>
        <v>0</v>
      </c>
      <c r="AM77" s="244">
        <f t="shared" si="24"/>
        <v>0</v>
      </c>
      <c r="AN77" s="244">
        <f t="shared" si="24"/>
        <v>0</v>
      </c>
      <c r="AO77" s="244">
        <f t="shared" si="24"/>
        <v>0</v>
      </c>
      <c r="AP77" s="244">
        <f>AP69</f>
        <v>0</v>
      </c>
    </row>
    <row r="78" spans="1:45" x14ac:dyDescent="0.2">
      <c r="A78" s="252" t="s">
        <v>312</v>
      </c>
      <c r="B78" s="244">
        <f>IF(SUM($B$71:B71)+SUM($A$78:A78)&gt;0,0,SUM($B$71:B71)-SUM($A$78:A78))</f>
        <v>-1029195.9900000001</v>
      </c>
      <c r="C78" s="244">
        <f>IF(SUM($B$71:C71)+SUM($A$78:B78)&gt;0,0,SUM($B$71:C71)-SUM($A$78:B78))</f>
        <v>-80889.071987199946</v>
      </c>
      <c r="D78" s="244">
        <f>IF(SUM($B$71:D71)+SUM($A$78:C78)&gt;0,0,SUM($B$71:D71)-SUM($A$78:C78))</f>
        <v>-227993.4794449152</v>
      </c>
      <c r="E78" s="244">
        <f>IF(SUM($B$71:E71)+SUM($A$78:D78)&gt;0,0,SUM($B$71:E71)-SUM($A$78:D78))</f>
        <v>-395000.39966272982</v>
      </c>
      <c r="F78" s="244">
        <f>IF(SUM($B$71:F71)+SUM($A$78:E78)&gt;0,0,SUM($B$71:F71)-SUM($A$78:E78))</f>
        <v>-418989.65284417989</v>
      </c>
      <c r="G78" s="244">
        <f>IF(SUM($B$71:G71)+SUM($A$78:F78)&gt;0,0,SUM($B$71:G71)-SUM($A$78:F78))</f>
        <v>-444298.31495060958</v>
      </c>
      <c r="H78" s="244">
        <f>IF(SUM($B$71:H71)+SUM($A$78:G78)&gt;0,0,SUM($B$71:H71)-SUM($A$78:G78))</f>
        <v>-470998.95347289322</v>
      </c>
      <c r="I78" s="244">
        <f>IF(SUM($B$71:I71)+SUM($A$78:H78)&gt;0,0,SUM($B$71:I71)-SUM($A$78:H78))</f>
        <v>-499168.12711390248</v>
      </c>
      <c r="J78" s="244">
        <f>IF(SUM($B$71:J71)+SUM($A$78:I78)&gt;0,0,SUM($B$71:J71)-SUM($A$78:I78))</f>
        <v>-528886.60530516692</v>
      </c>
      <c r="K78" s="244">
        <f>IF(SUM($B$71:K71)+SUM($A$78:J78)&gt;0,0,SUM($B$71:K71)-SUM($A$78:J78))</f>
        <v>-560239.59979695082</v>
      </c>
      <c r="L78" s="244">
        <f>IF(SUM($B$71:L71)+SUM($A$78:K78)&gt;0,0,SUM($B$71:L71)-SUM($A$78:K78))</f>
        <v>-593317.00898578297</v>
      </c>
      <c r="M78" s="244">
        <f>IF(SUM($B$71:M71)+SUM($A$78:L78)&gt;0,0,SUM($B$71:M71)-SUM($A$78:L78))</f>
        <v>-628213.67568000127</v>
      </c>
      <c r="N78" s="244">
        <f>IF(SUM($B$71:N71)+SUM($A$78:M78)&gt;0,0,SUM($B$71:N71)-SUM($A$78:M78))</f>
        <v>-665029.65904240124</v>
      </c>
      <c r="O78" s="244">
        <f>IF(SUM($B$71:O71)+SUM($A$78:N78)&gt;0,0,SUM($B$71:O71)-SUM($A$78:N78))</f>
        <v>-703870.52148973383</v>
      </c>
      <c r="P78" s="244">
        <f>IF(SUM($B$71:P71)+SUM($A$78:O78)&gt;0,0,SUM($B$71:P71)-SUM($A$78:O78))</f>
        <v>-744847.63137166854</v>
      </c>
      <c r="Q78" s="244">
        <f>IF(SUM($B$71:Q71)+SUM($A$78:P78)&gt;0,0,SUM($B$71:Q71)-SUM($A$78:P78))</f>
        <v>-788078.4822971113</v>
      </c>
      <c r="R78" s="244">
        <f>IF(SUM($B$71:R71)+SUM($A$78:Q78)&gt;0,0,SUM($B$71:R71)-SUM($A$78:Q78))</f>
        <v>-833687.03002345189</v>
      </c>
      <c r="S78" s="244">
        <f>IF(SUM($B$71:S71)+SUM($A$78:R78)&gt;0,0,SUM($B$71:S71)-SUM($A$78:R78))</f>
        <v>-881804.04787474126</v>
      </c>
      <c r="T78" s="244">
        <f>IF(SUM($B$71:T71)+SUM($A$78:S78)&gt;0,0,SUM($B$71:T71)-SUM($A$78:S78))</f>
        <v>-932567.50170785189</v>
      </c>
      <c r="U78" s="244">
        <f>IF(SUM($B$71:U71)+SUM($A$78:T78)&gt;0,0,SUM($B$71:U71)-SUM($A$78:T78))</f>
        <v>-986122.94550178386</v>
      </c>
      <c r="V78" s="244">
        <f>IF(SUM($B$71:V71)+SUM($A$78:U78)&gt;0,0,SUM($B$71:V71)-SUM($A$78:U78))</f>
        <v>-1042623.9387043826</v>
      </c>
      <c r="W78" s="244">
        <f>IF(SUM($B$71:W71)+SUM($A$78:V78)&gt;0,0,SUM($B$71:W71)-SUM($A$78:V78))</f>
        <v>-1102232.4865331221</v>
      </c>
      <c r="X78" s="244">
        <f>IF(SUM($B$71:X71)+SUM($A$78:W78)&gt;0,0,SUM($B$71:X71)-SUM($A$78:W78))</f>
        <v>-1165119.5044924449</v>
      </c>
      <c r="Y78" s="244">
        <f>IF(SUM($B$71:Y71)+SUM($A$78:X78)&gt;0,0,SUM($B$71:Y71)-SUM($A$78:X78))</f>
        <v>-1231465.3084395286</v>
      </c>
      <c r="Z78" s="244">
        <f>IF(SUM($B$71:Z71)+SUM($A$78:Y78)&gt;0,0,SUM($B$71:Z71)-SUM($A$78:Y78))</f>
        <v>-1301460.1316037029</v>
      </c>
      <c r="AA78" s="244">
        <f>IF(SUM($B$71:AA71)+SUM($A$78:Z78)&gt;0,0,SUM($B$71:AA71)-SUM($A$78:Z78))</f>
        <v>-1375304.6700419076</v>
      </c>
      <c r="AB78" s="244">
        <f>IF(SUM($B$71:AB71)+SUM($A$78:AA78)&gt;0,0,SUM($B$71:AB71)-SUM($A$78:AA78))</f>
        <v>-1453210.6580942124</v>
      </c>
      <c r="AC78" s="244">
        <f>IF(SUM($B$71:AC71)+SUM($A$78:AB78)&gt;0,0,SUM($B$71:AC71)-SUM($A$78:AB78))</f>
        <v>-1535401.4754893929</v>
      </c>
      <c r="AD78" s="244">
        <f>IF(SUM($B$71:AD71)+SUM($A$78:AC78)&gt;0,0,SUM($B$71:AD71)-SUM($A$78:AC78))</f>
        <v>-1622112.7878413089</v>
      </c>
      <c r="AE78" s="244">
        <f>IF(SUM($B$71:AE71)+SUM($A$78:AD78)&gt;0,0,SUM($B$71:AE71)-SUM($A$78:AD78))</f>
        <v>-1713593.2223725803</v>
      </c>
      <c r="AF78" s="244">
        <f>IF(SUM($B$71:AF71)+SUM($A$78:AE78)&gt;0,0,SUM($B$71:AF71)-SUM($A$78:AE78))</f>
        <v>-1810105.0808030739</v>
      </c>
      <c r="AG78" s="244">
        <f>IF(SUM($B$71:AG71)+SUM($A$78:AF78)&gt;0,0,SUM($B$71:AG71)-SUM($A$78:AF78))</f>
        <v>-1911925.0914472416</v>
      </c>
      <c r="AH78" s="244">
        <f>IF(SUM($B$71:AH71)+SUM($A$78:AG78)&gt;0,0,SUM($B$71:AH71)-SUM($A$78:AG78))</f>
        <v>-2019345.2026768401</v>
      </c>
      <c r="AI78" s="244">
        <f>IF(SUM($B$71:AI71)+SUM($A$78:AH78)&gt;0,0,SUM($B$71:AI71)-SUM($A$78:AH78))</f>
        <v>-2132673.4200240634</v>
      </c>
      <c r="AJ78" s="244">
        <f>IF(SUM($B$71:AJ71)+SUM($A$78:AI78)&gt;0,0,SUM($B$71:AJ71)-SUM($A$78:AI78))</f>
        <v>-2252234.6893253922</v>
      </c>
      <c r="AK78" s="244">
        <f>IF(SUM($B$71:AK71)+SUM($A$78:AJ78)&gt;0,0,SUM($B$71:AK71)-SUM($A$78:AJ78))</f>
        <v>-2378371.8284382895</v>
      </c>
      <c r="AL78" s="244">
        <f>IF(SUM($B$71:AL71)+SUM($A$78:AK78)&gt;0,0,SUM($B$71:AL71)-SUM($A$78:AK78))</f>
        <v>-2511446.5102023929</v>
      </c>
      <c r="AM78" s="244">
        <f>IF(SUM($B$71:AM71)+SUM($A$78:AL78)&gt;0,0,SUM($B$71:AM71)-SUM($A$78:AL78))</f>
        <v>-2651840.2994635254</v>
      </c>
      <c r="AN78" s="244">
        <f>IF(SUM($B$71:AN71)+SUM($A$78:AM78)&gt;0,0,SUM($B$71:AN71)-SUM($A$78:AM78))</f>
        <v>-2799955.747134015</v>
      </c>
      <c r="AO78" s="244">
        <f>IF(SUM($B$71:AO71)+SUM($A$78:AN78)&gt;0,0,SUM($B$71:AO71)-SUM($A$78:AN78))</f>
        <v>-2956217.544426389</v>
      </c>
      <c r="AP78" s="244">
        <f>IF(SUM($B$71:AP71)+SUM($A$78:AO78)&gt;0,0,SUM($B$71:AP71)-SUM($A$78:AO78))</f>
        <v>-3121073.7405698374</v>
      </c>
    </row>
    <row r="79" spans="1:45" x14ac:dyDescent="0.2">
      <c r="A79" s="252" t="s">
        <v>311</v>
      </c>
      <c r="B79" s="244">
        <f>IF(((SUM($B$59:B59)+SUM($B$61:B64))+SUM($B$81:B81))&lt;0,((SUM($B$59:B59)+SUM($B$61:B64))+SUM($B$81:B81))*0.18-SUM($A$79:A79),IF(SUM(A$79:$B79)&lt;0,0-SUM(A$79:$B79),0))</f>
        <v>-8.9999999664723863E-3</v>
      </c>
      <c r="C79" s="244">
        <f>IF(((SUM($B$59:C59)+SUM($B$61:C64))+SUM($B$81:C81))&lt;0,((SUM($B$59:C59)+SUM($B$61:C64))+SUM($B$81:C81))*0.18-SUM($A$79:B79),IF(SUM($B$79:B79)&lt;0,0-SUM($B$79:B79),0))</f>
        <v>8.9999999664723863E-3</v>
      </c>
      <c r="D79" s="244">
        <f>IF(((SUM($B$59:D59)+SUM($B$61:D64))+SUM($B$81:D81))&lt;0,((SUM($B$59:D59)+SUM($B$61:D64))+SUM($B$81:D81))*0.18-SUM($A$79:C79),IF(SUM($B$79:C79)&lt;0,0-SUM($B$79:C79),0))</f>
        <v>0</v>
      </c>
      <c r="E79" s="244">
        <f>IF(((SUM($B$59:E59)+SUM($B$61:E64))+SUM($B$81:E81))&lt;0,((SUM($B$59:E59)+SUM($B$61:E64))+SUM($B$81:E81))*0.18-SUM($A$79:D79),IF(SUM($B$79:D79)&lt;0,0-SUM($B$79:D79),0))</f>
        <v>0</v>
      </c>
      <c r="F79" s="244">
        <f>IF(((SUM($B$59:F59)+SUM($B$61:F64))+SUM($B$81:F81))&lt;0,((SUM($B$59:F59)+SUM($B$61:F64))+SUM($B$81:F81))*0.18-SUM($A$79:E79),IF(SUM($B$79:E79)&lt;0,0-SUM($B$79:E79),0))</f>
        <v>0</v>
      </c>
      <c r="G79" s="244">
        <f>IF(((SUM($B$59:G59)+SUM($B$61:G64))+SUM($B$81:G81))&lt;0,((SUM($B$59:G59)+SUM($B$61:G64))+SUM($B$81:G81))*0.18-SUM($A$79:F79),IF(SUM($B$79:F79)&lt;0,0-SUM($B$79:F79),0))</f>
        <v>0</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0</v>
      </c>
      <c r="M79" s="244">
        <f>IF(((SUM($B$59:M59)+SUM($B$61:M64))+SUM($B$81:M81))&lt;0,((SUM($B$59:M59)+SUM($B$61:M64))+SUM($B$81:M81))*0.18-SUM($A$79:L79),IF(SUM($B$79:L79)&lt;0,0-SUM($B$79:L79),0))</f>
        <v>0</v>
      </c>
      <c r="N79" s="244">
        <f>IF(((SUM($B$59:N59)+SUM($B$61:N64))+SUM($B$81:N81))&lt;0,((SUM($B$59:N59)+SUM($B$61:N64))+SUM($B$81:N81))*0.18-SUM($A$79:M79),IF(SUM($B$79:M79)&lt;0,0-SUM($B$79:M79),0))</f>
        <v>0</v>
      </c>
      <c r="O79" s="244">
        <f>IF(((SUM($B$59:O59)+SUM($B$61:O64))+SUM($B$81:O81))&lt;0,((SUM($B$59:O59)+SUM($B$61:O64))+SUM($B$81:O81))*0.18-SUM($A$79:N79),IF(SUM($B$79:N79)&lt;0,0-SUM($B$79:N79),0))</f>
        <v>0</v>
      </c>
      <c r="P79" s="244">
        <f>IF(((SUM($B$59:P59)+SUM($B$61:P64))+SUM($B$81:P81))&lt;0,((SUM($B$59:P59)+SUM($B$61:P64))+SUM($B$81:P81))*0.18-SUM($A$79:O79),IF(SUM($B$79:O79)&lt;0,0-SUM($B$79:O79),0))</f>
        <v>0</v>
      </c>
      <c r="Q79" s="244">
        <f>IF(((SUM($B$59:Q59)+SUM($B$61:Q64))+SUM($B$81:Q81))&lt;0,((SUM($B$59:Q59)+SUM($B$61:Q64))+SUM($B$81:Q81))*0.18-SUM($A$79:P79),IF(SUM($B$79:P79)&lt;0,0-SUM($B$79:P79),0))</f>
        <v>0</v>
      </c>
      <c r="R79" s="244">
        <f>IF(((SUM($B$59:R59)+SUM($B$61:R64))+SUM($B$81:R81))&lt;0,((SUM($B$59:R59)+SUM($B$61:R64))+SUM($B$81:R81))*0.18-SUM($A$79:Q79),IF(SUM($B$79:Q79)&lt;0,0-SUM($B$79:Q79),0))</f>
        <v>0</v>
      </c>
      <c r="S79" s="244">
        <f>IF(((SUM($B$59:S59)+SUM($B$61:S64))+SUM($B$81:S81))&lt;0,((SUM($B$59:S59)+SUM($B$61:S64))+SUM($B$81:S81))*0.18-SUM($A$79:R79),IF(SUM($B$79:R79)&lt;0,0-SUM($B$79:R79),0))</f>
        <v>0</v>
      </c>
      <c r="T79" s="244">
        <f>IF(((SUM($B$59:T59)+SUM($B$61:T64))+SUM($B$81:T81))&lt;0,((SUM($B$59:T59)+SUM($B$61:T64))+SUM($B$81:T81))*0.18-SUM($A$79:S79),IF(SUM($B$79:S79)&lt;0,0-SUM($B$79:S79),0))</f>
        <v>0</v>
      </c>
      <c r="U79" s="244">
        <f>IF(((SUM($B$59:U59)+SUM($B$61:U64))+SUM($B$81:U81))&lt;0,((SUM($B$59:U59)+SUM($B$61:U64))+SUM($B$81:U81))*0.18-SUM($A$79:T79),IF(SUM($B$79:T79)&lt;0,0-SUM($B$79:T79),0))</f>
        <v>0</v>
      </c>
      <c r="V79" s="244">
        <f>IF(((SUM($B$59:V59)+SUM($B$61:V64))+SUM($B$81:V81))&lt;0,((SUM($B$59:V59)+SUM($B$61:V64))+SUM($B$81:V81))*0.18-SUM($A$79:U79),IF(SUM($B$79:U79)&lt;0,0-SUM($B$79:U79),0))</f>
        <v>0</v>
      </c>
      <c r="W79" s="244">
        <f>IF(((SUM($B$59:W59)+SUM($B$61:W64))+SUM($B$81:W81))&lt;0,((SUM($B$59:W59)+SUM($B$61:W64))+SUM($B$81:W81))*0.18-SUM($A$79:V79),IF(SUM($B$79:V79)&lt;0,0-SUM($B$79:V79),0))</f>
        <v>0</v>
      </c>
      <c r="X79" s="244">
        <f>IF(((SUM($B$59:X59)+SUM($B$61:X64))+SUM($B$81:X81))&lt;0,((SUM($B$59:X59)+SUM($B$61:X64))+SUM($B$81:X81))*0.18-SUM($A$79:W79),IF(SUM($B$79:W79)&lt;0,0-SUM($B$79:W79),0))</f>
        <v>0</v>
      </c>
      <c r="Y79" s="244">
        <f>IF(((SUM($B$59:Y59)+SUM($B$61:Y64))+SUM($B$81:Y81))&lt;0,((SUM($B$59:Y59)+SUM($B$61:Y64))+SUM($B$81:Y81))*0.18-SUM($A$79:X79),IF(SUM($B$79:X79)&lt;0,0-SUM($B$79:X79),0))</f>
        <v>0</v>
      </c>
      <c r="Z79" s="244">
        <f>IF(((SUM($B$59:Z59)+SUM($B$61:Z64))+SUM($B$81:Z81))&lt;0,((SUM($B$59:Z59)+SUM($B$61:Z64))+SUM($B$81:Z81))*0.18-SUM($A$79:Y79),IF(SUM($B$79:Y79)&lt;0,0-SUM($B$79:Y79),0))</f>
        <v>0</v>
      </c>
      <c r="AA79" s="244">
        <f>IF(((SUM($B$59:AA59)+SUM($B$61:AA64))+SUM($B$81:AA81))&lt;0,((SUM($B$59:AA59)+SUM($B$61:AA64))+SUM($B$81:AA81))*0.18-SUM($A$79:Z79),IF(SUM($B$79:Z79)&lt;0,0-SUM($B$79:Z79),0))</f>
        <v>0</v>
      </c>
      <c r="AB79" s="244">
        <f>IF(((SUM($B$59:AB59)+SUM($B$61:AB64))+SUM($B$81:AB81))&lt;0,((SUM($B$59:AB59)+SUM($B$61:AB64))+SUM($B$81:AB81))*0.18-SUM($A$79:AA79),IF(SUM($B$79:AA79)&lt;0,0-SUM($B$79:AA79),0))</f>
        <v>0</v>
      </c>
      <c r="AC79" s="244">
        <f>IF(((SUM($B$59:AC59)+SUM($B$61:AC64))+SUM($B$81:AC81))&lt;0,((SUM($B$59:AC59)+SUM($B$61:AC64))+SUM($B$81:AC81))*0.18-SUM($A$79:AB79),IF(SUM($B$79:AB79)&lt;0,0-SUM($B$79:AB79),0))</f>
        <v>0</v>
      </c>
      <c r="AD79" s="244">
        <f>IF(((SUM($B$59:AD59)+SUM($B$61:AD64))+SUM($B$81:AD81))&lt;0,((SUM($B$59:AD59)+SUM($B$61:AD64))+SUM($B$81:AD81))*0.18-SUM($A$79:AC79),IF(SUM($B$79:AC79)&lt;0,0-SUM($B$79:AC79),0))</f>
        <v>0</v>
      </c>
      <c r="AE79" s="244">
        <f>IF(((SUM($B$59:AE59)+SUM($B$61:AE64))+SUM($B$81:AE81))&lt;0,((SUM($B$59:AE59)+SUM($B$61:AE64))+SUM($B$81:AE81))*0.18-SUM($A$79:AD79),IF(SUM($B$79:AD79)&lt;0,0-SUM($B$79:AD79),0))</f>
        <v>0</v>
      </c>
      <c r="AF79" s="244">
        <f>IF(((SUM($B$59:AF59)+SUM($B$61:AF64))+SUM($B$81:AF81))&lt;0,((SUM($B$59:AF59)+SUM($B$61:AF64))+SUM($B$81:AF81))*0.18-SUM($A$79:AE79),IF(SUM($B$79:AE79)&lt;0,0-SUM($B$79:AE79),0))</f>
        <v>0</v>
      </c>
      <c r="AG79" s="244">
        <f>IF(((SUM($B$59:AG59)+SUM($B$61:AG64))+SUM($B$81:AG81))&lt;0,((SUM($B$59:AG59)+SUM($B$61:AG64))+SUM($B$81:AG81))*0.18-SUM($A$79:AF79),IF(SUM($B$79:AF79)&lt;0,0-SUM($B$79:AF79),0))</f>
        <v>0</v>
      </c>
      <c r="AH79" s="244">
        <f>IF(((SUM($B$59:AH59)+SUM($B$61:AH64))+SUM($B$81:AH81))&lt;0,((SUM($B$59:AH59)+SUM($B$61:AH64))+SUM($B$81:AH81))*0.18-SUM($A$79:AG79),IF(SUM($B$79:AG79)&lt;0,0-SUM($B$79:AG79),0))</f>
        <v>0</v>
      </c>
      <c r="AI79" s="244">
        <f>IF(((SUM($B$59:AI59)+SUM($B$61:AI64))+SUM($B$81:AI81))&lt;0,((SUM($B$59:AI59)+SUM($B$61:AI64))+SUM($B$81:AI81))*0.18-SUM($A$79:AH79),IF(SUM($B$79:AH79)&lt;0,0-SUM($B$79:AH79),0))</f>
        <v>0</v>
      </c>
      <c r="AJ79" s="244">
        <f>IF(((SUM($B$59:AJ59)+SUM($B$61:AJ64))+SUM($B$81:AJ81))&lt;0,((SUM($B$59:AJ59)+SUM($B$61:AJ64))+SUM($B$81:AJ81))*0.18-SUM($A$79:AI79),IF(SUM($B$79:AI79)&lt;0,0-SUM($B$79:AI79),0))</f>
        <v>0</v>
      </c>
      <c r="AK79" s="244">
        <f>IF(((SUM($B$59:AK59)+SUM($B$61:AK64))+SUM($B$81:AK81))&lt;0,((SUM($B$59:AK59)+SUM($B$61:AK64))+SUM($B$81:AK81))*0.18-SUM($A$79:AJ79),IF(SUM($B$79:AJ79)&lt;0,0-SUM($B$79:AJ79),0))</f>
        <v>0</v>
      </c>
      <c r="AL79" s="244">
        <f>IF(((SUM($B$59:AL59)+SUM($B$61:AL64))+SUM($B$81:AL81))&lt;0,((SUM($B$59:AL59)+SUM($B$61:AL64))+SUM($B$81:AL81))*0.18-SUM($A$79:AK79),IF(SUM($B$79:AK79)&lt;0,0-SUM($B$79:AK79),0))</f>
        <v>0</v>
      </c>
      <c r="AM79" s="244">
        <f>IF(((SUM($B$59:AM59)+SUM($B$61:AM64))+SUM($B$81:AM81))&lt;0,((SUM($B$59:AM59)+SUM($B$61:AM64))+SUM($B$81:AM81))*0.18-SUM($A$79:AL79),IF(SUM($B$79:AL79)&lt;0,0-SUM($B$79:AL79),0))</f>
        <v>0</v>
      </c>
      <c r="AN79" s="244">
        <f>IF(((SUM($B$59:AN59)+SUM($B$61:AN64))+SUM($B$81:AN81))&lt;0,((SUM($B$59:AN59)+SUM($B$61:AN64))+SUM($B$81:AN81))*0.18-SUM($A$79:AM79),IF(SUM($B$79:AM79)&lt;0,0-SUM($B$79:AM79),0))</f>
        <v>0</v>
      </c>
      <c r="AO79" s="244">
        <f>IF(((SUM($B$59:AO59)+SUM($B$61:AO64))+SUM($B$81:AO81))&lt;0,((SUM($B$59:AO59)+SUM($B$61:AO64))+SUM($B$81:AO81))*0.18-SUM($A$79:AN79),IF(SUM($B$79:AN79)&lt;0,0-SUM($B$79:AN79),0))</f>
        <v>0</v>
      </c>
      <c r="AP79" s="244">
        <f>IF(((SUM($B$59:AP59)+SUM($B$61:AP64))+SUM($B$81:AP81))&lt;0,((SUM($B$59:AP59)+SUM($B$61:AP64))+SUM($B$81:AP81))*0.18-SUM($A$79:AO79),IF(SUM($B$79:AO79)&lt;0,0-SUM($B$79:AO79),0))</f>
        <v>0</v>
      </c>
    </row>
    <row r="80" spans="1:45" x14ac:dyDescent="0.2">
      <c r="A80" s="252" t="s">
        <v>310</v>
      </c>
      <c r="B80" s="244">
        <f>-B59*(B39)</f>
        <v>0</v>
      </c>
      <c r="C80" s="244">
        <f t="shared" ref="C80:AP80" si="25">-(C59-B59)*$B$39</f>
        <v>0</v>
      </c>
      <c r="D80" s="244">
        <f t="shared" si="25"/>
        <v>0</v>
      </c>
      <c r="E80" s="244">
        <f t="shared" si="25"/>
        <v>0</v>
      </c>
      <c r="F80" s="244">
        <f t="shared" si="25"/>
        <v>0</v>
      </c>
      <c r="G80" s="244">
        <f t="shared" si="25"/>
        <v>0</v>
      </c>
      <c r="H80" s="244">
        <f t="shared" si="25"/>
        <v>0</v>
      </c>
      <c r="I80" s="244">
        <f t="shared" si="25"/>
        <v>0</v>
      </c>
      <c r="J80" s="244">
        <f t="shared" si="25"/>
        <v>0</v>
      </c>
      <c r="K80" s="244">
        <f t="shared" si="25"/>
        <v>0</v>
      </c>
      <c r="L80" s="244">
        <f t="shared" si="25"/>
        <v>0</v>
      </c>
      <c r="M80" s="244">
        <f t="shared" si="25"/>
        <v>0</v>
      </c>
      <c r="N80" s="244">
        <f t="shared" si="25"/>
        <v>0</v>
      </c>
      <c r="O80" s="244">
        <f t="shared" si="25"/>
        <v>0</v>
      </c>
      <c r="P80" s="244">
        <f t="shared" si="25"/>
        <v>0</v>
      </c>
      <c r="Q80" s="244">
        <f t="shared" si="25"/>
        <v>0</v>
      </c>
      <c r="R80" s="244">
        <f t="shared" si="25"/>
        <v>0</v>
      </c>
      <c r="S80" s="244">
        <f t="shared" si="25"/>
        <v>0</v>
      </c>
      <c r="T80" s="244">
        <f t="shared" si="25"/>
        <v>0</v>
      </c>
      <c r="U80" s="244">
        <f t="shared" si="25"/>
        <v>0</v>
      </c>
      <c r="V80" s="244">
        <f t="shared" si="25"/>
        <v>0</v>
      </c>
      <c r="W80" s="244">
        <f t="shared" si="25"/>
        <v>0</v>
      </c>
      <c r="X80" s="244">
        <f t="shared" si="25"/>
        <v>0</v>
      </c>
      <c r="Y80" s="244">
        <f t="shared" si="25"/>
        <v>0</v>
      </c>
      <c r="Z80" s="244">
        <f t="shared" si="25"/>
        <v>0</v>
      </c>
      <c r="AA80" s="244">
        <f t="shared" si="25"/>
        <v>0</v>
      </c>
      <c r="AB80" s="244">
        <f t="shared" si="25"/>
        <v>0</v>
      </c>
      <c r="AC80" s="244">
        <f t="shared" si="25"/>
        <v>0</v>
      </c>
      <c r="AD80" s="244">
        <f t="shared" si="25"/>
        <v>0</v>
      </c>
      <c r="AE80" s="244">
        <f t="shared" si="25"/>
        <v>0</v>
      </c>
      <c r="AF80" s="244">
        <f t="shared" si="25"/>
        <v>0</v>
      </c>
      <c r="AG80" s="244">
        <f t="shared" si="25"/>
        <v>0</v>
      </c>
      <c r="AH80" s="244">
        <f t="shared" si="25"/>
        <v>0</v>
      </c>
      <c r="AI80" s="244">
        <f t="shared" si="25"/>
        <v>0</v>
      </c>
      <c r="AJ80" s="244">
        <f t="shared" si="25"/>
        <v>0</v>
      </c>
      <c r="AK80" s="244">
        <f t="shared" si="25"/>
        <v>0</v>
      </c>
      <c r="AL80" s="244">
        <f t="shared" si="25"/>
        <v>0</v>
      </c>
      <c r="AM80" s="244">
        <f t="shared" si="25"/>
        <v>0</v>
      </c>
      <c r="AN80" s="244">
        <f t="shared" si="25"/>
        <v>0</v>
      </c>
      <c r="AO80" s="244">
        <f t="shared" si="25"/>
        <v>0</v>
      </c>
      <c r="AP80" s="244">
        <f t="shared" si="25"/>
        <v>0</v>
      </c>
    </row>
    <row r="81" spans="1:45" x14ac:dyDescent="0.2">
      <c r="A81" s="252" t="s">
        <v>554</v>
      </c>
      <c r="B81" s="244">
        <f>-$B$126</f>
        <v>-5145980</v>
      </c>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-5145980</v>
      </c>
      <c r="AR81" s="256"/>
    </row>
    <row r="82" spans="1:45" x14ac:dyDescent="0.2">
      <c r="A82" s="252" t="s">
        <v>309</v>
      </c>
      <c r="B82" s="244">
        <f t="shared" ref="B82:AO82" si="26">B54-B55</f>
        <v>0</v>
      </c>
      <c r="C82" s="244">
        <f t="shared" si="26"/>
        <v>0</v>
      </c>
      <c r="D82" s="244">
        <f t="shared" si="26"/>
        <v>0</v>
      </c>
      <c r="E82" s="244">
        <f t="shared" si="26"/>
        <v>0</v>
      </c>
      <c r="F82" s="244">
        <f t="shared" si="26"/>
        <v>0</v>
      </c>
      <c r="G82" s="244">
        <f t="shared" si="26"/>
        <v>0</v>
      </c>
      <c r="H82" s="244">
        <f t="shared" si="26"/>
        <v>0</v>
      </c>
      <c r="I82" s="244">
        <f t="shared" si="26"/>
        <v>0</v>
      </c>
      <c r="J82" s="244">
        <f t="shared" si="26"/>
        <v>0</v>
      </c>
      <c r="K82" s="244">
        <f t="shared" si="26"/>
        <v>0</v>
      </c>
      <c r="L82" s="244">
        <f t="shared" si="26"/>
        <v>0</v>
      </c>
      <c r="M82" s="244">
        <f t="shared" si="26"/>
        <v>0</v>
      </c>
      <c r="N82" s="244">
        <f t="shared" si="26"/>
        <v>0</v>
      </c>
      <c r="O82" s="244">
        <f t="shared" si="26"/>
        <v>0</v>
      </c>
      <c r="P82" s="244">
        <f t="shared" si="26"/>
        <v>0</v>
      </c>
      <c r="Q82" s="244">
        <f t="shared" si="26"/>
        <v>0</v>
      </c>
      <c r="R82" s="244">
        <f t="shared" si="26"/>
        <v>0</v>
      </c>
      <c r="S82" s="244">
        <f t="shared" si="26"/>
        <v>0</v>
      </c>
      <c r="T82" s="244">
        <f t="shared" si="26"/>
        <v>0</v>
      </c>
      <c r="U82" s="244">
        <f t="shared" si="26"/>
        <v>0</v>
      </c>
      <c r="V82" s="244">
        <f t="shared" si="26"/>
        <v>0</v>
      </c>
      <c r="W82" s="244">
        <f t="shared" si="26"/>
        <v>0</v>
      </c>
      <c r="X82" s="244">
        <f t="shared" si="26"/>
        <v>0</v>
      </c>
      <c r="Y82" s="244">
        <f t="shared" si="26"/>
        <v>0</v>
      </c>
      <c r="Z82" s="244">
        <f t="shared" si="26"/>
        <v>0</v>
      </c>
      <c r="AA82" s="244">
        <f t="shared" si="26"/>
        <v>0</v>
      </c>
      <c r="AB82" s="244">
        <f t="shared" si="26"/>
        <v>0</v>
      </c>
      <c r="AC82" s="244">
        <f t="shared" si="26"/>
        <v>0</v>
      </c>
      <c r="AD82" s="244">
        <f t="shared" si="26"/>
        <v>0</v>
      </c>
      <c r="AE82" s="244">
        <f t="shared" si="26"/>
        <v>0</v>
      </c>
      <c r="AF82" s="244">
        <f t="shared" si="26"/>
        <v>0</v>
      </c>
      <c r="AG82" s="244">
        <f t="shared" si="26"/>
        <v>0</v>
      </c>
      <c r="AH82" s="244">
        <f t="shared" si="26"/>
        <v>0</v>
      </c>
      <c r="AI82" s="244">
        <f t="shared" si="26"/>
        <v>0</v>
      </c>
      <c r="AJ82" s="244">
        <f t="shared" si="26"/>
        <v>0</v>
      </c>
      <c r="AK82" s="244">
        <f t="shared" si="26"/>
        <v>0</v>
      </c>
      <c r="AL82" s="244">
        <f t="shared" si="26"/>
        <v>0</v>
      </c>
      <c r="AM82" s="244">
        <f t="shared" si="26"/>
        <v>0</v>
      </c>
      <c r="AN82" s="244">
        <f t="shared" si="26"/>
        <v>0</v>
      </c>
      <c r="AO82" s="244">
        <f t="shared" si="26"/>
        <v>0</v>
      </c>
      <c r="AP82" s="244">
        <f>AP54-AP55</f>
        <v>0</v>
      </c>
    </row>
    <row r="83" spans="1:45" ht="14.25" x14ac:dyDescent="0.2">
      <c r="A83" s="253" t="s">
        <v>308</v>
      </c>
      <c r="B83" s="251">
        <f>SUM(B75:B82)</f>
        <v>-1029196.0490000001</v>
      </c>
      <c r="C83" s="251">
        <f t="shared" ref="C83:V83" si="27">SUM(C75:C82)</f>
        <v>529395.49694880005</v>
      </c>
      <c r="D83" s="251">
        <f t="shared" si="27"/>
        <v>1117813.1177796612</v>
      </c>
      <c r="E83" s="251">
        <f t="shared" si="27"/>
        <v>1785840.7986509185</v>
      </c>
      <c r="F83" s="251">
        <f t="shared" si="27"/>
        <v>1881797.8113767193</v>
      </c>
      <c r="G83" s="251">
        <f t="shared" si="27"/>
        <v>1983032.459802439</v>
      </c>
      <c r="H83" s="251">
        <f t="shared" si="27"/>
        <v>2089835.0138915731</v>
      </c>
      <c r="I83" s="251">
        <f t="shared" si="27"/>
        <v>2202511.7084556092</v>
      </c>
      <c r="J83" s="251">
        <f t="shared" si="27"/>
        <v>2321385.6212206678</v>
      </c>
      <c r="K83" s="251">
        <f t="shared" si="27"/>
        <v>2446797.5991878049</v>
      </c>
      <c r="L83" s="251">
        <f t="shared" si="27"/>
        <v>2579107.2359431339</v>
      </c>
      <c r="M83" s="251">
        <f t="shared" si="27"/>
        <v>2718693.9027200062</v>
      </c>
      <c r="N83" s="251">
        <f t="shared" si="27"/>
        <v>2865957.8361696065</v>
      </c>
      <c r="O83" s="251">
        <f t="shared" si="27"/>
        <v>3021321.2859589341</v>
      </c>
      <c r="P83" s="251">
        <f t="shared" si="27"/>
        <v>3185229.7254866762</v>
      </c>
      <c r="Q83" s="251">
        <f t="shared" si="27"/>
        <v>3358153.1291884421</v>
      </c>
      <c r="R83" s="251">
        <f t="shared" si="27"/>
        <v>3540587.3200938068</v>
      </c>
      <c r="S83" s="251">
        <f t="shared" si="27"/>
        <v>3733055.3914989652</v>
      </c>
      <c r="T83" s="251">
        <f t="shared" si="27"/>
        <v>3936109.2068314077</v>
      </c>
      <c r="U83" s="251">
        <f t="shared" si="27"/>
        <v>4150330.9820071356</v>
      </c>
      <c r="V83" s="251">
        <f t="shared" si="27"/>
        <v>4376334.954817527</v>
      </c>
      <c r="W83" s="251">
        <f>SUM(W75:W82)</f>
        <v>4614769.1461324915</v>
      </c>
      <c r="X83" s="251">
        <f>SUM(X75:X82)</f>
        <v>4866317.2179697771</v>
      </c>
      <c r="Y83" s="251">
        <f>SUM(Y75:Y82)</f>
        <v>5131700.4337581154</v>
      </c>
      <c r="Z83" s="251">
        <f>SUM(Z75:Z82)</f>
        <v>5411679.7264148109</v>
      </c>
      <c r="AA83" s="251">
        <f t="shared" ref="AA83:AP83" si="28">SUM(AA75:AA82)</f>
        <v>5707057.880167624</v>
      </c>
      <c r="AB83" s="251">
        <f t="shared" si="28"/>
        <v>6018681.8323768433</v>
      </c>
      <c r="AC83" s="251">
        <f t="shared" si="28"/>
        <v>6347445.1019575708</v>
      </c>
      <c r="AD83" s="251">
        <f t="shared" si="28"/>
        <v>6694290.3513652366</v>
      </c>
      <c r="AE83" s="251">
        <f t="shared" si="28"/>
        <v>7060212.0894903243</v>
      </c>
      <c r="AF83" s="251">
        <f t="shared" si="28"/>
        <v>7446259.5232122894</v>
      </c>
      <c r="AG83" s="251">
        <f t="shared" si="28"/>
        <v>7853539.5657889675</v>
      </c>
      <c r="AH83" s="251">
        <f t="shared" si="28"/>
        <v>8283220.0107073598</v>
      </c>
      <c r="AI83" s="251">
        <f t="shared" si="28"/>
        <v>8736532.880096266</v>
      </c>
      <c r="AJ83" s="251">
        <f t="shared" si="28"/>
        <v>9214777.9573015552</v>
      </c>
      <c r="AK83" s="251">
        <f t="shared" si="28"/>
        <v>9719326.5137531403</v>
      </c>
      <c r="AL83" s="251">
        <f t="shared" si="28"/>
        <v>10251625.240809564</v>
      </c>
      <c r="AM83" s="251">
        <f t="shared" si="28"/>
        <v>10813200.39785409</v>
      </c>
      <c r="AN83" s="251">
        <f t="shared" si="28"/>
        <v>11405662.188536067</v>
      </c>
      <c r="AO83" s="251">
        <f t="shared" si="28"/>
        <v>12030709.377705544</v>
      </c>
      <c r="AP83" s="251">
        <f t="shared" si="28"/>
        <v>12690134.162279354</v>
      </c>
    </row>
    <row r="84" spans="1:45" ht="14.25" x14ac:dyDescent="0.2">
      <c r="A84" s="253" t="s">
        <v>307</v>
      </c>
      <c r="B84" s="251">
        <f>SUM($B$83:B83)</f>
        <v>-1029196.0490000001</v>
      </c>
      <c r="C84" s="251">
        <f>SUM($B$83:C83)</f>
        <v>-499800.55205120007</v>
      </c>
      <c r="D84" s="251">
        <f>SUM($B$83:D83)</f>
        <v>618012.56572846114</v>
      </c>
      <c r="E84" s="251">
        <f>SUM($B$83:E83)</f>
        <v>2403853.3643793799</v>
      </c>
      <c r="F84" s="251">
        <f>SUM($B$83:F83)</f>
        <v>4285651.1757560987</v>
      </c>
      <c r="G84" s="251">
        <f>SUM($B$83:G83)</f>
        <v>6268683.6355585381</v>
      </c>
      <c r="H84" s="251">
        <f>SUM($B$83:H83)</f>
        <v>8358518.6494501112</v>
      </c>
      <c r="I84" s="251">
        <f>SUM($B$83:I83)</f>
        <v>10561030.357905719</v>
      </c>
      <c r="J84" s="251">
        <f>SUM($B$83:J83)</f>
        <v>12882415.979126386</v>
      </c>
      <c r="K84" s="251">
        <f>SUM($B$83:K83)</f>
        <v>15329213.578314191</v>
      </c>
      <c r="L84" s="251">
        <f>SUM($B$83:L83)</f>
        <v>17908320.814257324</v>
      </c>
      <c r="M84" s="251">
        <f>SUM($B$83:M83)</f>
        <v>20627014.716977328</v>
      </c>
      <c r="N84" s="251">
        <f>SUM($B$83:N83)</f>
        <v>23492972.553146936</v>
      </c>
      <c r="O84" s="251">
        <f>SUM($B$83:O83)</f>
        <v>26514293.839105871</v>
      </c>
      <c r="P84" s="251">
        <f>SUM($B$83:P83)</f>
        <v>29699523.564592548</v>
      </c>
      <c r="Q84" s="251">
        <f>SUM($B$83:Q83)</f>
        <v>33057676.693780988</v>
      </c>
      <c r="R84" s="251">
        <f>SUM($B$83:R83)</f>
        <v>36598264.013874799</v>
      </c>
      <c r="S84" s="251">
        <f>SUM($B$83:S83)</f>
        <v>40331319.405373767</v>
      </c>
      <c r="T84" s="251">
        <f>SUM($B$83:T83)</f>
        <v>44267428.612205178</v>
      </c>
      <c r="U84" s="251">
        <f>SUM($B$83:U83)</f>
        <v>48417759.594212316</v>
      </c>
      <c r="V84" s="251">
        <f>SUM($B$83:V83)</f>
        <v>52794094.549029842</v>
      </c>
      <c r="W84" s="251">
        <f>SUM($B$83:W83)</f>
        <v>57408863.695162334</v>
      </c>
      <c r="X84" s="251">
        <f>SUM($B$83:X83)</f>
        <v>62275180.913132109</v>
      </c>
      <c r="Y84" s="251">
        <f>SUM($B$83:Y83)</f>
        <v>67406881.346890226</v>
      </c>
      <c r="Z84" s="251">
        <f>SUM($B$83:Z83)</f>
        <v>72818561.073305041</v>
      </c>
      <c r="AA84" s="251">
        <f>SUM($B$83:AA83)</f>
        <v>78525618.953472659</v>
      </c>
      <c r="AB84" s="251">
        <f>SUM($B$83:AB83)</f>
        <v>84544300.785849497</v>
      </c>
      <c r="AC84" s="251">
        <f>SUM($B$83:AC83)</f>
        <v>90891745.887807071</v>
      </c>
      <c r="AD84" s="251">
        <f>SUM($B$83:AD83)</f>
        <v>97586036.23917231</v>
      </c>
      <c r="AE84" s="251">
        <f>SUM($B$83:AE83)</f>
        <v>104646248.32866263</v>
      </c>
      <c r="AF84" s="251">
        <f>SUM($B$83:AF83)</f>
        <v>112092507.85187492</v>
      </c>
      <c r="AG84" s="251">
        <f>SUM($B$83:AG83)</f>
        <v>119946047.41766389</v>
      </c>
      <c r="AH84" s="251">
        <f>SUM($B$83:AH83)</f>
        <v>128229267.42837125</v>
      </c>
      <c r="AI84" s="251">
        <f>SUM($B$83:AI83)</f>
        <v>136965800.30846751</v>
      </c>
      <c r="AJ84" s="251">
        <f>SUM($B$83:AJ83)</f>
        <v>146180578.26576906</v>
      </c>
      <c r="AK84" s="251">
        <f>SUM($B$83:AK83)</f>
        <v>155899904.77952221</v>
      </c>
      <c r="AL84" s="251">
        <f>SUM($B$83:AL83)</f>
        <v>166151530.02033177</v>
      </c>
      <c r="AM84" s="251">
        <f>SUM($B$83:AM83)</f>
        <v>176964730.41818586</v>
      </c>
      <c r="AN84" s="251">
        <f>SUM($B$83:AN83)</f>
        <v>188370392.60672194</v>
      </c>
      <c r="AO84" s="251">
        <f>SUM($B$83:AO83)</f>
        <v>200401101.98442748</v>
      </c>
      <c r="AP84" s="251">
        <f>SUM($B$83:AP83)</f>
        <v>213091236.14670685</v>
      </c>
    </row>
    <row r="85" spans="1:45" x14ac:dyDescent="0.2">
      <c r="A85" s="252" t="s">
        <v>555</v>
      </c>
      <c r="B85" s="261">
        <f t="shared" ref="B85:AP85" si="29">1/POWER((1+$B$44),B73)</f>
        <v>1</v>
      </c>
      <c r="C85" s="261">
        <f t="shared" si="29"/>
        <v>0.9109750373485539</v>
      </c>
      <c r="D85" s="261">
        <f t="shared" si="29"/>
        <v>0.75599588161705711</v>
      </c>
      <c r="E85" s="261">
        <f t="shared" si="29"/>
        <v>0.6273824743710017</v>
      </c>
      <c r="F85" s="261">
        <f t="shared" si="29"/>
        <v>0.52064935632448273</v>
      </c>
      <c r="G85" s="261">
        <f t="shared" si="29"/>
        <v>0.43207415462612664</v>
      </c>
      <c r="H85" s="261">
        <f t="shared" si="29"/>
        <v>0.35856776317520883</v>
      </c>
      <c r="I85" s="261">
        <f t="shared" si="29"/>
        <v>0.29756660844415667</v>
      </c>
      <c r="J85" s="261">
        <f t="shared" si="29"/>
        <v>0.24694324352212174</v>
      </c>
      <c r="K85" s="261">
        <f t="shared" si="29"/>
        <v>0.20493215230051592</v>
      </c>
      <c r="L85" s="261">
        <f t="shared" si="29"/>
        <v>0.1700681761830008</v>
      </c>
      <c r="M85" s="261">
        <f t="shared" si="29"/>
        <v>0.14113541591950271</v>
      </c>
      <c r="N85" s="261">
        <f t="shared" si="29"/>
        <v>0.11712482648921385</v>
      </c>
      <c r="O85" s="261">
        <f t="shared" si="29"/>
        <v>9.719902613212765E-2</v>
      </c>
      <c r="P85" s="261">
        <f t="shared" si="29"/>
        <v>8.0663092225832109E-2</v>
      </c>
      <c r="Q85" s="261">
        <f t="shared" si="29"/>
        <v>6.6940325498615838E-2</v>
      </c>
      <c r="R85" s="261">
        <f t="shared" si="29"/>
        <v>5.5552137343249659E-2</v>
      </c>
      <c r="S85" s="261">
        <f t="shared" si="29"/>
        <v>4.6101358791078552E-2</v>
      </c>
      <c r="T85" s="261">
        <f t="shared" si="29"/>
        <v>3.825838903823945E-2</v>
      </c>
      <c r="U85" s="261">
        <f t="shared" si="29"/>
        <v>3.174970044667174E-2</v>
      </c>
      <c r="V85" s="261">
        <f t="shared" si="29"/>
        <v>2.6348299125868668E-2</v>
      </c>
      <c r="W85" s="261">
        <f t="shared" si="29"/>
        <v>2.1865808403210511E-2</v>
      </c>
      <c r="X85" s="261">
        <f t="shared" si="29"/>
        <v>1.814589908980126E-2</v>
      </c>
      <c r="Y85" s="261">
        <f t="shared" si="29"/>
        <v>1.5058837418922204E-2</v>
      </c>
      <c r="Z85" s="261">
        <f t="shared" si="29"/>
        <v>1.2496960513628384E-2</v>
      </c>
      <c r="AA85" s="261">
        <f t="shared" si="29"/>
        <v>1.0370921588073345E-2</v>
      </c>
      <c r="AB85" s="261">
        <f t="shared" si="29"/>
        <v>8.6065739320110735E-3</v>
      </c>
      <c r="AC85" s="261">
        <f t="shared" si="29"/>
        <v>7.1423850058183183E-3</v>
      </c>
      <c r="AD85" s="261">
        <f t="shared" si="29"/>
        <v>5.9272904612600145E-3</v>
      </c>
      <c r="AE85" s="261">
        <f t="shared" si="29"/>
        <v>4.9189132458589318E-3</v>
      </c>
      <c r="AF85" s="261">
        <f t="shared" si="29"/>
        <v>4.082085681210732E-3</v>
      </c>
      <c r="AG85" s="261">
        <f t="shared" si="29"/>
        <v>3.3876229719591129E-3</v>
      </c>
      <c r="AH85" s="261">
        <f t="shared" si="29"/>
        <v>2.8113053709204251E-3</v>
      </c>
      <c r="AI85" s="261">
        <f t="shared" si="29"/>
        <v>2.3330335028385286E-3</v>
      </c>
      <c r="AJ85" s="261">
        <f t="shared" si="29"/>
        <v>1.9361273882477412E-3</v>
      </c>
      <c r="AK85" s="261">
        <f t="shared" si="29"/>
        <v>1.6067447205375444E-3</v>
      </c>
      <c r="AL85" s="261">
        <f t="shared" si="29"/>
        <v>1.3333981083299121E-3</v>
      </c>
      <c r="AM85" s="261">
        <f t="shared" si="29"/>
        <v>1.1065544467468149E-3</v>
      </c>
      <c r="AN85" s="261">
        <f t="shared" si="29"/>
        <v>9.1830244543304122E-4</v>
      </c>
      <c r="AO85" s="261">
        <f t="shared" si="29"/>
        <v>7.6207671820169396E-4</v>
      </c>
      <c r="AP85" s="261">
        <f t="shared" si="29"/>
        <v>6.3242881178563804E-4</v>
      </c>
    </row>
    <row r="86" spans="1:45" ht="28.5" x14ac:dyDescent="0.2">
      <c r="A86" s="250" t="s">
        <v>306</v>
      </c>
      <c r="B86" s="251">
        <f>B83*B85</f>
        <v>-1029196.0490000001</v>
      </c>
      <c r="C86" s="251">
        <f>C83*C85</f>
        <v>482266.08260508935</v>
      </c>
      <c r="D86" s="251">
        <f t="shared" ref="D86:AO86" si="30">D83*D85</f>
        <v>845062.11345894623</v>
      </c>
      <c r="E86" s="251">
        <f t="shared" si="30"/>
        <v>1120405.219090299</v>
      </c>
      <c r="F86" s="251">
        <f t="shared" si="30"/>
        <v>979756.81922610919</v>
      </c>
      <c r="G86" s="251">
        <f t="shared" si="30"/>
        <v>856817.07366530725</v>
      </c>
      <c r="H86" s="251">
        <f t="shared" si="30"/>
        <v>749347.46633633284</v>
      </c>
      <c r="I86" s="251">
        <f t="shared" si="30"/>
        <v>655393.93914368085</v>
      </c>
      <c r="J86" s="251">
        <f t="shared" si="30"/>
        <v>573250.49476984725</v>
      </c>
      <c r="K86" s="251">
        <f t="shared" si="30"/>
        <v>501427.49824529194</v>
      </c>
      <c r="L86" s="251">
        <f t="shared" si="30"/>
        <v>438624.06379722909</v>
      </c>
      <c r="M86" s="251">
        <f t="shared" si="30"/>
        <v>383703.99471820414</v>
      </c>
      <c r="N86" s="251">
        <f t="shared" si="30"/>
        <v>335674.81428676797</v>
      </c>
      <c r="O86" s="251">
        <f t="shared" si="30"/>
        <v>293669.48662747594</v>
      </c>
      <c r="P86" s="251">
        <f t="shared" si="30"/>
        <v>256930.47910739365</v>
      </c>
      <c r="Q86" s="251">
        <f t="shared" si="30"/>
        <v>224795.86354206965</v>
      </c>
      <c r="R86" s="251">
        <f t="shared" si="30"/>
        <v>196687.19308161939</v>
      </c>
      <c r="S86" s="251">
        <f t="shared" si="30"/>
        <v>172098.92599046399</v>
      </c>
      <c r="T86" s="251">
        <f t="shared" si="30"/>
        <v>150589.19733195211</v>
      </c>
      <c r="U86" s="251">
        <f t="shared" si="30"/>
        <v>131771.76543326752</v>
      </c>
      <c r="V86" s="251">
        <f t="shared" si="30"/>
        <v>115308.98246452714</v>
      </c>
      <c r="W86" s="251">
        <f t="shared" si="30"/>
        <v>100905.65797438043</v>
      </c>
      <c r="X86" s="251">
        <f t="shared" si="30"/>
        <v>88303.701176241972</v>
      </c>
      <c r="Y86" s="251">
        <f t="shared" si="30"/>
        <v>77277.442514576018</v>
      </c>
      <c r="Z86" s="251">
        <f t="shared" si="30"/>
        <v>67629.547853409153</v>
      </c>
      <c r="AA86" s="251">
        <f t="shared" si="30"/>
        <v>59187.449773814515</v>
      </c>
      <c r="AB86" s="251">
        <f t="shared" si="30"/>
        <v>51800.230163603184</v>
      </c>
      <c r="AC86" s="251">
        <f t="shared" si="30"/>
        <v>45335.896721476682</v>
      </c>
      <c r="AD86" s="251">
        <f t="shared" si="30"/>
        <v>39679.003344552119</v>
      </c>
      <c r="AE86" s="251">
        <f t="shared" si="30"/>
        <v>34728.570765567325</v>
      </c>
      <c r="AF86" s="251">
        <f t="shared" si="30"/>
        <v>30396.269378283938</v>
      </c>
      <c r="AG86" s="251">
        <f t="shared" si="30"/>
        <v>26604.831044256502</v>
      </c>
      <c r="AH86" s="251">
        <f t="shared" si="30"/>
        <v>23286.66090461714</v>
      </c>
      <c r="AI86" s="251">
        <f t="shared" si="30"/>
        <v>20382.623907914971</v>
      </c>
      <c r="AJ86" s="251">
        <f t="shared" si="30"/>
        <v>17840.983979753117</v>
      </c>
      <c r="AK86" s="251">
        <f t="shared" si="30"/>
        <v>15616.476563153436</v>
      </c>
      <c r="AL86" s="251">
        <f t="shared" si="30"/>
        <v>13669.497703402651</v>
      </c>
      <c r="AM86" s="251">
        <f t="shared" si="30"/>
        <v>11965.394983809871</v>
      </c>
      <c r="AN86" s="251">
        <f t="shared" si="30"/>
        <v>10473.847479515844</v>
      </c>
      <c r="AO86" s="251">
        <f t="shared" si="30"/>
        <v>9168.3235202001852</v>
      </c>
      <c r="AP86" s="251">
        <f>AP83*AP85</f>
        <v>8025.6064696506655</v>
      </c>
    </row>
    <row r="87" spans="1:45" ht="14.25" x14ac:dyDescent="0.2">
      <c r="A87" s="250" t="s">
        <v>305</v>
      </c>
      <c r="B87" s="251">
        <f>SUM($B$86:B86)</f>
        <v>-1029196.0490000001</v>
      </c>
      <c r="C87" s="251">
        <f>SUM($B$86:C86)</f>
        <v>-546929.96639491082</v>
      </c>
      <c r="D87" s="251">
        <f>SUM($B$86:D86)</f>
        <v>298132.14706403541</v>
      </c>
      <c r="E87" s="251">
        <f>SUM($B$86:E86)</f>
        <v>1418537.3661543345</v>
      </c>
      <c r="F87" s="251">
        <f>SUM($B$86:F86)</f>
        <v>2398294.1853804439</v>
      </c>
      <c r="G87" s="251">
        <f>SUM($B$86:G86)</f>
        <v>3255111.2590457513</v>
      </c>
      <c r="H87" s="251">
        <f>SUM($B$86:H86)</f>
        <v>4004458.725382084</v>
      </c>
      <c r="I87" s="251">
        <f>SUM($B$86:I86)</f>
        <v>4659852.664525765</v>
      </c>
      <c r="J87" s="251">
        <f>SUM($B$86:J86)</f>
        <v>5233103.159295612</v>
      </c>
      <c r="K87" s="251">
        <f>SUM($B$86:K86)</f>
        <v>5734530.6575409044</v>
      </c>
      <c r="L87" s="251">
        <f>SUM($B$86:L86)</f>
        <v>6173154.7213381333</v>
      </c>
      <c r="M87" s="251">
        <f>SUM($B$86:M86)</f>
        <v>6556858.7160563376</v>
      </c>
      <c r="N87" s="251">
        <f>SUM($B$86:N86)</f>
        <v>6892533.530343106</v>
      </c>
      <c r="O87" s="251">
        <f>SUM($B$86:O86)</f>
        <v>7186203.0169705823</v>
      </c>
      <c r="P87" s="251">
        <f>SUM($B$86:P86)</f>
        <v>7443133.4960779762</v>
      </c>
      <c r="Q87" s="251">
        <f>SUM($B$86:Q86)</f>
        <v>7667929.3596200459</v>
      </c>
      <c r="R87" s="251">
        <f>SUM($B$86:R86)</f>
        <v>7864616.5527016651</v>
      </c>
      <c r="S87" s="251">
        <f>SUM($B$86:S86)</f>
        <v>8036715.4786921293</v>
      </c>
      <c r="T87" s="251">
        <f>SUM($B$86:T86)</f>
        <v>8187304.6760240812</v>
      </c>
      <c r="U87" s="251">
        <f>SUM($B$86:U86)</f>
        <v>8319076.4414573489</v>
      </c>
      <c r="V87" s="251">
        <f>SUM($B$86:V86)</f>
        <v>8434385.4239218757</v>
      </c>
      <c r="W87" s="251">
        <f>SUM($B$86:W86)</f>
        <v>8535291.0818962567</v>
      </c>
      <c r="X87" s="251">
        <f>SUM($B$86:X86)</f>
        <v>8623594.7830724977</v>
      </c>
      <c r="Y87" s="251">
        <f>SUM($B$86:Y86)</f>
        <v>8700872.2255870737</v>
      </c>
      <c r="Z87" s="251">
        <f>SUM($B$86:Z86)</f>
        <v>8768501.7734404821</v>
      </c>
      <c r="AA87" s="251">
        <f>SUM($B$86:AA86)</f>
        <v>8827689.2232142966</v>
      </c>
      <c r="AB87" s="251">
        <f>SUM($B$86:AB86)</f>
        <v>8879489.4533779006</v>
      </c>
      <c r="AC87" s="251">
        <f>SUM($B$86:AC86)</f>
        <v>8924825.3500993773</v>
      </c>
      <c r="AD87" s="251">
        <f>SUM($B$86:AD86)</f>
        <v>8964504.3534439299</v>
      </c>
      <c r="AE87" s="251">
        <f>SUM($B$86:AE86)</f>
        <v>8999232.9242094979</v>
      </c>
      <c r="AF87" s="251">
        <f>SUM($B$86:AF86)</f>
        <v>9029629.1935877819</v>
      </c>
      <c r="AG87" s="251">
        <f>SUM($B$86:AG86)</f>
        <v>9056234.0246320385</v>
      </c>
      <c r="AH87" s="251">
        <f>SUM($B$86:AH86)</f>
        <v>9079520.6855366565</v>
      </c>
      <c r="AI87" s="251">
        <f>SUM($B$86:AI86)</f>
        <v>9099903.3094445709</v>
      </c>
      <c r="AJ87" s="251">
        <f>SUM($B$86:AJ86)</f>
        <v>9117744.2934243232</v>
      </c>
      <c r="AK87" s="251">
        <f>SUM($B$86:AK86)</f>
        <v>9133360.769987477</v>
      </c>
      <c r="AL87" s="251">
        <f>SUM($B$86:AL86)</f>
        <v>9147030.2676908802</v>
      </c>
      <c r="AM87" s="251">
        <f>SUM($B$86:AM86)</f>
        <v>9158995.6626746897</v>
      </c>
      <c r="AN87" s="251">
        <f>SUM($B$86:AN86)</f>
        <v>9169469.5101542063</v>
      </c>
      <c r="AO87" s="251">
        <f>SUM($B$86:AO86)</f>
        <v>9178637.8336744066</v>
      </c>
      <c r="AP87" s="251">
        <f>SUM($B$86:AP86)</f>
        <v>9186663.4401440565</v>
      </c>
    </row>
    <row r="88" spans="1:45" ht="14.25" x14ac:dyDescent="0.2">
      <c r="A88" s="250" t="s">
        <v>304</v>
      </c>
      <c r="B88" s="262">
        <f>IF((ISERR(IRR($B$83:B83))),0,IF(IRR($B$83:B83)&lt;0,0,IRR($B$83:B83)))</f>
        <v>0</v>
      </c>
      <c r="C88" s="262">
        <f>IF((ISERR(IRR($B$83:C83))),0,IF(IRR($B$83:C83)&lt;0,0,IRR($B$83:C83)))</f>
        <v>0</v>
      </c>
      <c r="D88" s="262">
        <f>IF((ISERR(IRR($B$83:D83))),0,IF(IRR($B$83:D83)&lt;0,0,IRR($B$83:D83)))</f>
        <v>0.33061760905254234</v>
      </c>
      <c r="E88" s="262">
        <f>IF((ISERR(IRR($B$83:E83))),0,IF(IRR($B$83:E83)&lt;0,0,IRR($B$83:E83)))</f>
        <v>0.72604601751460995</v>
      </c>
      <c r="F88" s="262">
        <f>IF((ISERR(IRR($B$83:F83))),0,IF(IRR($B$83:F83)&lt;0,0,IRR($B$83:F83)))</f>
        <v>0.87043467821797993</v>
      </c>
      <c r="G88" s="262">
        <f>IF((ISERR(IRR($B$83:G83))),0,IF(IRR($B$83:G83)&lt;0,0,IRR($B$83:G83)))</f>
        <v>0.93250977575884852</v>
      </c>
      <c r="H88" s="262">
        <f>IF((ISERR(IRR($B$83:H83))),0,IF(IRR($B$83:H83)&lt;0,0,IRR($B$83:H83)))</f>
        <v>0.96147918357797058</v>
      </c>
      <c r="I88" s="262">
        <f>IF((ISERR(IRR($B$83:I83))),0,IF(IRR($B$83:I83)&lt;0,0,IRR($B$83:I83)))</f>
        <v>0.97567130113884426</v>
      </c>
      <c r="J88" s="262">
        <f>IF((ISERR(IRR($B$83:J83))),0,IF(IRR($B$83:J83)&lt;0,0,IRR($B$83:J83)))</f>
        <v>0.98283498489282395</v>
      </c>
      <c r="K88" s="262">
        <f>IF((ISERR(IRR($B$83:K83))),0,IF(IRR($B$83:K83)&lt;0,0,IRR($B$83:K83)))</f>
        <v>0.9865188379381129</v>
      </c>
      <c r="L88" s="262">
        <f>IF((ISERR(IRR($B$83:L83))),0,IF(IRR($B$83:L83)&lt;0,0,IRR($B$83:L83)))</f>
        <v>0.98843524006402106</v>
      </c>
      <c r="M88" s="262">
        <f>IF((ISERR(IRR($B$83:M83))),0,IF(IRR($B$83:M83)&lt;0,0,IRR($B$83:M83)))</f>
        <v>0.98943932035907323</v>
      </c>
      <c r="N88" s="262">
        <f>IF((ISERR(IRR($B$83:N83))),0,IF(IRR($B$83:N83)&lt;0,0,IRR($B$83:N83)))</f>
        <v>0.98996769917651628</v>
      </c>
      <c r="O88" s="262">
        <f>IF((ISERR(IRR($B$83:O83))),0,IF(IRR($B$83:O83)&lt;0,0,IRR($B$83:O83)))</f>
        <v>0.99024648571744689</v>
      </c>
      <c r="P88" s="262">
        <f>IF((ISERR(IRR($B$83:P83))),0,IF(IRR($B$83:P83)&lt;0,0,IRR($B$83:P83)))</f>
        <v>0.99039381543016436</v>
      </c>
      <c r="Q88" s="262">
        <f>IF((ISERR(IRR($B$83:Q83))),0,IF(IRR($B$83:Q83)&lt;0,0,IRR($B$83:Q83)))</f>
        <v>0.99047174886277833</v>
      </c>
      <c r="R88" s="262">
        <f>IF((ISERR(IRR($B$83:R83))),0,IF(IRR($B$83:R83)&lt;0,0,IRR($B$83:R83)))</f>
        <v>0.99051299715624674</v>
      </c>
      <c r="S88" s="262">
        <f>IF((ISERR(IRR($B$83:S83))),0,IF(IRR($B$83:S83)&lt;0,0,IRR($B$83:S83)))</f>
        <v>0.99053483642908602</v>
      </c>
      <c r="T88" s="262">
        <f>IF((ISERR(IRR($B$83:T83))),0,IF(IRR($B$83:T83)&lt;0,0,IRR($B$83:T83)))</f>
        <v>0.99054640187009935</v>
      </c>
      <c r="U88" s="262">
        <f>IF((ISERR(IRR($B$83:U83))),0,IF(IRR($B$83:U83)&lt;0,0,IRR($B$83:U83)))</f>
        <v>0.99055252740411648</v>
      </c>
      <c r="V88" s="262">
        <f>IF((ISERR(IRR($B$83:V83))),0,IF(IRR($B$83:V83)&lt;0,0,IRR($B$83:V83)))</f>
        <v>0.99055577202159273</v>
      </c>
      <c r="W88" s="262">
        <f>IF((ISERR(IRR($B$83:W83))),0,IF(IRR($B$83:W83)&lt;0,0,IRR($B$83:W83)))</f>
        <v>0.99055749075750255</v>
      </c>
      <c r="X88" s="262">
        <f>IF((ISERR(IRR($B$83:X83))),0,IF(IRR($B$83:X83)&lt;0,0,IRR($B$83:X83)))</f>
        <v>0.99055840124501682</v>
      </c>
      <c r="Y88" s="262">
        <f>IF((ISERR(IRR($B$83:Y83))),0,IF(IRR($B$83:Y83)&lt;0,0,IRR($B$83:Y83)))</f>
        <v>0.99055888358568822</v>
      </c>
      <c r="Z88" s="262">
        <f>IF((ISERR(IRR($B$83:Z83))),0,IF(IRR($B$83:Z83)&lt;0,0,IRR($B$83:Z83)))</f>
        <v>0.99055913911824445</v>
      </c>
      <c r="AA88" s="262">
        <f>IF((ISERR(IRR($B$83:AA83))),0,IF(IRR($B$83:AA83)&lt;0,0,IRR($B$83:AA83)))</f>
        <v>0.99055927449673087</v>
      </c>
      <c r="AB88" s="262">
        <f>IF((ISERR(IRR($B$83:AB83))),0,IF(IRR($B$83:AB83)&lt;0,0,IRR($B$83:AB83)))</f>
        <v>0.99055934622039654</v>
      </c>
      <c r="AC88" s="262">
        <f>IF((ISERR(IRR($B$83:AC83))),0,IF(IRR($B$83:AC83)&lt;0,0,IRR($B$83:AC83)))</f>
        <v>0.99055938422046119</v>
      </c>
      <c r="AD88" s="262">
        <f>IF((ISERR(IRR($B$83:AD83))),0,IF(IRR($B$83:AD83)&lt;0,0,IRR($B$83:AD83)))</f>
        <v>0.99055940435373846</v>
      </c>
      <c r="AE88" s="262">
        <f>IF((ISERR(IRR($B$83:AE83))),0,IF(IRR($B$83:AE83)&lt;0,0,IRR($B$83:AE83)))</f>
        <v>0.99055941502098577</v>
      </c>
      <c r="AF88" s="262">
        <f>IF((ISERR(IRR($B$83:AF83))),0,IF(IRR($B$83:AF83)&lt;0,0,IRR($B$83:AF83)))</f>
        <v>0.99055942067292624</v>
      </c>
      <c r="AG88" s="262">
        <f>IF((ISERR(IRR($B$83:AG83))),0,IF(IRR($B$83:AG83)&lt;0,0,IRR($B$83:AG83)))</f>
        <v>0.9905594236676003</v>
      </c>
      <c r="AH88" s="262">
        <f>IF((ISERR(IRR($B$83:AH83))),0,IF(IRR($B$83:AH83)&lt;0,0,IRR($B$83:AH83)))</f>
        <v>0.99055942525434992</v>
      </c>
      <c r="AI88" s="262">
        <f>IF((ISERR(IRR($B$83:AI83))),0,IF(IRR($B$83:AI83)&lt;0,0,IRR($B$83:AI83)))</f>
        <v>0.99055942609511094</v>
      </c>
      <c r="AJ88" s="262">
        <f>IF((ISERR(IRR($B$83:AJ83))),0,IF(IRR($B$83:AJ83)&lt;0,0,IRR($B$83:AJ83)))</f>
        <v>0.99055942654060702</v>
      </c>
      <c r="AK88" s="262">
        <f>IF((ISERR(IRR($B$83:AK83))),0,IF(IRR($B$83:AK83)&lt;0,0,IRR($B$83:AK83)))</f>
        <v>0.99055942677666531</v>
      </c>
      <c r="AL88" s="262">
        <f>IF((ISERR(IRR($B$83:AL83))),0,IF(IRR($B$83:AL83)&lt;0,0,IRR($B$83:AL83)))</f>
        <v>0.9905594269017497</v>
      </c>
      <c r="AM88" s="262">
        <f>IF((ISERR(IRR($B$83:AM83))),0,IF(IRR($B$83:AM83)&lt;0,0,IRR($B$83:AM83)))</f>
        <v>0.99055942696803001</v>
      </c>
      <c r="AN88" s="262">
        <f>IF((ISERR(IRR($B$83:AN83))),0,IF(IRR($B$83:AN83)&lt;0,0,IRR($B$83:AN83)))</f>
        <v>0.99055942700315214</v>
      </c>
      <c r="AO88" s="262">
        <f>IF((ISERR(IRR($B$83:AO83))),0,IF(IRR($B$83:AO83)&lt;0,0,IRR($B$83:AO83)))</f>
        <v>0.99055942702176281</v>
      </c>
      <c r="AP88" s="262">
        <f>IF((ISERR(IRR($B$83:AP83))),0,IF(IRR($B$83:AP83)&lt;0,0,IRR($B$83:AP83)))</f>
        <v>0.99055942703162536</v>
      </c>
    </row>
    <row r="89" spans="1:45" ht="14.25" x14ac:dyDescent="0.2">
      <c r="A89" s="250" t="s">
        <v>303</v>
      </c>
      <c r="B89" s="263">
        <f>IF(AND(B84&gt;0,A84&lt;0),(B74-(B84/(B84-A84))),0)</f>
        <v>0</v>
      </c>
      <c r="C89" s="263">
        <f t="shared" ref="C89:AP89" si="31">IF(AND(C84&gt;0,B84&lt;0),(C74-(C84/(C84-B84))),0)</f>
        <v>0</v>
      </c>
      <c r="D89" s="263">
        <f t="shared" si="31"/>
        <v>2.4471235344276203</v>
      </c>
      <c r="E89" s="263">
        <f t="shared" si="31"/>
        <v>0</v>
      </c>
      <c r="F89" s="263">
        <f t="shared" si="31"/>
        <v>0</v>
      </c>
      <c r="G89" s="263">
        <f t="shared" si="31"/>
        <v>0</v>
      </c>
      <c r="H89" s="263">
        <f>IF(AND(H84&gt;0,G84&lt;0),(H74-(H84/(H84-G84))),0)</f>
        <v>0</v>
      </c>
      <c r="I89" s="263">
        <f t="shared" si="31"/>
        <v>0</v>
      </c>
      <c r="J89" s="263">
        <f t="shared" si="31"/>
        <v>0</v>
      </c>
      <c r="K89" s="263">
        <f t="shared" si="31"/>
        <v>0</v>
      </c>
      <c r="L89" s="263">
        <f t="shared" si="31"/>
        <v>0</v>
      </c>
      <c r="M89" s="263">
        <f t="shared" si="31"/>
        <v>0</v>
      </c>
      <c r="N89" s="263">
        <f t="shared" si="31"/>
        <v>0</v>
      </c>
      <c r="O89" s="263">
        <f t="shared" si="31"/>
        <v>0</v>
      </c>
      <c r="P89" s="263">
        <f t="shared" si="31"/>
        <v>0</v>
      </c>
      <c r="Q89" s="263">
        <f t="shared" si="31"/>
        <v>0</v>
      </c>
      <c r="R89" s="263">
        <f t="shared" si="31"/>
        <v>0</v>
      </c>
      <c r="S89" s="263">
        <f t="shared" si="31"/>
        <v>0</v>
      </c>
      <c r="T89" s="263">
        <f t="shared" si="31"/>
        <v>0</v>
      </c>
      <c r="U89" s="263">
        <f t="shared" si="31"/>
        <v>0</v>
      </c>
      <c r="V89" s="263">
        <f t="shared" si="31"/>
        <v>0</v>
      </c>
      <c r="W89" s="263">
        <f t="shared" si="31"/>
        <v>0</v>
      </c>
      <c r="X89" s="263">
        <f t="shared" si="31"/>
        <v>0</v>
      </c>
      <c r="Y89" s="263">
        <f t="shared" si="31"/>
        <v>0</v>
      </c>
      <c r="Z89" s="263">
        <f t="shared" si="31"/>
        <v>0</v>
      </c>
      <c r="AA89" s="263">
        <f t="shared" si="31"/>
        <v>0</v>
      </c>
      <c r="AB89" s="263">
        <f t="shared" si="31"/>
        <v>0</v>
      </c>
      <c r="AC89" s="263">
        <f t="shared" si="31"/>
        <v>0</v>
      </c>
      <c r="AD89" s="263">
        <f t="shared" si="31"/>
        <v>0</v>
      </c>
      <c r="AE89" s="263">
        <f t="shared" si="31"/>
        <v>0</v>
      </c>
      <c r="AF89" s="263">
        <f t="shared" si="31"/>
        <v>0</v>
      </c>
      <c r="AG89" s="263">
        <f t="shared" si="31"/>
        <v>0</v>
      </c>
      <c r="AH89" s="263">
        <f t="shared" si="31"/>
        <v>0</v>
      </c>
      <c r="AI89" s="263">
        <f t="shared" si="31"/>
        <v>0</v>
      </c>
      <c r="AJ89" s="263">
        <f t="shared" si="31"/>
        <v>0</v>
      </c>
      <c r="AK89" s="263">
        <f t="shared" si="31"/>
        <v>0</v>
      </c>
      <c r="AL89" s="263">
        <f t="shared" si="31"/>
        <v>0</v>
      </c>
      <c r="AM89" s="263">
        <f t="shared" si="31"/>
        <v>0</v>
      </c>
      <c r="AN89" s="263">
        <f t="shared" si="31"/>
        <v>0</v>
      </c>
      <c r="AO89" s="263">
        <f t="shared" si="31"/>
        <v>0</v>
      </c>
      <c r="AP89" s="263">
        <f t="shared" si="31"/>
        <v>0</v>
      </c>
    </row>
    <row r="90" spans="1:45" ht="15" thickBot="1" x14ac:dyDescent="0.25">
      <c r="A90" s="264" t="s">
        <v>302</v>
      </c>
      <c r="B90" s="265">
        <f t="shared" ref="B90:AP90" si="32">IF(AND(B87&gt;0,A87&lt;0),(B74-(B87/(B87-A87))),0)</f>
        <v>0</v>
      </c>
      <c r="C90" s="265">
        <f t="shared" si="32"/>
        <v>0</v>
      </c>
      <c r="D90" s="265">
        <f t="shared" si="32"/>
        <v>2.6472068238348272</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36" customFormat="1" x14ac:dyDescent="0.2">
      <c r="A91" s="210"/>
      <c r="B91" s="266">
        <v>2015</v>
      </c>
      <c r="C91" s="266">
        <f>B91+1</f>
        <v>2016</v>
      </c>
      <c r="D91" s="195">
        <f t="shared" ref="D91:AP91" si="33">C91+1</f>
        <v>2017</v>
      </c>
      <c r="E91" s="195">
        <f t="shared" si="33"/>
        <v>2018</v>
      </c>
      <c r="F91" s="195">
        <f t="shared" si="33"/>
        <v>2019</v>
      </c>
      <c r="G91" s="195">
        <f t="shared" si="33"/>
        <v>2020</v>
      </c>
      <c r="H91" s="195">
        <f t="shared" si="33"/>
        <v>2021</v>
      </c>
      <c r="I91" s="195">
        <f t="shared" si="33"/>
        <v>2022</v>
      </c>
      <c r="J91" s="195">
        <f t="shared" si="33"/>
        <v>2023</v>
      </c>
      <c r="K91" s="195">
        <f t="shared" si="33"/>
        <v>2024</v>
      </c>
      <c r="L91" s="195">
        <f t="shared" si="33"/>
        <v>2025</v>
      </c>
      <c r="M91" s="195">
        <f t="shared" si="33"/>
        <v>2026</v>
      </c>
      <c r="N91" s="195">
        <f t="shared" si="33"/>
        <v>2027</v>
      </c>
      <c r="O91" s="195">
        <f t="shared" si="33"/>
        <v>2028</v>
      </c>
      <c r="P91" s="195">
        <f t="shared" si="33"/>
        <v>2029</v>
      </c>
      <c r="Q91" s="195">
        <f t="shared" si="33"/>
        <v>2030</v>
      </c>
      <c r="R91" s="195">
        <f t="shared" si="33"/>
        <v>2031</v>
      </c>
      <c r="S91" s="195">
        <f t="shared" si="33"/>
        <v>2032</v>
      </c>
      <c r="T91" s="195">
        <f t="shared" si="33"/>
        <v>2033</v>
      </c>
      <c r="U91" s="195">
        <f t="shared" si="33"/>
        <v>2034</v>
      </c>
      <c r="V91" s="195">
        <f t="shared" si="33"/>
        <v>2035</v>
      </c>
      <c r="W91" s="195">
        <f t="shared" si="33"/>
        <v>2036</v>
      </c>
      <c r="X91" s="195">
        <f t="shared" si="33"/>
        <v>2037</v>
      </c>
      <c r="Y91" s="195">
        <f t="shared" si="33"/>
        <v>2038</v>
      </c>
      <c r="Z91" s="195">
        <f t="shared" si="33"/>
        <v>2039</v>
      </c>
      <c r="AA91" s="195">
        <f t="shared" si="33"/>
        <v>2040</v>
      </c>
      <c r="AB91" s="195">
        <f t="shared" si="33"/>
        <v>2041</v>
      </c>
      <c r="AC91" s="195">
        <f t="shared" si="33"/>
        <v>2042</v>
      </c>
      <c r="AD91" s="195">
        <f t="shared" si="33"/>
        <v>2043</v>
      </c>
      <c r="AE91" s="195">
        <f t="shared" si="33"/>
        <v>2044</v>
      </c>
      <c r="AF91" s="195">
        <f t="shared" si="33"/>
        <v>2045</v>
      </c>
      <c r="AG91" s="195">
        <f t="shared" si="33"/>
        <v>2046</v>
      </c>
      <c r="AH91" s="195">
        <f t="shared" si="33"/>
        <v>2047</v>
      </c>
      <c r="AI91" s="195">
        <f t="shared" si="33"/>
        <v>2048</v>
      </c>
      <c r="AJ91" s="195">
        <f t="shared" si="33"/>
        <v>2049</v>
      </c>
      <c r="AK91" s="195">
        <f t="shared" si="33"/>
        <v>2050</v>
      </c>
      <c r="AL91" s="195">
        <f t="shared" si="33"/>
        <v>2051</v>
      </c>
      <c r="AM91" s="195">
        <f t="shared" si="33"/>
        <v>2052</v>
      </c>
      <c r="AN91" s="195">
        <f t="shared" si="33"/>
        <v>2053</v>
      </c>
      <c r="AO91" s="195">
        <f t="shared" si="33"/>
        <v>2054</v>
      </c>
      <c r="AP91" s="195">
        <f t="shared" si="33"/>
        <v>2055</v>
      </c>
      <c r="AQ91" s="196"/>
      <c r="AR91" s="196"/>
      <c r="AS91" s="196"/>
    </row>
    <row r="92" spans="1:45" ht="15.6" customHeight="1" x14ac:dyDescent="0.2">
      <c r="A92" s="267" t="s">
        <v>301</v>
      </c>
      <c r="B92" s="121"/>
      <c r="C92" s="121"/>
      <c r="D92" s="121"/>
      <c r="E92" s="121"/>
      <c r="F92" s="121"/>
      <c r="G92" s="121"/>
      <c r="H92" s="121"/>
      <c r="I92" s="121"/>
      <c r="J92" s="121"/>
      <c r="K92" s="121"/>
      <c r="L92" s="268">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300</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299</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298</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297</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40" t="s">
        <v>556</v>
      </c>
      <c r="B97" s="440"/>
      <c r="C97" s="440"/>
      <c r="D97" s="440"/>
      <c r="E97" s="440"/>
      <c r="F97" s="440"/>
      <c r="G97" s="440"/>
      <c r="H97" s="440"/>
      <c r="I97" s="440"/>
      <c r="J97" s="440"/>
      <c r="K97" s="440"/>
      <c r="L97" s="440"/>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ht="16.5" thickBot="1" x14ac:dyDescent="0.25">
      <c r="C98" s="269"/>
    </row>
    <row r="99" spans="1:71" s="275" customFormat="1" ht="16.5" thickTop="1" x14ac:dyDescent="0.2">
      <c r="A99" s="270" t="s">
        <v>557</v>
      </c>
      <c r="B99" s="271">
        <f>B81*B85</f>
        <v>-5145980</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-5145980</v>
      </c>
      <c r="AR99" s="274"/>
      <c r="AS99" s="274"/>
    </row>
    <row r="100" spans="1:71" s="278" customFormat="1" x14ac:dyDescent="0.2">
      <c r="A100" s="276">
        <f>AQ99</f>
        <v>-5145980</v>
      </c>
      <c r="B100" s="277"/>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6"/>
      <c r="AR100" s="196"/>
      <c r="AS100" s="196"/>
    </row>
    <row r="101" spans="1:71" s="278" customFormat="1" x14ac:dyDescent="0.2">
      <c r="A101" s="276">
        <f>AP87</f>
        <v>9186663.4401440565</v>
      </c>
      <c r="B101" s="277"/>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6"/>
      <c r="AR101" s="196"/>
      <c r="AS101" s="196"/>
    </row>
    <row r="102" spans="1:71" s="278" customFormat="1" x14ac:dyDescent="0.2">
      <c r="A102" s="279" t="s">
        <v>558</v>
      </c>
      <c r="B102" s="280">
        <f>(A101+-A100)/-A100</f>
        <v>2.7852116487324197</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6"/>
      <c r="AR102" s="196"/>
      <c r="AS102" s="196"/>
    </row>
    <row r="103" spans="1:71" s="278" customFormat="1" x14ac:dyDescent="0.2">
      <c r="A103" s="281"/>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6"/>
      <c r="AR103" s="196"/>
      <c r="AS103" s="196"/>
    </row>
    <row r="104" spans="1:71" ht="12.75" x14ac:dyDescent="0.2">
      <c r="A104" s="282" t="s">
        <v>559</v>
      </c>
      <c r="B104" s="282" t="s">
        <v>560</v>
      </c>
      <c r="C104" s="282" t="s">
        <v>561</v>
      </c>
      <c r="D104" s="282" t="s">
        <v>562</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x14ac:dyDescent="0.2">
      <c r="A105" s="285">
        <f>G30/1000/1000</f>
        <v>6.1731547213381335</v>
      </c>
      <c r="B105" s="286">
        <f>L88</f>
        <v>0.98843524006402106</v>
      </c>
      <c r="C105" s="287">
        <f>G28</f>
        <v>2.4471235344276203</v>
      </c>
      <c r="D105" s="287">
        <f>G29</f>
        <v>2.6472068238348272</v>
      </c>
      <c r="E105" s="288" t="s">
        <v>563</v>
      </c>
      <c r="F105" s="288"/>
      <c r="G105" s="288"/>
      <c r="H105" s="288"/>
      <c r="I105" s="288"/>
      <c r="J105" s="288"/>
      <c r="K105" s="288"/>
      <c r="L105" s="288"/>
      <c r="M105" s="288"/>
      <c r="N105" s="288"/>
      <c r="O105" s="288"/>
      <c r="P105" s="288"/>
      <c r="Q105" s="288"/>
      <c r="R105" s="288"/>
      <c r="S105" s="288"/>
      <c r="T105" s="288"/>
      <c r="U105" s="288"/>
      <c r="V105" s="288"/>
      <c r="W105" s="288"/>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88"/>
      <c r="AW105" s="288"/>
      <c r="AX105" s="288"/>
      <c r="AY105" s="288"/>
      <c r="AZ105" s="288"/>
      <c r="BA105" s="288"/>
      <c r="BB105" s="288"/>
      <c r="BC105" s="288"/>
      <c r="BD105" s="288"/>
      <c r="BE105" s="288"/>
      <c r="BF105" s="288"/>
      <c r="BG105" s="288"/>
      <c r="BH105" s="288"/>
      <c r="BI105" s="288"/>
      <c r="BJ105" s="288"/>
      <c r="BK105" s="288"/>
      <c r="BL105" s="288"/>
      <c r="BM105" s="288"/>
      <c r="BN105" s="288"/>
      <c r="BO105" s="288"/>
      <c r="BP105" s="288"/>
      <c r="BQ105" s="288"/>
      <c r="BR105" s="288"/>
      <c r="BS105" s="288"/>
    </row>
    <row r="106" spans="1:71" ht="12.75" x14ac:dyDescent="0.2">
      <c r="A106" s="28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78"/>
      <c r="AU107" s="278"/>
      <c r="AV107" s="278"/>
      <c r="AW107" s="278"/>
      <c r="AX107" s="278"/>
      <c r="AY107" s="278"/>
      <c r="AZ107" s="278"/>
      <c r="BA107" s="278"/>
      <c r="BB107" s="278"/>
      <c r="BC107" s="278"/>
      <c r="BD107" s="278"/>
      <c r="BE107" s="278"/>
      <c r="BF107" s="278"/>
      <c r="BG107" s="278"/>
    </row>
    <row r="108" spans="1:71" ht="12.75" x14ac:dyDescent="0.2">
      <c r="A108" s="293" t="s">
        <v>564</v>
      </c>
      <c r="B108" s="294"/>
      <c r="C108" s="294">
        <f>C109*$B$111*$B$112*1000</f>
        <v>661744.35993600008</v>
      </c>
      <c r="D108" s="294">
        <f t="shared" ref="D108:AP108" si="36">D109*$B$111*$B$112*1000</f>
        <v>1323488.7198720002</v>
      </c>
      <c r="E108" s="294">
        <f>E109*$B$111*$B$112*1000</f>
        <v>2005285.9392000006</v>
      </c>
      <c r="F108" s="294">
        <f t="shared" si="36"/>
        <v>2005285.9392000006</v>
      </c>
      <c r="G108" s="294">
        <f t="shared" si="36"/>
        <v>2005285.9392000006</v>
      </c>
      <c r="H108" s="294">
        <f t="shared" si="36"/>
        <v>2005285.9392000006</v>
      </c>
      <c r="I108" s="294">
        <f t="shared" si="36"/>
        <v>2005285.9392000006</v>
      </c>
      <c r="J108" s="294">
        <f t="shared" si="36"/>
        <v>2005285.9392000006</v>
      </c>
      <c r="K108" s="294">
        <f t="shared" si="36"/>
        <v>2005285.9392000006</v>
      </c>
      <c r="L108" s="294">
        <f t="shared" si="36"/>
        <v>2005285.9392000006</v>
      </c>
      <c r="M108" s="294">
        <f t="shared" si="36"/>
        <v>2005285.9392000006</v>
      </c>
      <c r="N108" s="294">
        <f t="shared" si="36"/>
        <v>2005285.9392000006</v>
      </c>
      <c r="O108" s="294">
        <f t="shared" si="36"/>
        <v>2005285.9392000006</v>
      </c>
      <c r="P108" s="294">
        <f t="shared" si="36"/>
        <v>2005285.9392000006</v>
      </c>
      <c r="Q108" s="294">
        <f t="shared" si="36"/>
        <v>2005285.9392000006</v>
      </c>
      <c r="R108" s="294">
        <f t="shared" si="36"/>
        <v>2005285.9392000006</v>
      </c>
      <c r="S108" s="294">
        <f t="shared" si="36"/>
        <v>2005285.9392000006</v>
      </c>
      <c r="T108" s="294">
        <f t="shared" si="36"/>
        <v>2005285.9392000006</v>
      </c>
      <c r="U108" s="294">
        <f t="shared" si="36"/>
        <v>2005285.9392000006</v>
      </c>
      <c r="V108" s="294">
        <f t="shared" si="36"/>
        <v>2005285.9392000006</v>
      </c>
      <c r="W108" s="294">
        <f t="shared" si="36"/>
        <v>2005285.9392000006</v>
      </c>
      <c r="X108" s="294">
        <f t="shared" si="36"/>
        <v>2005285.9392000006</v>
      </c>
      <c r="Y108" s="294">
        <f t="shared" si="36"/>
        <v>2005285.9392000006</v>
      </c>
      <c r="Z108" s="294">
        <f t="shared" si="36"/>
        <v>2005285.9392000006</v>
      </c>
      <c r="AA108" s="294">
        <f t="shared" si="36"/>
        <v>2005285.9392000006</v>
      </c>
      <c r="AB108" s="294">
        <f t="shared" si="36"/>
        <v>2005285.9392000006</v>
      </c>
      <c r="AC108" s="294">
        <f t="shared" si="36"/>
        <v>2005285.9392000006</v>
      </c>
      <c r="AD108" s="294">
        <f t="shared" si="36"/>
        <v>2005285.9392000006</v>
      </c>
      <c r="AE108" s="294">
        <f t="shared" si="36"/>
        <v>2005285.9392000006</v>
      </c>
      <c r="AF108" s="294">
        <f t="shared" si="36"/>
        <v>2005285.9392000006</v>
      </c>
      <c r="AG108" s="294">
        <f t="shared" si="36"/>
        <v>2005285.9392000006</v>
      </c>
      <c r="AH108" s="294">
        <f t="shared" si="36"/>
        <v>2005285.9392000006</v>
      </c>
      <c r="AI108" s="294">
        <f t="shared" si="36"/>
        <v>2005285.9392000006</v>
      </c>
      <c r="AJ108" s="294">
        <f t="shared" si="36"/>
        <v>2005285.9392000006</v>
      </c>
      <c r="AK108" s="294">
        <f t="shared" si="36"/>
        <v>2005285.9392000006</v>
      </c>
      <c r="AL108" s="294">
        <f t="shared" si="36"/>
        <v>2005285.9392000006</v>
      </c>
      <c r="AM108" s="294">
        <f t="shared" si="36"/>
        <v>2005285.9392000006</v>
      </c>
      <c r="AN108" s="294">
        <f t="shared" si="36"/>
        <v>2005285.9392000006</v>
      </c>
      <c r="AO108" s="294">
        <f t="shared" si="36"/>
        <v>2005285.9392000006</v>
      </c>
      <c r="AP108" s="294">
        <f t="shared" si="36"/>
        <v>2005285.9392000006</v>
      </c>
      <c r="AT108" s="278"/>
      <c r="AU108" s="278"/>
      <c r="AV108" s="278"/>
      <c r="AW108" s="278"/>
      <c r="AX108" s="278"/>
      <c r="AY108" s="278"/>
      <c r="AZ108" s="278"/>
      <c r="BA108" s="278"/>
      <c r="BB108" s="278"/>
      <c r="BC108" s="278"/>
      <c r="BD108" s="278"/>
      <c r="BE108" s="278"/>
      <c r="BF108" s="278"/>
      <c r="BG108" s="278"/>
    </row>
    <row r="109" spans="1:71" ht="12.75" x14ac:dyDescent="0.2">
      <c r="A109" s="293" t="s">
        <v>565</v>
      </c>
      <c r="B109" s="292"/>
      <c r="C109" s="292">
        <f>B109+$I$120*C113</f>
        <v>0.12276000000000002</v>
      </c>
      <c r="D109" s="292">
        <f>C109+$I$120*D113</f>
        <v>0.24552000000000004</v>
      </c>
      <c r="E109" s="292">
        <f t="shared" ref="E109:AP109" si="37">D109+$I$120*E113</f>
        <v>0.37200000000000011</v>
      </c>
      <c r="F109" s="292">
        <f t="shared" si="37"/>
        <v>0.37200000000000011</v>
      </c>
      <c r="G109" s="292">
        <f t="shared" si="37"/>
        <v>0.37200000000000011</v>
      </c>
      <c r="H109" s="292">
        <f t="shared" si="37"/>
        <v>0.37200000000000011</v>
      </c>
      <c r="I109" s="292">
        <f t="shared" si="37"/>
        <v>0.37200000000000011</v>
      </c>
      <c r="J109" s="292">
        <f t="shared" si="37"/>
        <v>0.37200000000000011</v>
      </c>
      <c r="K109" s="292">
        <f t="shared" si="37"/>
        <v>0.37200000000000011</v>
      </c>
      <c r="L109" s="292">
        <f t="shared" si="37"/>
        <v>0.37200000000000011</v>
      </c>
      <c r="M109" s="292">
        <f t="shared" si="37"/>
        <v>0.37200000000000011</v>
      </c>
      <c r="N109" s="292">
        <f t="shared" si="37"/>
        <v>0.37200000000000011</v>
      </c>
      <c r="O109" s="292">
        <f t="shared" si="37"/>
        <v>0.37200000000000011</v>
      </c>
      <c r="P109" s="292">
        <f t="shared" si="37"/>
        <v>0.37200000000000011</v>
      </c>
      <c r="Q109" s="292">
        <f t="shared" si="37"/>
        <v>0.37200000000000011</v>
      </c>
      <c r="R109" s="292">
        <f t="shared" si="37"/>
        <v>0.37200000000000011</v>
      </c>
      <c r="S109" s="292">
        <f t="shared" si="37"/>
        <v>0.37200000000000011</v>
      </c>
      <c r="T109" s="292">
        <f t="shared" si="37"/>
        <v>0.37200000000000011</v>
      </c>
      <c r="U109" s="292">
        <f t="shared" si="37"/>
        <v>0.37200000000000011</v>
      </c>
      <c r="V109" s="292">
        <f t="shared" si="37"/>
        <v>0.37200000000000011</v>
      </c>
      <c r="W109" s="292">
        <f t="shared" si="37"/>
        <v>0.37200000000000011</v>
      </c>
      <c r="X109" s="292">
        <f t="shared" si="37"/>
        <v>0.37200000000000011</v>
      </c>
      <c r="Y109" s="292">
        <f t="shared" si="37"/>
        <v>0.37200000000000011</v>
      </c>
      <c r="Z109" s="292">
        <f t="shared" si="37"/>
        <v>0.37200000000000011</v>
      </c>
      <c r="AA109" s="292">
        <f t="shared" si="37"/>
        <v>0.37200000000000011</v>
      </c>
      <c r="AB109" s="292">
        <f t="shared" si="37"/>
        <v>0.37200000000000011</v>
      </c>
      <c r="AC109" s="292">
        <f t="shared" si="37"/>
        <v>0.37200000000000011</v>
      </c>
      <c r="AD109" s="292">
        <f t="shared" si="37"/>
        <v>0.37200000000000011</v>
      </c>
      <c r="AE109" s="292">
        <f t="shared" si="37"/>
        <v>0.37200000000000011</v>
      </c>
      <c r="AF109" s="292">
        <f t="shared" si="37"/>
        <v>0.37200000000000011</v>
      </c>
      <c r="AG109" s="292">
        <f t="shared" si="37"/>
        <v>0.37200000000000011</v>
      </c>
      <c r="AH109" s="292">
        <f t="shared" si="37"/>
        <v>0.37200000000000011</v>
      </c>
      <c r="AI109" s="292">
        <f t="shared" si="37"/>
        <v>0.37200000000000011</v>
      </c>
      <c r="AJ109" s="292">
        <f t="shared" si="37"/>
        <v>0.37200000000000011</v>
      </c>
      <c r="AK109" s="292">
        <f t="shared" si="37"/>
        <v>0.37200000000000011</v>
      </c>
      <c r="AL109" s="292">
        <f t="shared" si="37"/>
        <v>0.37200000000000011</v>
      </c>
      <c r="AM109" s="292">
        <f t="shared" si="37"/>
        <v>0.37200000000000011</v>
      </c>
      <c r="AN109" s="292">
        <f t="shared" si="37"/>
        <v>0.37200000000000011</v>
      </c>
      <c r="AO109" s="292">
        <f t="shared" si="37"/>
        <v>0.37200000000000011</v>
      </c>
      <c r="AP109" s="292">
        <f t="shared" si="37"/>
        <v>0.37200000000000011</v>
      </c>
      <c r="AT109" s="278"/>
      <c r="AU109" s="278"/>
      <c r="AV109" s="278"/>
      <c r="AW109" s="278"/>
      <c r="AX109" s="278"/>
      <c r="AY109" s="278"/>
      <c r="AZ109" s="278"/>
      <c r="BA109" s="278"/>
      <c r="BB109" s="278"/>
      <c r="BC109" s="278"/>
      <c r="BD109" s="278"/>
      <c r="BE109" s="278"/>
      <c r="BF109" s="278"/>
      <c r="BG109" s="278"/>
    </row>
    <row r="110" spans="1:71" ht="12.75" x14ac:dyDescent="0.2">
      <c r="A110" s="293" t="s">
        <v>566</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78"/>
      <c r="AU110" s="278"/>
      <c r="AV110" s="278"/>
      <c r="AW110" s="278"/>
      <c r="AX110" s="278"/>
      <c r="AY110" s="278"/>
      <c r="AZ110" s="278"/>
      <c r="BA110" s="278"/>
      <c r="BB110" s="278"/>
      <c r="BC110" s="278"/>
      <c r="BD110" s="278"/>
      <c r="BE110" s="278"/>
      <c r="BF110" s="278"/>
      <c r="BG110" s="278"/>
    </row>
    <row r="111" spans="1:71" ht="12.75" x14ac:dyDescent="0.2">
      <c r="A111" s="293" t="s">
        <v>567</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78"/>
      <c r="AU111" s="278"/>
      <c r="AV111" s="278"/>
      <c r="AW111" s="278"/>
      <c r="AX111" s="278"/>
      <c r="AY111" s="278"/>
      <c r="AZ111" s="278"/>
      <c r="BA111" s="278"/>
      <c r="BB111" s="278"/>
      <c r="BC111" s="278"/>
      <c r="BD111" s="278"/>
      <c r="BE111" s="278"/>
      <c r="BF111" s="278"/>
      <c r="BG111" s="278"/>
    </row>
    <row r="112" spans="1:71" ht="12.75" x14ac:dyDescent="0.2">
      <c r="A112" s="293" t="s">
        <v>568</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78"/>
      <c r="AU112" s="278"/>
      <c r="AV112" s="278"/>
      <c r="AW112" s="278"/>
      <c r="AX112" s="278"/>
      <c r="AY112" s="278"/>
      <c r="AZ112" s="278"/>
      <c r="BA112" s="278"/>
      <c r="BB112" s="278"/>
      <c r="BC112" s="278"/>
      <c r="BD112" s="278"/>
      <c r="BE112" s="278"/>
      <c r="BF112" s="278"/>
      <c r="BG112" s="278"/>
    </row>
    <row r="113" spans="1:71" ht="15" x14ac:dyDescent="0.2">
      <c r="A113" s="296" t="s">
        <v>569</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78"/>
      <c r="AU113" s="278"/>
      <c r="AV113" s="278"/>
      <c r="AW113" s="278"/>
      <c r="AX113" s="278"/>
      <c r="AY113" s="278"/>
      <c r="AZ113" s="278"/>
      <c r="BA113" s="278"/>
      <c r="BB113" s="278"/>
      <c r="BC113" s="278"/>
      <c r="BD113" s="278"/>
      <c r="BE113" s="278"/>
      <c r="BF113" s="278"/>
      <c r="BG113" s="278"/>
    </row>
    <row r="114" spans="1:71" ht="12.75" x14ac:dyDescent="0.2">
      <c r="A114" s="28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x14ac:dyDescent="0.2">
      <c r="A115" s="28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x14ac:dyDescent="0.2">
      <c r="A116" s="290"/>
      <c r="B116" s="428" t="s">
        <v>570</v>
      </c>
      <c r="C116" s="429"/>
      <c r="D116" s="428" t="s">
        <v>571</v>
      </c>
      <c r="E116" s="429"/>
      <c r="F116" s="290"/>
      <c r="G116" s="290"/>
      <c r="H116" s="290"/>
      <c r="I116" s="290"/>
      <c r="J116" s="29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x14ac:dyDescent="0.2">
      <c r="A117" s="293" t="s">
        <v>572</v>
      </c>
      <c r="B117" s="299"/>
      <c r="C117" s="290" t="s">
        <v>573</v>
      </c>
      <c r="D117" s="299">
        <v>0.4</v>
      </c>
      <c r="E117" s="290" t="s">
        <v>573</v>
      </c>
      <c r="F117" s="290"/>
      <c r="G117" s="290"/>
      <c r="H117" s="290"/>
      <c r="I117" s="290"/>
      <c r="J117" s="29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x14ac:dyDescent="0.2">
      <c r="A118" s="293" t="s">
        <v>572</v>
      </c>
      <c r="B118" s="290">
        <f>$B$110*B117</f>
        <v>0</v>
      </c>
      <c r="C118" s="290" t="s">
        <v>132</v>
      </c>
      <c r="D118" s="290">
        <f>$B$110*D117</f>
        <v>0.37200000000000005</v>
      </c>
      <c r="E118" s="290" t="s">
        <v>132</v>
      </c>
      <c r="F118" s="293" t="s">
        <v>574</v>
      </c>
      <c r="G118" s="290">
        <f>D117-B117</f>
        <v>0.4</v>
      </c>
      <c r="H118" s="290" t="s">
        <v>573</v>
      </c>
      <c r="I118" s="300">
        <f>$B$110*G118</f>
        <v>0.37200000000000005</v>
      </c>
      <c r="J118" s="290" t="s">
        <v>132</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x14ac:dyDescent="0.2">
      <c r="A119" s="290"/>
      <c r="B119" s="290"/>
      <c r="C119" s="290"/>
      <c r="D119" s="290"/>
      <c r="E119" s="290"/>
      <c r="F119" s="293" t="s">
        <v>575</v>
      </c>
      <c r="G119" s="290">
        <f>I119/$B$110</f>
        <v>0</v>
      </c>
      <c r="H119" s="290" t="s">
        <v>573</v>
      </c>
      <c r="I119" s="299"/>
      <c r="J119" s="290" t="s">
        <v>132</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x14ac:dyDescent="0.2">
      <c r="A120" s="301"/>
      <c r="B120" s="302"/>
      <c r="C120" s="302"/>
      <c r="D120" s="302"/>
      <c r="E120" s="302"/>
      <c r="F120" s="303" t="s">
        <v>576</v>
      </c>
      <c r="G120" s="300">
        <f>G118</f>
        <v>0.4</v>
      </c>
      <c r="H120" s="290" t="s">
        <v>573</v>
      </c>
      <c r="I120" s="295">
        <f>I118</f>
        <v>0.37200000000000005</v>
      </c>
      <c r="J120" s="290" t="s">
        <v>132</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x14ac:dyDescent="0.2">
      <c r="A121" s="304"/>
      <c r="B121" s="288"/>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x14ac:dyDescent="0.2">
      <c r="A122" s="305" t="s">
        <v>577</v>
      </c>
      <c r="B122" s="306">
        <v>5.1459799999999998</v>
      </c>
      <c r="C122" s="288"/>
      <c r="D122" s="288"/>
      <c r="E122" s="288"/>
      <c r="F122" s="288"/>
      <c r="G122" s="288"/>
      <c r="H122" s="288"/>
      <c r="I122" s="288"/>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c r="AT122" s="288"/>
      <c r="AU122" s="288"/>
      <c r="AV122" s="288"/>
      <c r="AW122" s="288"/>
      <c r="AX122" s="288"/>
      <c r="AY122" s="288"/>
      <c r="AZ122" s="288"/>
      <c r="BA122" s="288"/>
      <c r="BB122" s="288"/>
      <c r="BC122" s="288"/>
      <c r="BD122" s="288"/>
      <c r="BE122" s="288"/>
      <c r="BF122" s="288"/>
      <c r="BG122" s="288"/>
      <c r="BH122" s="288"/>
      <c r="BI122" s="288"/>
      <c r="BJ122" s="288"/>
      <c r="BK122" s="288"/>
      <c r="BL122" s="288"/>
      <c r="BM122" s="288"/>
      <c r="BN122" s="288"/>
      <c r="BO122" s="288"/>
      <c r="BP122" s="288"/>
      <c r="BQ122" s="288"/>
      <c r="BR122" s="288"/>
      <c r="BS122" s="288"/>
    </row>
    <row r="123" spans="1:71" ht="12.75" x14ac:dyDescent="0.2">
      <c r="A123" s="305" t="s">
        <v>347</v>
      </c>
      <c r="B123" s="307">
        <v>25</v>
      </c>
      <c r="C123" s="288"/>
      <c r="D123" s="288"/>
      <c r="E123" s="288"/>
      <c r="F123" s="288"/>
      <c r="G123" s="288"/>
      <c r="H123" s="288"/>
      <c r="I123" s="288"/>
      <c r="J123" s="288"/>
      <c r="K123" s="288"/>
      <c r="L123" s="288"/>
      <c r="M123" s="288"/>
      <c r="N123" s="288"/>
      <c r="O123" s="288"/>
      <c r="P123" s="288"/>
      <c r="Q123" s="288"/>
      <c r="R123" s="288"/>
      <c r="S123" s="288"/>
      <c r="T123" s="288"/>
      <c r="U123" s="288"/>
      <c r="V123" s="288"/>
      <c r="W123" s="288"/>
      <c r="X123" s="288"/>
      <c r="Y123" s="288"/>
      <c r="Z123" s="288"/>
      <c r="AA123" s="288"/>
      <c r="AB123" s="288"/>
      <c r="AC123" s="288"/>
      <c r="AD123" s="288"/>
      <c r="AE123" s="288"/>
      <c r="AF123" s="288"/>
      <c r="AG123" s="288"/>
      <c r="AH123" s="288"/>
      <c r="AI123" s="288"/>
      <c r="AJ123" s="288"/>
      <c r="AK123" s="288"/>
      <c r="AL123" s="288"/>
      <c r="AM123" s="288"/>
      <c r="AN123" s="288"/>
      <c r="AO123" s="288"/>
      <c r="AP123" s="288"/>
      <c r="AQ123" s="288"/>
      <c r="AR123" s="288"/>
      <c r="AS123" s="288"/>
      <c r="AT123" s="288"/>
      <c r="AU123" s="288"/>
      <c r="AV123" s="288"/>
      <c r="AW123" s="288"/>
      <c r="AX123" s="288"/>
      <c r="AY123" s="288"/>
      <c r="AZ123" s="288"/>
      <c r="BA123" s="288"/>
      <c r="BB123" s="288"/>
      <c r="BC123" s="288"/>
      <c r="BD123" s="288"/>
      <c r="BE123" s="288"/>
      <c r="BF123" s="288"/>
      <c r="BG123" s="288"/>
      <c r="BH123" s="288"/>
      <c r="BI123" s="288"/>
      <c r="BJ123" s="288"/>
      <c r="BK123" s="288"/>
      <c r="BL123" s="288"/>
      <c r="BM123" s="288"/>
      <c r="BN123" s="288"/>
      <c r="BO123" s="288"/>
      <c r="BP123" s="288"/>
      <c r="BQ123" s="288"/>
      <c r="BR123" s="288"/>
      <c r="BS123" s="288"/>
    </row>
    <row r="124" spans="1:71" ht="12.75" x14ac:dyDescent="0.2">
      <c r="A124" s="305" t="s">
        <v>578</v>
      </c>
      <c r="B124" s="307" t="s">
        <v>590</v>
      </c>
      <c r="C124" s="308" t="s">
        <v>579</v>
      </c>
      <c r="D124" s="288"/>
      <c r="E124" s="288"/>
      <c r="F124" s="288"/>
      <c r="G124" s="288"/>
      <c r="H124" s="288"/>
      <c r="I124" s="288"/>
      <c r="J124" s="288"/>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c r="AT124" s="288"/>
      <c r="AU124" s="288"/>
      <c r="AV124" s="288"/>
      <c r="AW124" s="288"/>
      <c r="AX124" s="288"/>
      <c r="AY124" s="288"/>
      <c r="AZ124" s="288"/>
      <c r="BA124" s="288"/>
      <c r="BB124" s="288"/>
      <c r="BC124" s="288"/>
      <c r="BD124" s="288"/>
      <c r="BE124" s="288"/>
      <c r="BF124" s="288"/>
      <c r="BG124" s="288"/>
      <c r="BH124" s="288"/>
      <c r="BI124" s="288"/>
      <c r="BJ124" s="288"/>
      <c r="BK124" s="288"/>
      <c r="BL124" s="288"/>
      <c r="BM124" s="288"/>
      <c r="BN124" s="288"/>
      <c r="BO124" s="288"/>
      <c r="BP124" s="288"/>
      <c r="BQ124" s="288"/>
      <c r="BR124" s="288"/>
      <c r="BS124" s="288"/>
    </row>
    <row r="125" spans="1:71" s="236" customFormat="1" ht="12.75" x14ac:dyDescent="0.2">
      <c r="A125" s="309"/>
      <c r="B125" s="310"/>
      <c r="C125" s="311"/>
      <c r="D125" s="312"/>
      <c r="E125" s="312"/>
      <c r="F125" s="312"/>
      <c r="G125" s="312"/>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05" t="s">
        <v>580</v>
      </c>
      <c r="B126" s="313">
        <f>$B$122*1000*1000</f>
        <v>5145980</v>
      </c>
      <c r="C126" s="288"/>
      <c r="D126" s="288"/>
      <c r="E126" s="288"/>
      <c r="F126" s="288"/>
      <c r="G126" s="288"/>
      <c r="H126" s="288"/>
      <c r="I126" s="288"/>
      <c r="J126" s="288"/>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c r="AT126" s="288"/>
      <c r="AU126" s="288"/>
      <c r="AV126" s="288"/>
      <c r="AW126" s="288"/>
      <c r="AX126" s="288"/>
      <c r="AY126" s="288"/>
      <c r="AZ126" s="288"/>
      <c r="BA126" s="288"/>
      <c r="BB126" s="288"/>
      <c r="BC126" s="288"/>
      <c r="BD126" s="288"/>
      <c r="BE126" s="288"/>
      <c r="BF126" s="288"/>
      <c r="BG126" s="288"/>
      <c r="BH126" s="288"/>
      <c r="BI126" s="288"/>
      <c r="BJ126" s="288"/>
      <c r="BK126" s="288"/>
      <c r="BL126" s="288"/>
      <c r="BM126" s="288"/>
      <c r="BN126" s="288"/>
      <c r="BO126" s="288"/>
      <c r="BP126" s="288"/>
      <c r="BQ126" s="288"/>
      <c r="BR126" s="288"/>
      <c r="BS126" s="288"/>
    </row>
    <row r="127" spans="1:71" ht="12.75" x14ac:dyDescent="0.2">
      <c r="A127" s="305" t="s">
        <v>581</v>
      </c>
      <c r="B127" s="314">
        <v>0.01</v>
      </c>
      <c r="C127" s="288"/>
      <c r="D127" s="288"/>
      <c r="E127" s="288"/>
      <c r="F127" s="288"/>
      <c r="G127" s="288"/>
      <c r="H127" s="288"/>
      <c r="I127" s="288"/>
      <c r="J127" s="288"/>
      <c r="K127" s="288"/>
      <c r="L127" s="288"/>
      <c r="M127" s="288"/>
      <c r="N127" s="288"/>
      <c r="O127" s="288"/>
      <c r="P127" s="288"/>
      <c r="Q127" s="288"/>
      <c r="R127" s="288"/>
      <c r="S127" s="288"/>
      <c r="T127" s="288"/>
      <c r="U127" s="288"/>
      <c r="V127" s="288"/>
      <c r="W127" s="288"/>
      <c r="X127" s="288"/>
      <c r="Y127" s="288"/>
      <c r="Z127" s="288"/>
      <c r="AA127" s="288"/>
      <c r="AB127" s="288"/>
      <c r="AC127" s="288"/>
      <c r="AD127" s="288"/>
      <c r="AE127" s="288"/>
      <c r="AF127" s="288"/>
      <c r="AG127" s="288"/>
      <c r="AH127" s="288"/>
      <c r="AI127" s="288"/>
      <c r="AJ127" s="288"/>
      <c r="AK127" s="288"/>
      <c r="AL127" s="288"/>
      <c r="AM127" s="288"/>
      <c r="AN127" s="288"/>
      <c r="AO127" s="288"/>
      <c r="AP127" s="288"/>
      <c r="AQ127" s="288"/>
      <c r="AR127" s="288"/>
      <c r="AS127" s="288"/>
      <c r="AT127" s="288"/>
      <c r="AU127" s="288"/>
      <c r="AV127" s="288"/>
      <c r="AW127" s="288"/>
      <c r="AX127" s="288"/>
      <c r="AY127" s="288"/>
      <c r="AZ127" s="288"/>
      <c r="BA127" s="288"/>
      <c r="BB127" s="288"/>
      <c r="BC127" s="288"/>
      <c r="BD127" s="288"/>
      <c r="BE127" s="288"/>
      <c r="BF127" s="288"/>
      <c r="BG127" s="288"/>
      <c r="BH127" s="288"/>
      <c r="BI127" s="288"/>
      <c r="BJ127" s="288"/>
      <c r="BK127" s="288"/>
      <c r="BL127" s="288"/>
      <c r="BM127" s="288"/>
      <c r="BN127" s="288"/>
      <c r="BO127" s="288"/>
      <c r="BP127" s="288"/>
      <c r="BQ127" s="288"/>
      <c r="BR127" s="288"/>
      <c r="BS127" s="288"/>
    </row>
    <row r="128" spans="1:71" ht="12.75" x14ac:dyDescent="0.2">
      <c r="A128" s="304"/>
      <c r="B128" s="315"/>
      <c r="C128" s="288"/>
      <c r="D128" s="288"/>
      <c r="E128" s="288"/>
      <c r="F128" s="288"/>
      <c r="G128" s="288"/>
      <c r="H128" s="288"/>
      <c r="I128" s="288"/>
      <c r="J128" s="288"/>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c r="AL128" s="288"/>
      <c r="AM128" s="288"/>
      <c r="AN128" s="288"/>
      <c r="AO128" s="288"/>
      <c r="AP128" s="288"/>
      <c r="AQ128" s="288"/>
      <c r="AR128" s="288"/>
      <c r="AS128" s="288"/>
      <c r="AT128" s="288"/>
      <c r="AU128" s="288"/>
      <c r="AV128" s="288"/>
      <c r="AW128" s="288"/>
      <c r="AX128" s="288"/>
      <c r="AY128" s="288"/>
      <c r="AZ128" s="288"/>
      <c r="BA128" s="288"/>
      <c r="BB128" s="288"/>
      <c r="BC128" s="288"/>
      <c r="BD128" s="288"/>
      <c r="BE128" s="288"/>
      <c r="BF128" s="288"/>
      <c r="BG128" s="288"/>
      <c r="BH128" s="288"/>
      <c r="BI128" s="288"/>
      <c r="BJ128" s="288"/>
      <c r="BK128" s="288"/>
      <c r="BL128" s="288"/>
      <c r="BM128" s="288"/>
      <c r="BN128" s="288"/>
      <c r="BO128" s="288"/>
      <c r="BP128" s="288"/>
      <c r="BQ128" s="288"/>
      <c r="BR128" s="288"/>
      <c r="BS128" s="288"/>
    </row>
    <row r="129" spans="1:71" ht="12.75" x14ac:dyDescent="0.2">
      <c r="A129" s="305" t="s">
        <v>582</v>
      </c>
      <c r="B129" s="316">
        <v>0.20499999999999999</v>
      </c>
      <c r="C129" s="288"/>
      <c r="D129" s="288"/>
      <c r="E129" s="288"/>
      <c r="F129" s="288"/>
      <c r="G129" s="288"/>
      <c r="H129" s="288"/>
      <c r="I129" s="288"/>
      <c r="J129" s="288"/>
      <c r="K129" s="288"/>
      <c r="L129" s="288"/>
      <c r="M129" s="288"/>
      <c r="N129" s="288"/>
      <c r="O129" s="288"/>
      <c r="P129" s="288"/>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c r="AT129" s="288"/>
      <c r="AU129" s="288"/>
      <c r="AV129" s="288"/>
      <c r="AW129" s="288"/>
      <c r="AX129" s="288"/>
      <c r="AY129" s="288"/>
      <c r="AZ129" s="288"/>
      <c r="BA129" s="288"/>
      <c r="BB129" s="288"/>
      <c r="BC129" s="288"/>
      <c r="BD129" s="288"/>
      <c r="BE129" s="288"/>
      <c r="BF129" s="288"/>
      <c r="BG129" s="288"/>
      <c r="BH129" s="288"/>
      <c r="BI129" s="288"/>
      <c r="BJ129" s="288"/>
      <c r="BK129" s="288"/>
      <c r="BL129" s="288"/>
      <c r="BM129" s="288"/>
      <c r="BN129" s="288"/>
      <c r="BO129" s="288"/>
      <c r="BP129" s="288"/>
      <c r="BQ129" s="288"/>
      <c r="BR129" s="288"/>
      <c r="BS129" s="288"/>
    </row>
    <row r="130" spans="1:71" x14ac:dyDescent="0.2">
      <c r="A130" s="317"/>
      <c r="B130" s="318"/>
      <c r="C130" s="288"/>
      <c r="D130" s="288"/>
      <c r="E130" s="288"/>
      <c r="F130" s="288"/>
      <c r="G130" s="288"/>
      <c r="H130" s="288"/>
      <c r="I130" s="288"/>
      <c r="J130" s="288"/>
      <c r="K130" s="288"/>
      <c r="L130" s="288"/>
      <c r="M130" s="288"/>
      <c r="N130" s="288"/>
      <c r="O130" s="288"/>
      <c r="P130" s="288"/>
      <c r="Q130" s="288"/>
      <c r="R130" s="288"/>
      <c r="S130" s="288"/>
      <c r="T130" s="288"/>
      <c r="U130" s="288"/>
      <c r="V130" s="288"/>
      <c r="W130" s="288"/>
      <c r="X130" s="288"/>
      <c r="Y130" s="288"/>
      <c r="Z130" s="288"/>
      <c r="AA130" s="288"/>
      <c r="AB130" s="288"/>
      <c r="AC130" s="288"/>
      <c r="AD130" s="288"/>
      <c r="AE130" s="288"/>
      <c r="AF130" s="288"/>
      <c r="AG130" s="288"/>
      <c r="AH130" s="288"/>
      <c r="AI130" s="288"/>
      <c r="AJ130" s="288"/>
      <c r="AK130" s="288"/>
      <c r="AL130" s="288"/>
      <c r="AM130" s="288"/>
      <c r="AN130" s="288"/>
      <c r="AO130" s="288"/>
      <c r="AP130" s="288"/>
      <c r="AQ130" s="288"/>
      <c r="AR130" s="288"/>
      <c r="AS130" s="288"/>
      <c r="AT130" s="288"/>
      <c r="AU130" s="288"/>
      <c r="AV130" s="288"/>
      <c r="AW130" s="288"/>
      <c r="AX130" s="288"/>
      <c r="AY130" s="288"/>
      <c r="AZ130" s="288"/>
      <c r="BA130" s="288"/>
      <c r="BB130" s="288"/>
      <c r="BC130" s="288"/>
      <c r="BD130" s="288"/>
      <c r="BE130" s="288"/>
      <c r="BF130" s="288"/>
      <c r="BG130" s="288"/>
      <c r="BH130" s="288"/>
      <c r="BI130" s="288"/>
      <c r="BJ130" s="288"/>
      <c r="BK130" s="288"/>
      <c r="BL130" s="288"/>
      <c r="BM130" s="288"/>
      <c r="BN130" s="288"/>
      <c r="BO130" s="288"/>
      <c r="BP130" s="288"/>
      <c r="BQ130" s="288"/>
      <c r="BR130" s="288"/>
      <c r="BS130" s="288"/>
    </row>
    <row r="131" spans="1:71" ht="25.5" x14ac:dyDescent="0.2">
      <c r="A131" s="319" t="s">
        <v>583</v>
      </c>
      <c r="B131" s="320">
        <v>1.23072</v>
      </c>
      <c r="C131" s="288" t="s">
        <v>584</v>
      </c>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8"/>
      <c r="AP131" s="288"/>
      <c r="AQ131" s="288"/>
      <c r="AR131" s="288"/>
      <c r="AS131" s="288"/>
      <c r="AT131" s="288"/>
      <c r="AU131" s="288"/>
      <c r="AV131" s="288"/>
      <c r="AW131" s="288"/>
      <c r="AX131" s="288"/>
      <c r="AY131" s="288"/>
      <c r="AZ131" s="288"/>
      <c r="BA131" s="288"/>
      <c r="BB131" s="288"/>
      <c r="BC131" s="288"/>
      <c r="BD131" s="288"/>
      <c r="BE131" s="288"/>
      <c r="BF131" s="288"/>
      <c r="BG131" s="288"/>
      <c r="BH131" s="288"/>
      <c r="BI131" s="288"/>
      <c r="BJ131" s="288"/>
      <c r="BK131" s="288"/>
      <c r="BL131" s="288"/>
      <c r="BM131" s="288"/>
      <c r="BN131" s="288"/>
      <c r="BO131" s="288"/>
      <c r="BP131" s="288"/>
      <c r="BQ131" s="288"/>
      <c r="BR131" s="288"/>
      <c r="BS131" s="288"/>
    </row>
    <row r="132" spans="1:71" ht="25.5" x14ac:dyDescent="0.2">
      <c r="A132" s="319" t="s">
        <v>585</v>
      </c>
      <c r="B132" s="320">
        <v>1.20268</v>
      </c>
      <c r="C132" s="288" t="s">
        <v>584</v>
      </c>
      <c r="D132" s="288"/>
      <c r="E132" s="288"/>
      <c r="F132" s="288"/>
      <c r="G132" s="288"/>
      <c r="H132" s="288"/>
      <c r="I132" s="288"/>
      <c r="J132" s="288"/>
      <c r="K132" s="288"/>
      <c r="L132" s="288"/>
      <c r="M132" s="288"/>
      <c r="N132" s="288"/>
      <c r="O132" s="288"/>
      <c r="P132" s="288"/>
      <c r="Q132" s="288"/>
      <c r="R132" s="288"/>
      <c r="S132" s="288"/>
      <c r="T132" s="288"/>
      <c r="U132" s="288"/>
      <c r="V132" s="288"/>
      <c r="W132" s="288"/>
      <c r="X132" s="288"/>
      <c r="Y132" s="288"/>
      <c r="Z132" s="288"/>
      <c r="AA132" s="288"/>
      <c r="AB132" s="288"/>
      <c r="AC132" s="288"/>
      <c r="AD132" s="288"/>
      <c r="AE132" s="288"/>
      <c r="AF132" s="288"/>
      <c r="AG132" s="288"/>
      <c r="AH132" s="288"/>
      <c r="AI132" s="288"/>
      <c r="AJ132" s="288"/>
      <c r="AK132" s="288"/>
      <c r="AL132" s="288"/>
      <c r="AM132" s="288"/>
      <c r="AN132" s="288"/>
      <c r="AO132" s="288"/>
      <c r="AP132" s="288"/>
      <c r="AQ132" s="288"/>
      <c r="AR132" s="288"/>
      <c r="AS132" s="288"/>
      <c r="AT132" s="288"/>
      <c r="AU132" s="288"/>
      <c r="AV132" s="288"/>
      <c r="AW132" s="288"/>
      <c r="AX132" s="288"/>
      <c r="AY132" s="288"/>
      <c r="AZ132" s="288"/>
      <c r="BA132" s="288"/>
      <c r="BB132" s="288"/>
      <c r="BC132" s="288"/>
      <c r="BD132" s="288"/>
      <c r="BE132" s="288"/>
      <c r="BF132" s="288"/>
      <c r="BG132" s="288"/>
      <c r="BH132" s="288"/>
      <c r="BI132" s="288"/>
      <c r="BJ132" s="288"/>
      <c r="BK132" s="288"/>
      <c r="BL132" s="288"/>
      <c r="BM132" s="288"/>
      <c r="BN132" s="288"/>
      <c r="BO132" s="288"/>
      <c r="BP132" s="288"/>
      <c r="BQ132" s="288"/>
      <c r="BR132" s="288"/>
      <c r="BS132" s="288"/>
    </row>
    <row r="133" spans="1:71" ht="12.75" x14ac:dyDescent="0.2">
      <c r="A133" s="304"/>
      <c r="B133" s="288"/>
      <c r="C133" s="288"/>
      <c r="D133" s="288"/>
      <c r="E133" s="288"/>
      <c r="F133" s="288"/>
      <c r="G133" s="288"/>
      <c r="H133" s="288"/>
      <c r="I133" s="288"/>
      <c r="J133" s="288"/>
      <c r="K133" s="288"/>
      <c r="L133" s="288"/>
      <c r="M133" s="288"/>
      <c r="N133" s="288"/>
      <c r="O133" s="288"/>
      <c r="P133" s="288"/>
      <c r="Q133" s="288"/>
      <c r="R133" s="288"/>
      <c r="S133" s="288"/>
      <c r="T133" s="288"/>
      <c r="U133" s="288"/>
      <c r="V133" s="288"/>
      <c r="W133" s="288"/>
      <c r="X133" s="288"/>
      <c r="Y133" s="288"/>
      <c r="Z133" s="288"/>
      <c r="AA133" s="288"/>
      <c r="AB133" s="288"/>
      <c r="AC133" s="288"/>
      <c r="AD133" s="288"/>
      <c r="AE133" s="288"/>
      <c r="AF133" s="288"/>
      <c r="AG133" s="288"/>
      <c r="AH133" s="288"/>
      <c r="AI133" s="288"/>
      <c r="AJ133" s="288"/>
      <c r="AK133" s="288"/>
      <c r="AL133" s="288"/>
      <c r="AM133" s="288"/>
      <c r="AN133" s="288"/>
      <c r="AO133" s="288"/>
      <c r="AP133" s="288"/>
      <c r="AQ133" s="236"/>
      <c r="AR133" s="236"/>
      <c r="AS133" s="236"/>
      <c r="BH133" s="288"/>
      <c r="BI133" s="288"/>
      <c r="BJ133" s="288"/>
      <c r="BK133" s="288"/>
      <c r="BL133" s="288"/>
      <c r="BM133" s="288"/>
      <c r="BN133" s="288"/>
      <c r="BO133" s="288"/>
      <c r="BP133" s="288"/>
      <c r="BQ133" s="288"/>
      <c r="BR133" s="288"/>
      <c r="BS133" s="288"/>
    </row>
    <row r="134" spans="1:71" x14ac:dyDescent="0.2">
      <c r="A134" s="305" t="s">
        <v>586</v>
      </c>
      <c r="C134" s="312" t="s">
        <v>587</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36"/>
      <c r="AR134" s="236"/>
      <c r="AS134" s="236"/>
      <c r="BH134" s="312"/>
      <c r="BI134" s="312"/>
      <c r="BJ134" s="312"/>
      <c r="BK134" s="312"/>
      <c r="BL134" s="312"/>
      <c r="BM134" s="312"/>
      <c r="BN134" s="312"/>
      <c r="BO134" s="312"/>
      <c r="BP134" s="312"/>
      <c r="BQ134" s="312"/>
      <c r="BR134" s="312"/>
      <c r="BS134" s="312"/>
    </row>
    <row r="135" spans="1:71" ht="12.75" x14ac:dyDescent="0.2">
      <c r="A135" s="305"/>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x14ac:dyDescent="0.2">
      <c r="A136" s="305" t="s">
        <v>588</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36" customFormat="1" ht="15" x14ac:dyDescent="0.2">
      <c r="A137" s="305" t="s">
        <v>589</v>
      </c>
      <c r="B137" s="324"/>
      <c r="C137" s="238">
        <f>(1+B137)*(1+C136)-1</f>
        <v>5.8000000000000052E-2</v>
      </c>
      <c r="D137" s="238">
        <f t="shared" ref="D137:AY137" si="40">(1+C137)*(1+D136)-1</f>
        <v>0.11619000000000002</v>
      </c>
      <c r="E137" s="238">
        <f t="shared" si="40"/>
        <v>0.17758045</v>
      </c>
      <c r="F137" s="238">
        <f t="shared" si="40"/>
        <v>0.24234737475000001</v>
      </c>
      <c r="G137" s="238">
        <f t="shared" si="40"/>
        <v>0.31067648036124984</v>
      </c>
      <c r="H137" s="238">
        <f t="shared" si="40"/>
        <v>0.38276368678111861</v>
      </c>
      <c r="I137" s="238">
        <f t="shared" si="40"/>
        <v>0.45881568955408003</v>
      </c>
      <c r="J137" s="238">
        <f t="shared" si="40"/>
        <v>0.53905055247955436</v>
      </c>
      <c r="K137" s="238">
        <f t="shared" si="40"/>
        <v>0.62369833286592979</v>
      </c>
      <c r="L137" s="238">
        <f t="shared" si="40"/>
        <v>0.71300174117355586</v>
      </c>
      <c r="M137" s="238">
        <f t="shared" si="40"/>
        <v>0.80721683693810142</v>
      </c>
      <c r="N137" s="238">
        <f t="shared" si="40"/>
        <v>0.90661376296969687</v>
      </c>
      <c r="O137" s="238">
        <f t="shared" si="40"/>
        <v>1.0114775199330301</v>
      </c>
      <c r="P137" s="238">
        <f t="shared" si="40"/>
        <v>1.1221087835293466</v>
      </c>
      <c r="Q137" s="238">
        <f t="shared" si="40"/>
        <v>1.2388247666234604</v>
      </c>
      <c r="R137" s="238">
        <f t="shared" si="40"/>
        <v>1.3619601287877505</v>
      </c>
      <c r="S137" s="238">
        <f t="shared" si="40"/>
        <v>1.4918679358710767</v>
      </c>
      <c r="T137" s="238">
        <f t="shared" si="40"/>
        <v>1.6289206723439857</v>
      </c>
      <c r="U137" s="238">
        <f t="shared" si="40"/>
        <v>1.7735113093229047</v>
      </c>
      <c r="V137" s="238">
        <f t="shared" si="40"/>
        <v>1.9260544313356642</v>
      </c>
      <c r="W137" s="238">
        <f t="shared" si="40"/>
        <v>2.0869874250591254</v>
      </c>
      <c r="X137" s="238">
        <f t="shared" si="40"/>
        <v>2.2567717334373771</v>
      </c>
      <c r="Y137" s="238">
        <f t="shared" si="40"/>
        <v>2.4358941787764326</v>
      </c>
      <c r="Z137" s="238">
        <f t="shared" si="40"/>
        <v>2.6248683586091359</v>
      </c>
      <c r="AA137" s="238">
        <f t="shared" si="40"/>
        <v>2.8242361183326383</v>
      </c>
      <c r="AB137" s="238">
        <f t="shared" si="40"/>
        <v>3.0345691048409336</v>
      </c>
      <c r="AC137" s="238">
        <f t="shared" si="40"/>
        <v>3.2564704056071845</v>
      </c>
      <c r="AD137" s="238">
        <f t="shared" si="40"/>
        <v>3.4905762779155793</v>
      </c>
      <c r="AE137" s="238">
        <f t="shared" si="40"/>
        <v>3.7375579732009356</v>
      </c>
      <c r="AF137" s="238">
        <f t="shared" si="40"/>
        <v>3.9981236617269866</v>
      </c>
      <c r="AG137" s="238">
        <f t="shared" si="40"/>
        <v>4.2730204631219708</v>
      </c>
      <c r="AH137" s="238">
        <f t="shared" si="40"/>
        <v>4.563036588593679</v>
      </c>
      <c r="AI137" s="238">
        <f t="shared" si="40"/>
        <v>4.8690036009663311</v>
      </c>
      <c r="AJ137" s="238">
        <f t="shared" si="40"/>
        <v>5.1917987990194794</v>
      </c>
      <c r="AK137" s="238">
        <f t="shared" si="40"/>
        <v>5.5323477329655502</v>
      </c>
      <c r="AL137" s="238">
        <f t="shared" si="40"/>
        <v>5.8916268582786548</v>
      </c>
      <c r="AM137" s="238">
        <f t="shared" si="40"/>
        <v>6.2706663354839804</v>
      </c>
      <c r="AN137" s="238">
        <f t="shared" si="40"/>
        <v>6.6705529839355986</v>
      </c>
      <c r="AO137" s="238">
        <f t="shared" si="40"/>
        <v>7.0924333980520569</v>
      </c>
      <c r="AP137" s="238">
        <f t="shared" si="40"/>
        <v>7.5375172349449198</v>
      </c>
      <c r="AQ137" s="238">
        <f t="shared" si="40"/>
        <v>8.0070806828668903</v>
      </c>
      <c r="AR137" s="238">
        <f t="shared" si="40"/>
        <v>8.5024701204245687</v>
      </c>
      <c r="AS137" s="238">
        <f t="shared" si="40"/>
        <v>9.0251059770479198</v>
      </c>
      <c r="AT137" s="238">
        <f t="shared" si="40"/>
        <v>9.5764868057855548</v>
      </c>
      <c r="AU137" s="238">
        <f t="shared" si="40"/>
        <v>10.15819358010376</v>
      </c>
      <c r="AV137" s="238">
        <f t="shared" si="40"/>
        <v>10.771894227009465</v>
      </c>
      <c r="AW137" s="238">
        <f>(1+AV137)*(1+AW136)-1</f>
        <v>11.419348409494985</v>
      </c>
      <c r="AX137" s="238">
        <f t="shared" si="40"/>
        <v>12.102412572017208</v>
      </c>
      <c r="AY137" s="238">
        <f t="shared" si="40"/>
        <v>12.823045263478154</v>
      </c>
    </row>
    <row r="138" spans="1:71" s="236" customFormat="1" x14ac:dyDescent="0.2">
      <c r="A138" s="325"/>
      <c r="B138" s="324"/>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96"/>
    </row>
    <row r="139" spans="1:71" ht="12.75" x14ac:dyDescent="0.2">
      <c r="A139" s="304"/>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88"/>
      <c r="BA139" s="288"/>
      <c r="BB139" s="288"/>
      <c r="BC139" s="288"/>
      <c r="BD139" s="288"/>
      <c r="BE139" s="288"/>
      <c r="BF139" s="288"/>
      <c r="BG139" s="288"/>
      <c r="BH139" s="288"/>
      <c r="BI139" s="288"/>
      <c r="BJ139" s="288"/>
      <c r="BK139" s="288"/>
      <c r="BL139" s="288"/>
      <c r="BM139" s="288"/>
      <c r="BN139" s="288"/>
      <c r="BO139" s="288"/>
      <c r="BP139" s="288"/>
      <c r="BQ139" s="288"/>
      <c r="BR139" s="288"/>
      <c r="BS139" s="288"/>
    </row>
    <row r="140" spans="1:71" x14ac:dyDescent="0.2">
      <c r="A140" s="304"/>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88"/>
      <c r="BA140" s="288"/>
      <c r="BB140" s="288"/>
      <c r="BC140" s="288"/>
      <c r="BD140" s="288"/>
      <c r="BE140" s="288"/>
      <c r="BF140" s="288"/>
      <c r="BG140" s="288"/>
      <c r="BH140" s="288"/>
      <c r="BI140" s="288"/>
      <c r="BJ140" s="288"/>
      <c r="BK140" s="288"/>
      <c r="BL140" s="288"/>
      <c r="BM140" s="288"/>
      <c r="BN140" s="288"/>
      <c r="BO140" s="288"/>
      <c r="BP140" s="288"/>
      <c r="BQ140" s="288"/>
      <c r="BR140" s="288"/>
      <c r="BS140" s="288"/>
    </row>
    <row r="141" spans="1:71" ht="15" x14ac:dyDescent="0.2">
      <c r="A141" s="304"/>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88"/>
      <c r="BA141" s="288"/>
      <c r="BB141" s="288"/>
      <c r="BC141" s="288"/>
      <c r="BD141" s="288"/>
      <c r="BE141" s="288"/>
      <c r="BF141" s="288"/>
      <c r="BG141" s="288"/>
      <c r="BH141" s="288"/>
      <c r="BI141" s="288"/>
      <c r="BJ141" s="288"/>
      <c r="BK141" s="288"/>
      <c r="BL141" s="288"/>
      <c r="BM141" s="288"/>
      <c r="BN141" s="288"/>
      <c r="BO141" s="288"/>
      <c r="BP141" s="288"/>
      <c r="BQ141" s="288"/>
      <c r="BR141" s="288"/>
      <c r="BS141" s="288"/>
    </row>
    <row r="142" spans="1:71" ht="12.75" x14ac:dyDescent="0.2">
      <c r="A142" s="304"/>
      <c r="B142" s="288"/>
      <c r="C142" s="288"/>
      <c r="D142" s="288"/>
      <c r="E142" s="288"/>
      <c r="F142" s="288"/>
      <c r="G142" s="288"/>
      <c r="H142" s="288"/>
      <c r="I142" s="288"/>
      <c r="J142" s="288"/>
      <c r="K142" s="288"/>
      <c r="L142" s="288"/>
      <c r="M142" s="288"/>
      <c r="N142" s="288"/>
      <c r="O142" s="288"/>
      <c r="P142" s="288"/>
      <c r="Q142" s="288"/>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R142" s="288"/>
      <c r="AS142" s="288"/>
      <c r="AT142" s="288"/>
      <c r="AU142" s="288"/>
      <c r="AV142" s="288"/>
      <c r="AW142" s="288"/>
      <c r="AX142" s="288"/>
      <c r="AY142" s="288"/>
      <c r="AZ142" s="288"/>
      <c r="BA142" s="288"/>
      <c r="BB142" s="288"/>
      <c r="BC142" s="288"/>
      <c r="BD142" s="288"/>
      <c r="BE142" s="288"/>
      <c r="BF142" s="288"/>
      <c r="BG142" s="288"/>
      <c r="BH142" s="288"/>
      <c r="BI142" s="288"/>
      <c r="BJ142" s="288"/>
      <c r="BK142" s="288"/>
      <c r="BL142" s="288"/>
      <c r="BM142" s="288"/>
      <c r="BN142" s="288"/>
      <c r="BO142" s="288"/>
      <c r="BP142" s="288"/>
      <c r="BQ142" s="288"/>
      <c r="BR142" s="288"/>
      <c r="BS142" s="288"/>
    </row>
    <row r="143" spans="1:71" ht="12.75" x14ac:dyDescent="0.2">
      <c r="A143" s="304"/>
      <c r="B143" s="288"/>
      <c r="C143" s="288"/>
      <c r="D143" s="288"/>
      <c r="E143" s="288"/>
      <c r="F143" s="288"/>
      <c r="G143" s="288"/>
      <c r="H143" s="288"/>
      <c r="I143" s="288"/>
      <c r="J143" s="288"/>
      <c r="K143" s="288"/>
      <c r="L143" s="288"/>
      <c r="M143" s="288"/>
      <c r="N143" s="288"/>
      <c r="O143" s="288"/>
      <c r="P143" s="288"/>
      <c r="Q143" s="288"/>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8"/>
      <c r="BH143" s="288"/>
      <c r="BI143" s="288"/>
      <c r="BJ143" s="288"/>
      <c r="BK143" s="288"/>
      <c r="BL143" s="288"/>
      <c r="BM143" s="288"/>
      <c r="BN143" s="288"/>
      <c r="BO143" s="288"/>
      <c r="BP143" s="288"/>
      <c r="BQ143" s="288"/>
      <c r="BR143" s="288"/>
      <c r="BS143" s="288"/>
    </row>
    <row r="144" spans="1:71" ht="12.75" x14ac:dyDescent="0.2">
      <c r="A144" s="304"/>
      <c r="B144" s="288"/>
      <c r="C144" s="288"/>
      <c r="D144" s="288"/>
      <c r="E144" s="288"/>
      <c r="F144" s="288"/>
      <c r="G144" s="288"/>
      <c r="H144" s="288"/>
      <c r="I144" s="288"/>
      <c r="J144" s="288"/>
      <c r="K144" s="288"/>
      <c r="L144" s="288"/>
      <c r="M144" s="288"/>
      <c r="N144" s="288"/>
      <c r="O144" s="288"/>
      <c r="P144" s="288"/>
      <c r="Q144" s="288"/>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288"/>
      <c r="AM144" s="288"/>
      <c r="AN144" s="288"/>
      <c r="AO144" s="288"/>
      <c r="AP144" s="288"/>
      <c r="AQ144" s="288"/>
      <c r="AR144" s="288"/>
      <c r="AS144" s="288"/>
      <c r="AT144" s="288"/>
      <c r="AU144" s="288"/>
      <c r="AV144" s="288"/>
      <c r="AW144" s="288"/>
      <c r="AX144" s="288"/>
      <c r="AY144" s="288"/>
      <c r="AZ144" s="288"/>
      <c r="BA144" s="288"/>
      <c r="BB144" s="288"/>
      <c r="BC144" s="288"/>
      <c r="BD144" s="288"/>
      <c r="BE144" s="288"/>
      <c r="BF144" s="288"/>
      <c r="BG144" s="288"/>
      <c r="BH144" s="288"/>
      <c r="BI144" s="288"/>
      <c r="BJ144" s="288"/>
      <c r="BK144" s="288"/>
      <c r="BL144" s="288"/>
      <c r="BM144" s="288"/>
      <c r="BN144" s="288"/>
      <c r="BO144" s="288"/>
      <c r="BP144" s="288"/>
      <c r="BQ144" s="288"/>
      <c r="BR144" s="288"/>
      <c r="BS144" s="288"/>
    </row>
    <row r="145" spans="1:71" ht="12.75" x14ac:dyDescent="0.2">
      <c r="A145" s="304"/>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c r="AV145" s="288"/>
      <c r="AW145" s="288"/>
      <c r="AX145" s="288"/>
      <c r="AY145" s="288"/>
      <c r="AZ145" s="288"/>
      <c r="BA145" s="288"/>
      <c r="BB145" s="288"/>
      <c r="BC145" s="288"/>
      <c r="BD145" s="288"/>
      <c r="BE145" s="288"/>
      <c r="BF145" s="288"/>
      <c r="BG145" s="288"/>
      <c r="BH145" s="288"/>
      <c r="BI145" s="288"/>
      <c r="BJ145" s="288"/>
      <c r="BK145" s="288"/>
      <c r="BL145" s="288"/>
      <c r="BM145" s="288"/>
      <c r="BN145" s="288"/>
      <c r="BO145" s="288"/>
      <c r="BP145" s="288"/>
      <c r="BQ145" s="288"/>
      <c r="BR145" s="288"/>
      <c r="BS145" s="288"/>
    </row>
    <row r="146" spans="1:71" ht="12.75" x14ac:dyDescent="0.2">
      <c r="A146" s="304"/>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c r="AV146" s="288"/>
      <c r="AW146" s="288"/>
      <c r="AX146" s="288"/>
      <c r="AY146" s="288"/>
      <c r="AZ146" s="288"/>
      <c r="BA146" s="288"/>
      <c r="BB146" s="288"/>
      <c r="BC146" s="288"/>
      <c r="BD146" s="288"/>
      <c r="BE146" s="288"/>
      <c r="BF146" s="288"/>
      <c r="BG146" s="288"/>
      <c r="BH146" s="288"/>
      <c r="BI146" s="288"/>
      <c r="BJ146" s="288"/>
      <c r="BK146" s="288"/>
      <c r="BL146" s="288"/>
      <c r="BM146" s="288"/>
      <c r="BN146" s="288"/>
      <c r="BO146" s="288"/>
      <c r="BP146" s="288"/>
      <c r="BQ146" s="288"/>
      <c r="BR146" s="288"/>
      <c r="BS146" s="288"/>
    </row>
    <row r="147" spans="1:71" ht="12.75" x14ac:dyDescent="0.2">
      <c r="A147" s="304"/>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c r="AV147" s="288"/>
      <c r="AW147" s="288"/>
      <c r="AX147" s="288"/>
      <c r="AY147" s="288"/>
      <c r="AZ147" s="288"/>
      <c r="BA147" s="288"/>
      <c r="BB147" s="288"/>
      <c r="BC147" s="288"/>
      <c r="BD147" s="288"/>
      <c r="BE147" s="288"/>
      <c r="BF147" s="288"/>
      <c r="BG147" s="288"/>
      <c r="BH147" s="288"/>
      <c r="BI147" s="288"/>
      <c r="BJ147" s="288"/>
      <c r="BK147" s="288"/>
      <c r="BL147" s="288"/>
      <c r="BM147" s="288"/>
      <c r="BN147" s="288"/>
      <c r="BO147" s="288"/>
      <c r="BP147" s="288"/>
      <c r="BQ147" s="288"/>
      <c r="BR147" s="288"/>
      <c r="BS147" s="288"/>
    </row>
    <row r="148" spans="1:71" ht="12.75" x14ac:dyDescent="0.2">
      <c r="A148" s="304"/>
      <c r="B148" s="288"/>
      <c r="C148" s="288"/>
      <c r="D148" s="288"/>
      <c r="E148" s="288"/>
      <c r="F148" s="288"/>
      <c r="G148" s="288"/>
      <c r="H148" s="288"/>
      <c r="I148" s="288"/>
      <c r="J148" s="288"/>
      <c r="K148" s="288"/>
      <c r="L148" s="288"/>
      <c r="M148" s="288"/>
      <c r="N148" s="288"/>
      <c r="O148" s="288"/>
      <c r="P148" s="288"/>
      <c r="Q148" s="288"/>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c r="AV148" s="288"/>
      <c r="AW148" s="288"/>
      <c r="AX148" s="288"/>
      <c r="AY148" s="288"/>
      <c r="AZ148" s="288"/>
      <c r="BA148" s="288"/>
      <c r="BB148" s="288"/>
      <c r="BC148" s="288"/>
      <c r="BD148" s="288"/>
      <c r="BE148" s="288"/>
      <c r="BF148" s="288"/>
      <c r="BG148" s="288"/>
      <c r="BH148" s="288"/>
      <c r="BI148" s="288"/>
      <c r="BJ148" s="288"/>
      <c r="BK148" s="288"/>
      <c r="BL148" s="288"/>
      <c r="BM148" s="288"/>
      <c r="BN148" s="288"/>
      <c r="BO148" s="288"/>
      <c r="BP148" s="288"/>
      <c r="BQ148" s="288"/>
      <c r="BR148" s="288"/>
      <c r="BS148" s="288"/>
    </row>
    <row r="149" spans="1:71" ht="12.75" x14ac:dyDescent="0.2">
      <c r="A149" s="304"/>
      <c r="B149" s="288"/>
      <c r="C149" s="288"/>
      <c r="D149" s="288"/>
      <c r="E149" s="288"/>
      <c r="F149" s="288"/>
      <c r="G149" s="288"/>
      <c r="H149" s="288"/>
      <c r="I149" s="288"/>
      <c r="J149" s="288"/>
      <c r="K149" s="288"/>
      <c r="L149" s="288"/>
      <c r="M149" s="288"/>
      <c r="N149" s="288"/>
      <c r="O149" s="288"/>
      <c r="P149" s="288"/>
      <c r="Q149" s="288"/>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288"/>
      <c r="AM149" s="288"/>
      <c r="AN149" s="288"/>
      <c r="AO149" s="288"/>
      <c r="AP149" s="288"/>
      <c r="AQ149" s="288"/>
      <c r="AR149" s="288"/>
      <c r="AS149" s="288"/>
      <c r="AT149" s="288"/>
      <c r="AU149" s="288"/>
      <c r="AV149" s="288"/>
      <c r="AW149" s="288"/>
      <c r="AX149" s="288"/>
      <c r="AY149" s="288"/>
      <c r="AZ149" s="288"/>
      <c r="BA149" s="288"/>
      <c r="BB149" s="288"/>
      <c r="BC149" s="288"/>
      <c r="BD149" s="288"/>
      <c r="BE149" s="288"/>
      <c r="BF149" s="288"/>
      <c r="BG149" s="288"/>
      <c r="BH149" s="288"/>
      <c r="BI149" s="288"/>
      <c r="BJ149" s="288"/>
      <c r="BK149" s="288"/>
      <c r="BL149" s="288"/>
      <c r="BM149" s="288"/>
      <c r="BN149" s="288"/>
      <c r="BO149" s="288"/>
      <c r="BP149" s="288"/>
      <c r="BQ149" s="288"/>
      <c r="BR149" s="288"/>
      <c r="BS149" s="288"/>
    </row>
    <row r="150" spans="1:71" ht="12.75" x14ac:dyDescent="0.2">
      <c r="A150" s="304"/>
      <c r="B150" s="288"/>
      <c r="C150" s="288"/>
      <c r="D150" s="288"/>
      <c r="E150" s="288"/>
      <c r="F150" s="288"/>
      <c r="G150" s="288"/>
      <c r="H150" s="288"/>
      <c r="I150" s="288"/>
      <c r="J150" s="288"/>
      <c r="K150" s="288"/>
      <c r="L150" s="288"/>
      <c r="M150" s="288"/>
      <c r="N150" s="288"/>
      <c r="O150" s="288"/>
      <c r="P150" s="288"/>
      <c r="Q150" s="288"/>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288"/>
      <c r="AM150" s="288"/>
      <c r="AN150" s="288"/>
      <c r="AO150" s="288"/>
      <c r="AP150" s="288"/>
      <c r="AQ150" s="288"/>
      <c r="AR150" s="288"/>
      <c r="AS150" s="288"/>
      <c r="AT150" s="288"/>
      <c r="AU150" s="288"/>
      <c r="AV150" s="288"/>
      <c r="AW150" s="288"/>
      <c r="AX150" s="288"/>
      <c r="AY150" s="288"/>
      <c r="AZ150" s="288"/>
      <c r="BA150" s="288"/>
      <c r="BB150" s="288"/>
      <c r="BC150" s="288"/>
      <c r="BD150" s="288"/>
      <c r="BE150" s="288"/>
      <c r="BF150" s="288"/>
      <c r="BG150" s="288"/>
      <c r="BH150" s="288"/>
      <c r="BI150" s="288"/>
      <c r="BJ150" s="288"/>
      <c r="BK150" s="288"/>
      <c r="BL150" s="288"/>
      <c r="BM150" s="288"/>
      <c r="BN150" s="288"/>
      <c r="BO150" s="288"/>
      <c r="BP150" s="288"/>
      <c r="BQ150" s="288"/>
      <c r="BR150" s="288"/>
      <c r="BS150" s="288"/>
    </row>
    <row r="151" spans="1:71" ht="12.75" x14ac:dyDescent="0.2">
      <c r="A151" s="304"/>
      <c r="B151" s="288"/>
      <c r="C151" s="288"/>
      <c r="D151" s="288"/>
      <c r="E151" s="288"/>
      <c r="F151" s="288"/>
      <c r="G151" s="288"/>
      <c r="H151" s="288"/>
      <c r="I151" s="288"/>
      <c r="J151" s="288"/>
      <c r="K151" s="288"/>
      <c r="L151" s="288"/>
      <c r="M151" s="288"/>
      <c r="N151" s="288"/>
      <c r="O151" s="288"/>
      <c r="P151" s="288"/>
      <c r="Q151" s="288"/>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288"/>
      <c r="AM151" s="288"/>
      <c r="AN151" s="288"/>
      <c r="AO151" s="288"/>
      <c r="AP151" s="288"/>
      <c r="AQ151" s="288"/>
      <c r="AR151" s="288"/>
      <c r="AS151" s="288"/>
      <c r="AT151" s="288"/>
      <c r="AU151" s="288"/>
      <c r="AV151" s="288"/>
      <c r="AW151" s="288"/>
      <c r="AX151" s="288"/>
      <c r="AY151" s="288"/>
      <c r="AZ151" s="288"/>
      <c r="BA151" s="288"/>
      <c r="BB151" s="288"/>
      <c r="BC151" s="288"/>
      <c r="BD151" s="288"/>
      <c r="BE151" s="288"/>
      <c r="BF151" s="288"/>
      <c r="BG151" s="288"/>
      <c r="BH151" s="288"/>
      <c r="BI151" s="288"/>
      <c r="BJ151" s="288"/>
      <c r="BK151" s="288"/>
      <c r="BL151" s="288"/>
      <c r="BM151" s="288"/>
      <c r="BN151" s="288"/>
      <c r="BO151" s="288"/>
      <c r="BP151" s="288"/>
      <c r="BQ151" s="288"/>
      <c r="BR151" s="288"/>
      <c r="BS151" s="288"/>
    </row>
    <row r="152" spans="1:71" ht="12.75" x14ac:dyDescent="0.2">
      <c r="A152" s="304"/>
      <c r="B152" s="288"/>
      <c r="C152" s="288"/>
      <c r="D152" s="288"/>
      <c r="E152" s="288"/>
      <c r="F152" s="288"/>
      <c r="G152" s="288"/>
      <c r="H152" s="288"/>
      <c r="I152" s="288"/>
      <c r="J152" s="288"/>
      <c r="K152" s="288"/>
      <c r="L152" s="288"/>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288"/>
      <c r="AM152" s="288"/>
      <c r="AN152" s="288"/>
      <c r="AO152" s="288"/>
      <c r="AP152" s="288"/>
      <c r="AQ152" s="288"/>
      <c r="AR152" s="288"/>
      <c r="AS152" s="288"/>
      <c r="AT152" s="288"/>
      <c r="AU152" s="288"/>
      <c r="AV152" s="288"/>
      <c r="AW152" s="288"/>
      <c r="AX152" s="288"/>
      <c r="AY152" s="288"/>
      <c r="AZ152" s="288"/>
      <c r="BA152" s="288"/>
      <c r="BB152" s="288"/>
      <c r="BC152" s="288"/>
      <c r="BD152" s="288"/>
      <c r="BE152" s="288"/>
      <c r="BF152" s="288"/>
      <c r="BG152" s="288"/>
      <c r="BH152" s="288"/>
      <c r="BI152" s="288"/>
      <c r="BJ152" s="288"/>
      <c r="BK152" s="288"/>
      <c r="BL152" s="288"/>
      <c r="BM152" s="288"/>
      <c r="BN152" s="288"/>
      <c r="BO152" s="288"/>
      <c r="BP152" s="288"/>
      <c r="BQ152" s="288"/>
      <c r="BR152" s="288"/>
      <c r="BS152" s="288"/>
    </row>
    <row r="153" spans="1:71" ht="12.75" x14ac:dyDescent="0.2">
      <c r="A153" s="304"/>
      <c r="B153" s="288"/>
      <c r="C153" s="288"/>
      <c r="D153" s="288"/>
      <c r="E153" s="288"/>
      <c r="F153" s="288"/>
      <c r="G153" s="288"/>
      <c r="H153" s="288"/>
      <c r="I153" s="288"/>
      <c r="J153" s="288"/>
      <c r="K153" s="288"/>
      <c r="L153" s="288"/>
      <c r="M153" s="288"/>
      <c r="N153" s="288"/>
      <c r="O153" s="288"/>
      <c r="P153" s="288"/>
      <c r="Q153" s="288"/>
      <c r="R153" s="288"/>
      <c r="S153" s="288"/>
      <c r="T153" s="288"/>
      <c r="U153" s="288"/>
      <c r="V153" s="288"/>
      <c r="W153" s="288"/>
      <c r="X153" s="288"/>
      <c r="Y153" s="288"/>
      <c r="Z153" s="288"/>
      <c r="AA153" s="288"/>
      <c r="AB153" s="288"/>
      <c r="AC153" s="288"/>
      <c r="AD153" s="288"/>
      <c r="AE153" s="288"/>
      <c r="AF153" s="288"/>
      <c r="AG153" s="288"/>
      <c r="AH153" s="288"/>
      <c r="AI153" s="288"/>
      <c r="AJ153" s="288"/>
      <c r="AK153" s="288"/>
      <c r="AL153" s="288"/>
      <c r="AM153" s="288"/>
      <c r="AN153" s="288"/>
      <c r="AO153" s="288"/>
      <c r="AP153" s="288"/>
      <c r="AQ153" s="288"/>
      <c r="AR153" s="288"/>
      <c r="AS153" s="288"/>
      <c r="AT153" s="288"/>
      <c r="AU153" s="288"/>
      <c r="AV153" s="288"/>
      <c r="AW153" s="288"/>
      <c r="AX153" s="288"/>
      <c r="AY153" s="288"/>
      <c r="AZ153" s="288"/>
      <c r="BA153" s="288"/>
      <c r="BB153" s="288"/>
      <c r="BC153" s="288"/>
      <c r="BD153" s="288"/>
      <c r="BE153" s="288"/>
      <c r="BF153" s="288"/>
      <c r="BG153" s="288"/>
      <c r="BH153" s="288"/>
      <c r="BI153" s="288"/>
      <c r="BJ153" s="288"/>
      <c r="BK153" s="288"/>
      <c r="BL153" s="288"/>
      <c r="BM153" s="288"/>
      <c r="BN153" s="288"/>
      <c r="BO153" s="288"/>
      <c r="BP153" s="288"/>
      <c r="BQ153" s="288"/>
      <c r="BR153" s="288"/>
      <c r="BS153" s="288"/>
    </row>
    <row r="154" spans="1:71" ht="12.75" x14ac:dyDescent="0.2">
      <c r="A154" s="304"/>
      <c r="B154" s="288"/>
      <c r="C154" s="288"/>
      <c r="D154" s="288"/>
      <c r="E154" s="288"/>
      <c r="F154" s="288"/>
      <c r="G154" s="288"/>
      <c r="H154" s="288"/>
      <c r="I154" s="288"/>
      <c r="J154" s="288"/>
      <c r="K154" s="288"/>
      <c r="L154" s="288"/>
      <c r="M154" s="288"/>
      <c r="N154" s="288"/>
      <c r="O154" s="288"/>
      <c r="P154" s="288"/>
      <c r="Q154" s="288"/>
      <c r="R154" s="288"/>
      <c r="S154" s="288"/>
      <c r="T154" s="288"/>
      <c r="U154" s="288"/>
      <c r="V154" s="288"/>
      <c r="W154" s="288"/>
      <c r="X154" s="288"/>
      <c r="Y154" s="288"/>
      <c r="Z154" s="288"/>
      <c r="AA154" s="288"/>
      <c r="AB154" s="288"/>
      <c r="AC154" s="288"/>
      <c r="AD154" s="288"/>
      <c r="AE154" s="288"/>
      <c r="AF154" s="288"/>
      <c r="AG154" s="288"/>
      <c r="AH154" s="288"/>
      <c r="AI154" s="288"/>
      <c r="AJ154" s="288"/>
      <c r="AK154" s="288"/>
      <c r="AL154" s="288"/>
      <c r="AM154" s="288"/>
      <c r="AN154" s="288"/>
      <c r="AO154" s="288"/>
      <c r="AP154" s="288"/>
      <c r="AQ154" s="288"/>
      <c r="AR154" s="288"/>
      <c r="AS154" s="288"/>
      <c r="AT154" s="288"/>
      <c r="AU154" s="288"/>
      <c r="AV154" s="288"/>
      <c r="AW154" s="288"/>
      <c r="AX154" s="288"/>
      <c r="AY154" s="288"/>
      <c r="AZ154" s="288"/>
      <c r="BA154" s="288"/>
      <c r="BB154" s="288"/>
      <c r="BC154" s="288"/>
      <c r="BD154" s="288"/>
      <c r="BE154" s="288"/>
      <c r="BF154" s="288"/>
      <c r="BG154" s="288"/>
      <c r="BH154" s="288"/>
      <c r="BI154" s="288"/>
      <c r="BJ154" s="288"/>
      <c r="BK154" s="288"/>
      <c r="BL154" s="288"/>
      <c r="BM154" s="288"/>
      <c r="BN154" s="288"/>
      <c r="BO154" s="288"/>
      <c r="BP154" s="288"/>
      <c r="BQ154" s="288"/>
      <c r="BR154" s="288"/>
      <c r="BS154" s="288"/>
    </row>
    <row r="155" spans="1:71" ht="12.75" x14ac:dyDescent="0.2">
      <c r="A155" s="304"/>
      <c r="B155" s="288"/>
      <c r="C155" s="288"/>
      <c r="D155" s="288"/>
      <c r="E155" s="288"/>
      <c r="F155" s="288"/>
      <c r="G155" s="288"/>
      <c r="H155" s="288"/>
      <c r="I155" s="288"/>
      <c r="J155" s="288"/>
      <c r="K155" s="288"/>
      <c r="L155" s="288"/>
      <c r="M155" s="288"/>
      <c r="N155" s="288"/>
      <c r="O155" s="288"/>
      <c r="P155" s="288"/>
      <c r="Q155" s="288"/>
      <c r="R155" s="288"/>
      <c r="S155" s="288"/>
      <c r="T155" s="288"/>
      <c r="U155" s="288"/>
      <c r="V155" s="288"/>
      <c r="W155" s="288"/>
      <c r="X155" s="288"/>
      <c r="Y155" s="288"/>
      <c r="Z155" s="288"/>
      <c r="AA155" s="288"/>
      <c r="AB155" s="288"/>
      <c r="AC155" s="288"/>
      <c r="AD155" s="288"/>
      <c r="AE155" s="288"/>
      <c r="AF155" s="288"/>
      <c r="AG155" s="288"/>
      <c r="AH155" s="288"/>
      <c r="AI155" s="288"/>
      <c r="AJ155" s="288"/>
      <c r="AK155" s="288"/>
      <c r="AL155" s="288"/>
      <c r="AM155" s="288"/>
      <c r="AN155" s="288"/>
      <c r="AO155" s="288"/>
      <c r="AP155" s="288"/>
      <c r="AQ155" s="288"/>
      <c r="AR155" s="288"/>
      <c r="AS155" s="288"/>
      <c r="AT155" s="288"/>
      <c r="AU155" s="288"/>
      <c r="AV155" s="288"/>
      <c r="AW155" s="288"/>
      <c r="AX155" s="288"/>
      <c r="AY155" s="288"/>
      <c r="AZ155" s="288"/>
      <c r="BA155" s="288"/>
      <c r="BB155" s="288"/>
      <c r="BC155" s="288"/>
      <c r="BD155" s="288"/>
      <c r="BE155" s="288"/>
      <c r="BF155" s="288"/>
      <c r="BG155" s="288"/>
      <c r="BH155" s="288"/>
      <c r="BI155" s="288"/>
      <c r="BJ155" s="288"/>
      <c r="BK155" s="288"/>
      <c r="BL155" s="288"/>
      <c r="BM155" s="288"/>
      <c r="BN155" s="288"/>
      <c r="BO155" s="288"/>
      <c r="BP155" s="288"/>
      <c r="BQ155" s="288"/>
      <c r="BR155" s="288"/>
      <c r="BS155" s="288"/>
    </row>
    <row r="156" spans="1:71" ht="12.75" x14ac:dyDescent="0.2">
      <c r="A156" s="28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28" zoomScaleSheetLayoutView="100" workbookViewId="0">
      <selection activeCell="G17" sqref="G1:H1048576"/>
    </sheetView>
  </sheetViews>
  <sheetFormatPr defaultRowHeight="15.75" x14ac:dyDescent="0.25"/>
  <cols>
    <col min="1" max="1" width="9.140625" style="71"/>
    <col min="2" max="2" width="37.7109375" style="71" customWidth="1"/>
    <col min="3" max="6" width="15.140625" style="71" customWidth="1"/>
    <col min="7" max="8" width="15.1406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78" t="str">
        <f>'1. паспорт местоположение'!A5:C5</f>
        <v>Год раскрытия информации: 2017 год</v>
      </c>
      <c r="B5" s="378"/>
      <c r="C5" s="378"/>
      <c r="D5" s="378"/>
      <c r="E5" s="378"/>
      <c r="F5" s="378"/>
      <c r="G5" s="378"/>
      <c r="H5" s="378"/>
      <c r="I5" s="378"/>
      <c r="J5" s="378"/>
      <c r="K5" s="378"/>
      <c r="L5" s="378"/>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382" t="s">
        <v>9</v>
      </c>
      <c r="B7" s="382"/>
      <c r="C7" s="382"/>
      <c r="D7" s="382"/>
      <c r="E7" s="382"/>
      <c r="F7" s="382"/>
      <c r="G7" s="382"/>
      <c r="H7" s="382"/>
      <c r="I7" s="382"/>
      <c r="J7" s="382"/>
      <c r="K7" s="382"/>
      <c r="L7" s="382"/>
    </row>
    <row r="8" spans="1:44" ht="18.75" x14ac:dyDescent="0.25">
      <c r="A8" s="382"/>
      <c r="B8" s="382"/>
      <c r="C8" s="382"/>
      <c r="D8" s="382"/>
      <c r="E8" s="382"/>
      <c r="F8" s="382"/>
      <c r="G8" s="382"/>
      <c r="H8" s="382"/>
      <c r="I8" s="382"/>
      <c r="J8" s="382"/>
      <c r="K8" s="382"/>
      <c r="L8" s="382"/>
    </row>
    <row r="9" spans="1:44" x14ac:dyDescent="0.25">
      <c r="A9" s="386" t="str">
        <f>'1. паспорт местоположение'!A9:C9</f>
        <v xml:space="preserve">                         АО "Янтарьэнерго"                         </v>
      </c>
      <c r="B9" s="386"/>
      <c r="C9" s="386"/>
      <c r="D9" s="386"/>
      <c r="E9" s="386"/>
      <c r="F9" s="386"/>
      <c r="G9" s="386"/>
      <c r="H9" s="386"/>
      <c r="I9" s="386"/>
      <c r="J9" s="386"/>
      <c r="K9" s="386"/>
      <c r="L9" s="386"/>
    </row>
    <row r="10" spans="1:44" x14ac:dyDescent="0.25">
      <c r="A10" s="379" t="s">
        <v>8</v>
      </c>
      <c r="B10" s="379"/>
      <c r="C10" s="379"/>
      <c r="D10" s="379"/>
      <c r="E10" s="379"/>
      <c r="F10" s="379"/>
      <c r="G10" s="379"/>
      <c r="H10" s="379"/>
      <c r="I10" s="379"/>
      <c r="J10" s="379"/>
      <c r="K10" s="379"/>
      <c r="L10" s="379"/>
    </row>
    <row r="11" spans="1:44" ht="18.75" x14ac:dyDescent="0.25">
      <c r="A11" s="382"/>
      <c r="B11" s="382"/>
      <c r="C11" s="382"/>
      <c r="D11" s="382"/>
      <c r="E11" s="382"/>
      <c r="F11" s="382"/>
      <c r="G11" s="382"/>
      <c r="H11" s="382"/>
      <c r="I11" s="382"/>
      <c r="J11" s="382"/>
      <c r="K11" s="382"/>
      <c r="L11" s="382"/>
    </row>
    <row r="12" spans="1:44" x14ac:dyDescent="0.25">
      <c r="A12" s="386" t="str">
        <f>'1. паспорт местоположение'!A12:C12</f>
        <v>F_prj_111001_47882</v>
      </c>
      <c r="B12" s="386"/>
      <c r="C12" s="386"/>
      <c r="D12" s="386"/>
      <c r="E12" s="386"/>
      <c r="F12" s="386"/>
      <c r="G12" s="386"/>
      <c r="H12" s="386"/>
      <c r="I12" s="386"/>
      <c r="J12" s="386"/>
      <c r="K12" s="386"/>
      <c r="L12" s="386"/>
    </row>
    <row r="13" spans="1:44" x14ac:dyDescent="0.25">
      <c r="A13" s="379" t="s">
        <v>7</v>
      </c>
      <c r="B13" s="379"/>
      <c r="C13" s="379"/>
      <c r="D13" s="379"/>
      <c r="E13" s="379"/>
      <c r="F13" s="379"/>
      <c r="G13" s="379"/>
      <c r="H13" s="379"/>
      <c r="I13" s="379"/>
      <c r="J13" s="379"/>
      <c r="K13" s="379"/>
      <c r="L13" s="379"/>
    </row>
    <row r="14" spans="1:44" ht="18.75" x14ac:dyDescent="0.25">
      <c r="A14" s="387"/>
      <c r="B14" s="387"/>
      <c r="C14" s="387"/>
      <c r="D14" s="387"/>
      <c r="E14" s="387"/>
      <c r="F14" s="387"/>
      <c r="G14" s="387"/>
      <c r="H14" s="387"/>
      <c r="I14" s="387"/>
      <c r="J14" s="387"/>
      <c r="K14" s="387"/>
      <c r="L14" s="387"/>
    </row>
    <row r="15" spans="1:44" x14ac:dyDescent="0.25">
      <c r="A15" s="383" t="str">
        <f>'1. паспорт местоположение'!A15:C15</f>
        <v>Строительство ТП 15/0.4 кВ, ВЛ 15 кВ от ВЛ 15-214 (инв.№ 5115270) в Гурьевском районе, СНТ "Отважное"</v>
      </c>
      <c r="B15" s="383"/>
      <c r="C15" s="383"/>
      <c r="D15" s="383"/>
      <c r="E15" s="383"/>
      <c r="F15" s="383"/>
      <c r="G15" s="383"/>
      <c r="H15" s="383"/>
      <c r="I15" s="383"/>
      <c r="J15" s="383"/>
      <c r="K15" s="383"/>
      <c r="L15" s="383"/>
    </row>
    <row r="16" spans="1:44" x14ac:dyDescent="0.25">
      <c r="A16" s="379" t="s">
        <v>6</v>
      </c>
      <c r="B16" s="379"/>
      <c r="C16" s="379"/>
      <c r="D16" s="379"/>
      <c r="E16" s="379"/>
      <c r="F16" s="379"/>
      <c r="G16" s="379"/>
      <c r="H16" s="379"/>
      <c r="I16" s="379"/>
      <c r="J16" s="379"/>
      <c r="K16" s="379"/>
      <c r="L16" s="379"/>
    </row>
    <row r="17" spans="1:12" ht="15.75" customHeight="1" x14ac:dyDescent="0.25">
      <c r="L17" s="102"/>
    </row>
    <row r="18" spans="1:12" x14ac:dyDescent="0.25">
      <c r="K18" s="101"/>
    </row>
    <row r="19" spans="1:12" ht="15.75" customHeight="1" x14ac:dyDescent="0.25">
      <c r="A19" s="441" t="s">
        <v>505</v>
      </c>
      <c r="B19" s="441"/>
      <c r="C19" s="441"/>
      <c r="D19" s="441"/>
      <c r="E19" s="441"/>
      <c r="F19" s="441"/>
      <c r="G19" s="441"/>
      <c r="H19" s="441"/>
      <c r="I19" s="441"/>
      <c r="J19" s="441"/>
      <c r="K19" s="441"/>
      <c r="L19" s="441"/>
    </row>
    <row r="20" spans="1:12" x14ac:dyDescent="0.25">
      <c r="A20" s="73"/>
      <c r="B20" s="73"/>
      <c r="C20" s="100"/>
      <c r="D20" s="100"/>
      <c r="E20" s="100"/>
      <c r="F20" s="100"/>
      <c r="G20" s="100"/>
      <c r="H20" s="100"/>
      <c r="I20" s="100"/>
      <c r="J20" s="100"/>
      <c r="K20" s="100"/>
      <c r="L20" s="100"/>
    </row>
    <row r="21" spans="1:12" ht="28.5" customHeight="1" x14ac:dyDescent="0.25">
      <c r="A21" s="442" t="s">
        <v>224</v>
      </c>
      <c r="B21" s="442" t="s">
        <v>223</v>
      </c>
      <c r="C21" s="448" t="s">
        <v>437</v>
      </c>
      <c r="D21" s="448"/>
      <c r="E21" s="448"/>
      <c r="F21" s="448"/>
      <c r="G21" s="448"/>
      <c r="H21" s="448"/>
      <c r="I21" s="443" t="s">
        <v>222</v>
      </c>
      <c r="J21" s="445" t="s">
        <v>439</v>
      </c>
      <c r="K21" s="442" t="s">
        <v>221</v>
      </c>
      <c r="L21" s="444" t="s">
        <v>438</v>
      </c>
    </row>
    <row r="22" spans="1:12" ht="58.5" customHeight="1" x14ac:dyDescent="0.25">
      <c r="A22" s="442"/>
      <c r="B22" s="442"/>
      <c r="C22" s="449" t="s">
        <v>2</v>
      </c>
      <c r="D22" s="449"/>
      <c r="E22" s="450" t="s">
        <v>624</v>
      </c>
      <c r="F22" s="451"/>
      <c r="G22" s="450" t="s">
        <v>638</v>
      </c>
      <c r="H22" s="451"/>
      <c r="I22" s="443"/>
      <c r="J22" s="446"/>
      <c r="K22" s="442"/>
      <c r="L22" s="444"/>
    </row>
    <row r="23" spans="1:12" ht="47.25" x14ac:dyDescent="0.25">
      <c r="A23" s="442"/>
      <c r="B23" s="442"/>
      <c r="C23" s="99" t="s">
        <v>220</v>
      </c>
      <c r="D23" s="99" t="s">
        <v>219</v>
      </c>
      <c r="E23" s="99" t="s">
        <v>220</v>
      </c>
      <c r="F23" s="99" t="s">
        <v>219</v>
      </c>
      <c r="G23" s="99" t="s">
        <v>220</v>
      </c>
      <c r="H23" s="99" t="s">
        <v>219</v>
      </c>
      <c r="I23" s="443"/>
      <c r="J23" s="447"/>
      <c r="K23" s="442"/>
      <c r="L23" s="444"/>
    </row>
    <row r="24" spans="1:12" x14ac:dyDescent="0.25">
      <c r="A24" s="79">
        <v>1</v>
      </c>
      <c r="B24" s="79">
        <v>2</v>
      </c>
      <c r="C24" s="99">
        <v>3</v>
      </c>
      <c r="D24" s="99">
        <v>4</v>
      </c>
      <c r="E24" s="99">
        <v>5</v>
      </c>
      <c r="F24" s="99">
        <v>6</v>
      </c>
      <c r="G24" s="99">
        <v>7</v>
      </c>
      <c r="H24" s="99">
        <v>8</v>
      </c>
      <c r="I24" s="99">
        <v>9</v>
      </c>
      <c r="J24" s="99">
        <v>10</v>
      </c>
      <c r="K24" s="99">
        <v>11</v>
      </c>
      <c r="L24" s="99">
        <v>12</v>
      </c>
    </row>
    <row r="25" spans="1:12" x14ac:dyDescent="0.25">
      <c r="A25" s="93">
        <v>1</v>
      </c>
      <c r="B25" s="94" t="s">
        <v>218</v>
      </c>
      <c r="C25" s="94"/>
      <c r="D25" s="97"/>
      <c r="E25" s="97"/>
      <c r="F25" s="97"/>
      <c r="G25" s="97"/>
      <c r="H25" s="97"/>
      <c r="I25" s="97"/>
      <c r="J25" s="97"/>
      <c r="K25" s="90"/>
      <c r="L25" s="111"/>
    </row>
    <row r="26" spans="1:12" ht="21.75" customHeight="1" x14ac:dyDescent="0.25">
      <c r="A26" s="93" t="s">
        <v>217</v>
      </c>
      <c r="B26" s="98" t="s">
        <v>444</v>
      </c>
      <c r="C26" s="91">
        <v>0</v>
      </c>
      <c r="D26" s="91">
        <v>0</v>
      </c>
      <c r="E26" s="338">
        <v>41791</v>
      </c>
      <c r="F26" s="338">
        <v>41801</v>
      </c>
      <c r="G26" s="338">
        <v>41791</v>
      </c>
      <c r="H26" s="338">
        <v>41801</v>
      </c>
      <c r="I26" s="358">
        <v>100</v>
      </c>
      <c r="J26" s="97"/>
      <c r="K26" s="90"/>
      <c r="L26" s="90"/>
    </row>
    <row r="27" spans="1:12" s="75" customFormat="1" ht="39" customHeight="1" x14ac:dyDescent="0.25">
      <c r="A27" s="93" t="s">
        <v>216</v>
      </c>
      <c r="B27" s="98" t="s">
        <v>446</v>
      </c>
      <c r="C27" s="91">
        <v>0</v>
      </c>
      <c r="D27" s="91">
        <v>0</v>
      </c>
      <c r="E27" s="91" t="s">
        <v>606</v>
      </c>
      <c r="F27" s="91" t="s">
        <v>606</v>
      </c>
      <c r="G27" s="91" t="s">
        <v>606</v>
      </c>
      <c r="H27" s="91" t="s">
        <v>606</v>
      </c>
      <c r="I27" s="91" t="s">
        <v>606</v>
      </c>
      <c r="J27" s="97"/>
      <c r="K27" s="90"/>
      <c r="L27" s="90"/>
    </row>
    <row r="28" spans="1:12" s="75" customFormat="1" ht="70.5" customHeight="1" x14ac:dyDescent="0.25">
      <c r="A28" s="93" t="s">
        <v>445</v>
      </c>
      <c r="B28" s="98" t="s">
        <v>450</v>
      </c>
      <c r="C28" s="91">
        <v>0</v>
      </c>
      <c r="D28" s="91">
        <v>0</v>
      </c>
      <c r="E28" s="91" t="s">
        <v>606</v>
      </c>
      <c r="F28" s="91" t="s">
        <v>606</v>
      </c>
      <c r="G28" s="91" t="s">
        <v>606</v>
      </c>
      <c r="H28" s="91" t="s">
        <v>606</v>
      </c>
      <c r="I28" s="91" t="s">
        <v>606</v>
      </c>
      <c r="J28" s="97"/>
      <c r="K28" s="90"/>
      <c r="L28" s="90"/>
    </row>
    <row r="29" spans="1:12" s="75" customFormat="1" ht="54" customHeight="1" x14ac:dyDescent="0.25">
      <c r="A29" s="93" t="s">
        <v>215</v>
      </c>
      <c r="B29" s="98" t="s">
        <v>449</v>
      </c>
      <c r="C29" s="91">
        <v>0</v>
      </c>
      <c r="D29" s="91">
        <v>0</v>
      </c>
      <c r="E29" s="91" t="s">
        <v>606</v>
      </c>
      <c r="F29" s="91" t="s">
        <v>606</v>
      </c>
      <c r="G29" s="91" t="s">
        <v>606</v>
      </c>
      <c r="H29" s="91" t="s">
        <v>606</v>
      </c>
      <c r="I29" s="91" t="s">
        <v>606</v>
      </c>
      <c r="J29" s="97"/>
      <c r="K29" s="90"/>
      <c r="L29" s="90"/>
    </row>
    <row r="30" spans="1:12" s="75" customFormat="1" ht="42" customHeight="1" x14ac:dyDescent="0.25">
      <c r="A30" s="93" t="s">
        <v>214</v>
      </c>
      <c r="B30" s="98" t="s">
        <v>451</v>
      </c>
      <c r="C30" s="91" t="s">
        <v>606</v>
      </c>
      <c r="D30" s="91" t="s">
        <v>606</v>
      </c>
      <c r="E30" s="91" t="s">
        <v>606</v>
      </c>
      <c r="F30" s="91" t="s">
        <v>606</v>
      </c>
      <c r="G30" s="91" t="s">
        <v>606</v>
      </c>
      <c r="H30" s="91" t="s">
        <v>606</v>
      </c>
      <c r="I30" s="91" t="s">
        <v>606</v>
      </c>
      <c r="J30" s="97"/>
      <c r="K30" s="90"/>
      <c r="L30" s="90"/>
    </row>
    <row r="31" spans="1:12" s="75" customFormat="1" ht="37.5" customHeight="1" x14ac:dyDescent="0.25">
      <c r="A31" s="93" t="s">
        <v>213</v>
      </c>
      <c r="B31" s="92" t="s">
        <v>447</v>
      </c>
      <c r="C31" s="337">
        <v>42089</v>
      </c>
      <c r="D31" s="337">
        <v>42181</v>
      </c>
      <c r="E31" s="338">
        <v>42134</v>
      </c>
      <c r="F31" s="338">
        <v>42138</v>
      </c>
      <c r="G31" s="338">
        <v>42134</v>
      </c>
      <c r="H31" s="338">
        <v>42138</v>
      </c>
      <c r="I31" s="358">
        <v>100</v>
      </c>
      <c r="J31" s="97"/>
      <c r="K31" s="90"/>
      <c r="L31" s="90"/>
    </row>
    <row r="32" spans="1:12" s="75" customFormat="1" ht="31.5" x14ac:dyDescent="0.25">
      <c r="A32" s="93" t="s">
        <v>211</v>
      </c>
      <c r="B32" s="92" t="s">
        <v>452</v>
      </c>
      <c r="C32" s="337">
        <v>40882</v>
      </c>
      <c r="D32" s="338">
        <v>40883</v>
      </c>
      <c r="E32" s="338">
        <v>42191</v>
      </c>
      <c r="F32" s="338">
        <v>42201</v>
      </c>
      <c r="G32" s="338">
        <v>42191</v>
      </c>
      <c r="H32" s="338">
        <v>42201</v>
      </c>
      <c r="I32" s="358">
        <v>100</v>
      </c>
      <c r="J32" s="97"/>
      <c r="K32" s="90"/>
      <c r="L32" s="90"/>
    </row>
    <row r="33" spans="1:12" s="75" customFormat="1" ht="37.5" customHeight="1" x14ac:dyDescent="0.25">
      <c r="A33" s="93" t="s">
        <v>463</v>
      </c>
      <c r="B33" s="92" t="s">
        <v>376</v>
      </c>
      <c r="C33" s="91" t="s">
        <v>606</v>
      </c>
      <c r="D33" s="91" t="s">
        <v>606</v>
      </c>
      <c r="E33" s="91" t="s">
        <v>606</v>
      </c>
      <c r="F33" s="91" t="s">
        <v>606</v>
      </c>
      <c r="G33" s="91" t="s">
        <v>606</v>
      </c>
      <c r="H33" s="91" t="s">
        <v>606</v>
      </c>
      <c r="I33" s="91" t="s">
        <v>606</v>
      </c>
      <c r="J33" s="97"/>
      <c r="K33" s="90"/>
      <c r="L33" s="90"/>
    </row>
    <row r="34" spans="1:12" s="75" customFormat="1" ht="47.25" customHeight="1" x14ac:dyDescent="0.25">
      <c r="A34" s="93" t="s">
        <v>464</v>
      </c>
      <c r="B34" s="92" t="s">
        <v>456</v>
      </c>
      <c r="C34" s="91" t="s">
        <v>606</v>
      </c>
      <c r="D34" s="91" t="s">
        <v>606</v>
      </c>
      <c r="E34" s="91" t="s">
        <v>606</v>
      </c>
      <c r="F34" s="91" t="s">
        <v>606</v>
      </c>
      <c r="G34" s="91" t="s">
        <v>606</v>
      </c>
      <c r="H34" s="91" t="s">
        <v>606</v>
      </c>
      <c r="I34" s="91" t="s">
        <v>606</v>
      </c>
      <c r="J34" s="96"/>
      <c r="K34" s="96"/>
      <c r="L34" s="90"/>
    </row>
    <row r="35" spans="1:12" s="75" customFormat="1" ht="49.5" customHeight="1" x14ac:dyDescent="0.25">
      <c r="A35" s="93" t="s">
        <v>465</v>
      </c>
      <c r="B35" s="92" t="s">
        <v>212</v>
      </c>
      <c r="C35" s="91" t="s">
        <v>606</v>
      </c>
      <c r="D35" s="91" t="s">
        <v>606</v>
      </c>
      <c r="E35" s="338">
        <v>42201</v>
      </c>
      <c r="F35" s="338">
        <v>42202</v>
      </c>
      <c r="G35" s="338">
        <v>42201</v>
      </c>
      <c r="H35" s="338">
        <v>42202</v>
      </c>
      <c r="I35" s="358">
        <v>100</v>
      </c>
      <c r="J35" s="96"/>
      <c r="K35" s="96"/>
      <c r="L35" s="90"/>
    </row>
    <row r="36" spans="1:12" ht="37.5" customHeight="1" x14ac:dyDescent="0.25">
      <c r="A36" s="93" t="s">
        <v>466</v>
      </c>
      <c r="B36" s="92" t="s">
        <v>448</v>
      </c>
      <c r="C36" s="91" t="s">
        <v>606</v>
      </c>
      <c r="D36" s="91" t="s">
        <v>606</v>
      </c>
      <c r="E36" s="91" t="s">
        <v>606</v>
      </c>
      <c r="F36" s="91" t="s">
        <v>606</v>
      </c>
      <c r="G36" s="91" t="s">
        <v>606</v>
      </c>
      <c r="H36" s="91" t="s">
        <v>606</v>
      </c>
      <c r="I36" s="91" t="s">
        <v>606</v>
      </c>
      <c r="J36" s="95"/>
      <c r="K36" s="90"/>
      <c r="L36" s="90"/>
    </row>
    <row r="37" spans="1:12" x14ac:dyDescent="0.25">
      <c r="A37" s="93" t="s">
        <v>467</v>
      </c>
      <c r="B37" s="92" t="s">
        <v>210</v>
      </c>
      <c r="C37" s="337">
        <v>42384</v>
      </c>
      <c r="D37" s="337">
        <v>42400</v>
      </c>
      <c r="E37" s="338">
        <v>42202</v>
      </c>
      <c r="F37" s="338">
        <v>42202</v>
      </c>
      <c r="G37" s="338">
        <v>42202</v>
      </c>
      <c r="H37" s="338">
        <v>42202</v>
      </c>
      <c r="I37" s="358">
        <v>100</v>
      </c>
      <c r="J37" s="95"/>
      <c r="K37" s="90"/>
      <c r="L37" s="90"/>
    </row>
    <row r="38" spans="1:12" x14ac:dyDescent="0.25">
      <c r="A38" s="93" t="s">
        <v>468</v>
      </c>
      <c r="B38" s="94" t="s">
        <v>209</v>
      </c>
      <c r="C38" s="337"/>
      <c r="D38" s="339"/>
      <c r="E38" s="359"/>
      <c r="F38" s="359"/>
      <c r="G38" s="359"/>
      <c r="H38" s="359"/>
      <c r="I38" s="359"/>
      <c r="J38" s="90"/>
      <c r="K38" s="90"/>
      <c r="L38" s="90"/>
    </row>
    <row r="39" spans="1:12" ht="63" x14ac:dyDescent="0.25">
      <c r="A39" s="93">
        <v>2</v>
      </c>
      <c r="B39" s="92" t="s">
        <v>453</v>
      </c>
      <c r="C39" s="337">
        <v>42430</v>
      </c>
      <c r="D39" s="339">
        <v>42460</v>
      </c>
      <c r="E39" s="338">
        <v>42134</v>
      </c>
      <c r="F39" s="338">
        <v>42138</v>
      </c>
      <c r="G39" s="338">
        <v>42134</v>
      </c>
      <c r="H39" s="338">
        <v>42138</v>
      </c>
      <c r="I39" s="358">
        <v>100</v>
      </c>
      <c r="J39" s="90"/>
      <c r="K39" s="90"/>
      <c r="L39" s="90"/>
    </row>
    <row r="40" spans="1:12" ht="33.75" customHeight="1" x14ac:dyDescent="0.25">
      <c r="A40" s="93" t="s">
        <v>208</v>
      </c>
      <c r="B40" s="92" t="s">
        <v>455</v>
      </c>
      <c r="C40" s="337">
        <v>42401</v>
      </c>
      <c r="D40" s="338">
        <v>42460</v>
      </c>
      <c r="E40" s="338">
        <v>42138</v>
      </c>
      <c r="F40" s="339">
        <v>42217</v>
      </c>
      <c r="G40" s="338">
        <v>42138</v>
      </c>
      <c r="H40" s="339">
        <v>42217</v>
      </c>
      <c r="I40" s="359">
        <v>100</v>
      </c>
      <c r="J40" s="90"/>
      <c r="K40" s="90"/>
      <c r="L40" s="90"/>
    </row>
    <row r="41" spans="1:12" ht="63" customHeight="1" x14ac:dyDescent="0.25">
      <c r="A41" s="93" t="s">
        <v>207</v>
      </c>
      <c r="B41" s="94" t="s">
        <v>536</v>
      </c>
      <c r="C41" s="338"/>
      <c r="D41" s="338"/>
      <c r="E41" s="359"/>
      <c r="F41" s="359"/>
      <c r="G41" s="359"/>
      <c r="H41" s="359"/>
      <c r="I41" s="359"/>
      <c r="J41" s="90"/>
      <c r="K41" s="90"/>
      <c r="L41" s="90"/>
    </row>
    <row r="42" spans="1:12" ht="58.5" customHeight="1" x14ac:dyDescent="0.25">
      <c r="A42" s="93">
        <v>3</v>
      </c>
      <c r="B42" s="92" t="s">
        <v>454</v>
      </c>
      <c r="C42" s="338">
        <v>42461</v>
      </c>
      <c r="D42" s="338">
        <v>42566</v>
      </c>
      <c r="E42" s="338">
        <v>42138</v>
      </c>
      <c r="F42" s="338">
        <v>42144</v>
      </c>
      <c r="G42" s="338">
        <v>42138</v>
      </c>
      <c r="H42" s="338">
        <v>42144</v>
      </c>
      <c r="I42" s="359">
        <v>100</v>
      </c>
      <c r="J42" s="90"/>
      <c r="K42" s="90"/>
      <c r="L42" s="90"/>
    </row>
    <row r="43" spans="1:12" ht="34.5" customHeight="1" x14ac:dyDescent="0.25">
      <c r="A43" s="93" t="s">
        <v>206</v>
      </c>
      <c r="B43" s="92" t="s">
        <v>204</v>
      </c>
      <c r="C43" s="338">
        <v>42401</v>
      </c>
      <c r="D43" s="338">
        <v>42460</v>
      </c>
      <c r="E43" s="338">
        <v>42154</v>
      </c>
      <c r="F43" s="339">
        <v>42217</v>
      </c>
      <c r="G43" s="338">
        <v>42154</v>
      </c>
      <c r="H43" s="339">
        <v>42217</v>
      </c>
      <c r="I43" s="359">
        <v>100</v>
      </c>
      <c r="J43" s="90"/>
      <c r="K43" s="90"/>
      <c r="L43" s="90"/>
    </row>
    <row r="44" spans="1:12" ht="24.75" customHeight="1" x14ac:dyDescent="0.25">
      <c r="A44" s="93" t="s">
        <v>205</v>
      </c>
      <c r="B44" s="92" t="s">
        <v>202</v>
      </c>
      <c r="C44" s="338">
        <v>42485</v>
      </c>
      <c r="D44" s="338">
        <v>42521</v>
      </c>
      <c r="E44" s="338">
        <v>42154</v>
      </c>
      <c r="F44" s="339">
        <v>42217</v>
      </c>
      <c r="G44" s="338">
        <v>42154</v>
      </c>
      <c r="H44" s="339">
        <v>42217</v>
      </c>
      <c r="I44" s="359">
        <v>100</v>
      </c>
      <c r="J44" s="90"/>
      <c r="K44" s="90"/>
      <c r="L44" s="90"/>
    </row>
    <row r="45" spans="1:12" ht="90.75" customHeight="1" x14ac:dyDescent="0.25">
      <c r="A45" s="93" t="s">
        <v>203</v>
      </c>
      <c r="B45" s="92" t="s">
        <v>459</v>
      </c>
      <c r="C45" s="91" t="s">
        <v>606</v>
      </c>
      <c r="D45" s="91" t="s">
        <v>606</v>
      </c>
      <c r="E45" s="91" t="s">
        <v>606</v>
      </c>
      <c r="F45" s="91" t="s">
        <v>606</v>
      </c>
      <c r="G45" s="91" t="s">
        <v>606</v>
      </c>
      <c r="H45" s="91" t="s">
        <v>606</v>
      </c>
      <c r="I45" s="91" t="s">
        <v>606</v>
      </c>
      <c r="J45" s="90"/>
      <c r="K45" s="90"/>
      <c r="L45" s="90"/>
    </row>
    <row r="46" spans="1:12" ht="167.25" customHeight="1" x14ac:dyDescent="0.25">
      <c r="A46" s="93" t="s">
        <v>201</v>
      </c>
      <c r="B46" s="92" t="s">
        <v>457</v>
      </c>
      <c r="C46" s="91" t="s">
        <v>606</v>
      </c>
      <c r="D46" s="91" t="s">
        <v>606</v>
      </c>
      <c r="E46" s="91" t="s">
        <v>606</v>
      </c>
      <c r="F46" s="91" t="s">
        <v>606</v>
      </c>
      <c r="G46" s="91" t="s">
        <v>606</v>
      </c>
      <c r="H46" s="91" t="s">
        <v>606</v>
      </c>
      <c r="I46" s="91" t="s">
        <v>606</v>
      </c>
      <c r="J46" s="90"/>
      <c r="K46" s="90"/>
      <c r="L46" s="90"/>
    </row>
    <row r="47" spans="1:12" ht="30.75" customHeight="1" x14ac:dyDescent="0.25">
      <c r="A47" s="93" t="s">
        <v>199</v>
      </c>
      <c r="B47" s="92" t="s">
        <v>200</v>
      </c>
      <c r="C47" s="338">
        <v>42552</v>
      </c>
      <c r="D47" s="338">
        <v>42566</v>
      </c>
      <c r="E47" s="339">
        <v>42217</v>
      </c>
      <c r="F47" s="339">
        <v>42248</v>
      </c>
      <c r="G47" s="339">
        <v>42217</v>
      </c>
      <c r="H47" s="339">
        <v>42248</v>
      </c>
      <c r="I47" s="359">
        <v>100</v>
      </c>
      <c r="J47" s="90"/>
      <c r="K47" s="90"/>
      <c r="L47" s="90"/>
    </row>
    <row r="48" spans="1:12" ht="37.5" customHeight="1" x14ac:dyDescent="0.25">
      <c r="A48" s="93" t="s">
        <v>469</v>
      </c>
      <c r="B48" s="94" t="s">
        <v>198</v>
      </c>
      <c r="C48" s="337"/>
      <c r="D48" s="339"/>
      <c r="E48" s="359"/>
      <c r="F48" s="359"/>
      <c r="G48" s="359"/>
      <c r="H48" s="359"/>
      <c r="I48" s="359"/>
      <c r="J48" s="90"/>
      <c r="K48" s="90"/>
      <c r="L48" s="90"/>
    </row>
    <row r="49" spans="1:12" ht="35.25" customHeight="1" x14ac:dyDescent="0.25">
      <c r="A49" s="93">
        <v>4</v>
      </c>
      <c r="B49" s="92" t="s">
        <v>196</v>
      </c>
      <c r="C49" s="338">
        <v>42566</v>
      </c>
      <c r="D49" s="338">
        <v>42582</v>
      </c>
      <c r="E49" s="339">
        <v>42248</v>
      </c>
      <c r="F49" s="339">
        <v>42278</v>
      </c>
      <c r="G49" s="339">
        <v>42248</v>
      </c>
      <c r="H49" s="339">
        <v>42278</v>
      </c>
      <c r="I49" s="359">
        <v>100</v>
      </c>
      <c r="J49" s="90"/>
      <c r="K49" s="90"/>
      <c r="L49" s="90"/>
    </row>
    <row r="50" spans="1:12" ht="86.25" customHeight="1" x14ac:dyDescent="0.25">
      <c r="A50" s="93" t="s">
        <v>197</v>
      </c>
      <c r="B50" s="92" t="s">
        <v>458</v>
      </c>
      <c r="C50" s="338">
        <v>42582</v>
      </c>
      <c r="D50" s="338">
        <v>42583</v>
      </c>
      <c r="E50" s="339">
        <v>42278</v>
      </c>
      <c r="F50" s="339">
        <v>42309</v>
      </c>
      <c r="G50" s="339">
        <v>42278</v>
      </c>
      <c r="H50" s="339">
        <v>42309</v>
      </c>
      <c r="I50" s="359">
        <v>100</v>
      </c>
      <c r="J50" s="90"/>
      <c r="K50" s="90"/>
      <c r="L50" s="90"/>
    </row>
    <row r="51" spans="1:12" ht="77.25" customHeight="1" x14ac:dyDescent="0.25">
      <c r="A51" s="93" t="s">
        <v>195</v>
      </c>
      <c r="B51" s="92" t="s">
        <v>460</v>
      </c>
      <c r="C51" s="338">
        <v>42583</v>
      </c>
      <c r="D51" s="338">
        <v>42613</v>
      </c>
      <c r="E51" s="339">
        <v>42309</v>
      </c>
      <c r="F51" s="339">
        <v>42318</v>
      </c>
      <c r="G51" s="339">
        <v>42309</v>
      </c>
      <c r="H51" s="339">
        <v>42318</v>
      </c>
      <c r="I51" s="359">
        <v>100</v>
      </c>
      <c r="J51" s="90"/>
      <c r="K51" s="90"/>
      <c r="L51" s="90"/>
    </row>
    <row r="52" spans="1:12" ht="71.25" customHeight="1" x14ac:dyDescent="0.25">
      <c r="A52" s="93" t="s">
        <v>193</v>
      </c>
      <c r="B52" s="92" t="s">
        <v>194</v>
      </c>
      <c r="C52" s="91">
        <v>0</v>
      </c>
      <c r="D52" s="91">
        <v>0</v>
      </c>
      <c r="E52" s="339">
        <v>42309</v>
      </c>
      <c r="F52" s="339">
        <v>42683</v>
      </c>
      <c r="G52" s="339">
        <v>42309</v>
      </c>
      <c r="H52" s="339">
        <v>42683</v>
      </c>
      <c r="I52" s="359">
        <v>100</v>
      </c>
      <c r="J52" s="90"/>
      <c r="K52" s="90"/>
      <c r="L52" s="90"/>
    </row>
    <row r="53" spans="1:12" ht="48" customHeight="1" x14ac:dyDescent="0.25">
      <c r="A53" s="93" t="s">
        <v>191</v>
      </c>
      <c r="B53" s="157" t="s">
        <v>461</v>
      </c>
      <c r="C53" s="338">
        <v>42583</v>
      </c>
      <c r="D53" s="338">
        <v>42613</v>
      </c>
      <c r="E53" s="339">
        <v>42309</v>
      </c>
      <c r="F53" s="339">
        <v>42338</v>
      </c>
      <c r="G53" s="339">
        <v>42309</v>
      </c>
      <c r="H53" s="339">
        <v>42338</v>
      </c>
      <c r="I53" s="359">
        <v>100</v>
      </c>
      <c r="J53" s="90"/>
      <c r="K53" s="90"/>
      <c r="L53" s="90"/>
    </row>
    <row r="54" spans="1:12" ht="46.5" customHeight="1" x14ac:dyDescent="0.25">
      <c r="A54" s="93" t="s">
        <v>462</v>
      </c>
      <c r="B54" s="92" t="s">
        <v>192</v>
      </c>
      <c r="C54" s="338">
        <v>42583</v>
      </c>
      <c r="D54" s="338">
        <v>42613</v>
      </c>
      <c r="E54" s="339">
        <v>42309</v>
      </c>
      <c r="F54" s="339">
        <v>42318</v>
      </c>
      <c r="G54" s="339">
        <v>42309</v>
      </c>
      <c r="H54" s="339">
        <v>42318</v>
      </c>
      <c r="I54" s="359">
        <v>100</v>
      </c>
      <c r="J54" s="90"/>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2017-05-05T11:35:10Z</dcterms:modified>
</cp:coreProperties>
</file>