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1 кв.2017" sheetId="1" r:id="rId1"/>
    <sheet name="2016" sheetId="2" state="hidden" r:id="rId2"/>
  </sheets>
  <externalReferences>
    <externalReference r:id="rId3"/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E134" i="1" l="1"/>
  <c r="E140" i="1"/>
  <c r="E141" i="1" s="1"/>
  <c r="E131" i="1"/>
  <c r="E137" i="1"/>
  <c r="E130" i="1"/>
  <c r="D179" i="1" l="1"/>
  <c r="D155" i="1" l="1"/>
  <c r="D150" i="1"/>
  <c r="D146" i="1"/>
  <c r="D145" i="1"/>
  <c r="D144" i="1"/>
  <c r="D140" i="1"/>
  <c r="D137" i="1"/>
  <c r="D139" i="1" s="1"/>
  <c r="D134" i="1"/>
  <c r="D131" i="1"/>
  <c r="D130" i="1"/>
  <c r="D149" i="1" l="1"/>
  <c r="D147" i="1" s="1"/>
  <c r="D50" i="1" l="1"/>
  <c r="D184" i="1"/>
  <c r="D81" i="1"/>
  <c r="D72" i="1"/>
  <c r="D65" i="1"/>
  <c r="D63" i="1"/>
  <c r="D59" i="1"/>
  <c r="D58" i="1"/>
  <c r="D57" i="1"/>
  <c r="D46" i="1"/>
  <c r="D41" i="1"/>
  <c r="D40" i="1"/>
  <c r="D39" i="1"/>
  <c r="D36" i="1"/>
  <c r="D32" i="1"/>
  <c r="D30" i="1"/>
  <c r="D28" i="1"/>
  <c r="D25" i="1"/>
  <c r="D24" i="1"/>
  <c r="D22" i="1"/>
  <c r="D181" i="1" s="1"/>
  <c r="D21" i="1"/>
  <c r="E209" i="1" l="1"/>
  <c r="E189" i="1"/>
  <c r="E187" i="1"/>
  <c r="E184" i="1"/>
  <c r="E76" i="1"/>
  <c r="E75" i="1"/>
  <c r="E72" i="1"/>
  <c r="E70" i="1"/>
  <c r="E67" i="1"/>
  <c r="E66" i="1"/>
  <c r="E65" i="1"/>
  <c r="E64" i="1"/>
  <c r="E63" i="1"/>
  <c r="E61" i="1"/>
  <c r="E60" i="1"/>
  <c r="E59" i="1"/>
  <c r="E58" i="1"/>
  <c r="E57" i="1"/>
  <c r="E52" i="1"/>
  <c r="E50" i="1"/>
  <c r="E46" i="1"/>
  <c r="E42" i="1"/>
  <c r="E41" i="1"/>
  <c r="E40" i="1"/>
  <c r="E39" i="1"/>
  <c r="E38" i="1"/>
  <c r="E36" i="1"/>
  <c r="E32" i="1"/>
  <c r="E30" i="1"/>
  <c r="E25" i="1"/>
  <c r="E24" i="1"/>
  <c r="E22" i="1"/>
  <c r="E181" i="1" s="1"/>
  <c r="E21" i="1"/>
  <c r="E206" i="2" l="1"/>
  <c r="D206" i="2"/>
  <c r="D209" i="1"/>
  <c r="E186" i="2"/>
  <c r="D186" i="2"/>
  <c r="E184" i="2"/>
  <c r="D184" i="2"/>
  <c r="D189" i="1"/>
  <c r="D187" i="1"/>
  <c r="E181" i="2"/>
  <c r="E64" i="2"/>
  <c r="E63" i="2"/>
  <c r="E61" i="2"/>
  <c r="D61" i="2"/>
  <c r="E58" i="2"/>
  <c r="E57" i="2"/>
  <c r="D64" i="1"/>
  <c r="E47" i="2"/>
  <c r="D47" i="2"/>
  <c r="E43" i="2"/>
  <c r="E39" i="2"/>
  <c r="D39" i="2"/>
  <c r="E38" i="2"/>
  <c r="E37" i="2"/>
  <c r="E36" i="2"/>
  <c r="E35" i="2"/>
  <c r="D35" i="2"/>
  <c r="E33" i="2"/>
  <c r="E29" i="2"/>
  <c r="E27" i="2"/>
  <c r="E22" i="2"/>
  <c r="D42" i="1"/>
  <c r="D38" i="1"/>
  <c r="E73" i="2"/>
  <c r="E72" i="2"/>
  <c r="E69" i="2"/>
  <c r="E67" i="2"/>
  <c r="E62" i="2"/>
  <c r="E60" i="2"/>
  <c r="E56" i="2"/>
  <c r="E55" i="2"/>
  <c r="E54" i="2"/>
  <c r="E49" i="2"/>
  <c r="E21" i="2"/>
  <c r="E19" i="2"/>
  <c r="E18" i="2"/>
  <c r="G206" i="2" l="1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6" i="2"/>
  <c r="F186" i="2"/>
  <c r="G185" i="2"/>
  <c r="F185" i="2"/>
  <c r="G184" i="2"/>
  <c r="G183" i="2"/>
  <c r="F183" i="2"/>
  <c r="G182" i="2"/>
  <c r="F182" i="2"/>
  <c r="D181" i="2"/>
  <c r="G181" i="2" s="1"/>
  <c r="E178" i="2"/>
  <c r="D178" i="2"/>
  <c r="E177" i="2"/>
  <c r="D177" i="2"/>
  <c r="G177" i="2" s="1"/>
  <c r="E176" i="2"/>
  <c r="D176" i="2"/>
  <c r="E175" i="2"/>
  <c r="D175" i="2"/>
  <c r="G175" i="2" s="1"/>
  <c r="E174" i="2"/>
  <c r="D174" i="2"/>
  <c r="E173" i="2"/>
  <c r="D173" i="2"/>
  <c r="G173" i="2" s="1"/>
  <c r="E172" i="2"/>
  <c r="D172" i="2"/>
  <c r="E171" i="2"/>
  <c r="D171" i="2"/>
  <c r="G171" i="2" s="1"/>
  <c r="E170" i="2"/>
  <c r="D170" i="2"/>
  <c r="E169" i="2"/>
  <c r="D169" i="2"/>
  <c r="G169" i="2" s="1"/>
  <c r="E168" i="2"/>
  <c r="D168" i="2"/>
  <c r="G168" i="2" s="1"/>
  <c r="E167" i="2"/>
  <c r="D167" i="2"/>
  <c r="G167" i="2" s="1"/>
  <c r="E166" i="2"/>
  <c r="D166" i="2"/>
  <c r="E165" i="2"/>
  <c r="D165" i="2"/>
  <c r="G165" i="2" s="1"/>
  <c r="E164" i="2"/>
  <c r="D164" i="2"/>
  <c r="E163" i="2"/>
  <c r="D163" i="2"/>
  <c r="G163" i="2" s="1"/>
  <c r="E162" i="2"/>
  <c r="D162" i="2"/>
  <c r="E161" i="2"/>
  <c r="D161" i="2"/>
  <c r="G161" i="2" s="1"/>
  <c r="E160" i="2"/>
  <c r="D160" i="2"/>
  <c r="G160" i="2" s="1"/>
  <c r="E159" i="2"/>
  <c r="D159" i="2"/>
  <c r="G159" i="2" s="1"/>
  <c r="E158" i="2"/>
  <c r="D158" i="2"/>
  <c r="G158" i="2" s="1"/>
  <c r="E157" i="2"/>
  <c r="F157" i="2" s="1"/>
  <c r="D157" i="2"/>
  <c r="G157" i="2" s="1"/>
  <c r="E156" i="2"/>
  <c r="D156" i="2"/>
  <c r="G156" i="2" s="1"/>
  <c r="G155" i="2"/>
  <c r="E155" i="2"/>
  <c r="D155" i="2"/>
  <c r="E154" i="2"/>
  <c r="D154" i="2"/>
  <c r="E153" i="2"/>
  <c r="D153" i="2"/>
  <c r="G153" i="2" s="1"/>
  <c r="E152" i="2"/>
  <c r="D152" i="2"/>
  <c r="G152" i="2" s="1"/>
  <c r="E151" i="2"/>
  <c r="D151" i="2"/>
  <c r="G151" i="2" s="1"/>
  <c r="E150" i="2"/>
  <c r="D150" i="2"/>
  <c r="E149" i="2"/>
  <c r="D149" i="2"/>
  <c r="E148" i="2"/>
  <c r="D148" i="2"/>
  <c r="E147" i="2"/>
  <c r="D147" i="2"/>
  <c r="G147" i="2" s="1"/>
  <c r="G146" i="2"/>
  <c r="E146" i="2"/>
  <c r="D146" i="2"/>
  <c r="E145" i="2"/>
  <c r="D145" i="2"/>
  <c r="G145" i="2" s="1"/>
  <c r="E144" i="2"/>
  <c r="D144" i="2"/>
  <c r="G144" i="2" s="1"/>
  <c r="E143" i="2"/>
  <c r="D143" i="2"/>
  <c r="G143" i="2" s="1"/>
  <c r="E142" i="2"/>
  <c r="D142" i="2"/>
  <c r="E141" i="2"/>
  <c r="D141" i="2"/>
  <c r="E140" i="2"/>
  <c r="D140" i="2"/>
  <c r="E137" i="2"/>
  <c r="D137" i="2"/>
  <c r="G135" i="2"/>
  <c r="E133" i="2"/>
  <c r="D133" i="2"/>
  <c r="G133" i="2" s="1"/>
  <c r="E132" i="2"/>
  <c r="D132" i="2"/>
  <c r="E131" i="2"/>
  <c r="D131" i="2"/>
  <c r="E130" i="2"/>
  <c r="F130" i="2" s="1"/>
  <c r="D130" i="2"/>
  <c r="G130" i="2" s="1"/>
  <c r="E129" i="2"/>
  <c r="D129" i="2"/>
  <c r="E128" i="2"/>
  <c r="D128" i="2"/>
  <c r="E127" i="2"/>
  <c r="D127" i="2"/>
  <c r="G127" i="2" s="1"/>
  <c r="E126" i="2"/>
  <c r="D126" i="2"/>
  <c r="G126" i="2" s="1"/>
  <c r="E125" i="2"/>
  <c r="D125" i="2"/>
  <c r="G125" i="2" s="1"/>
  <c r="E124" i="2"/>
  <c r="D124" i="2"/>
  <c r="G124" i="2" s="1"/>
  <c r="E123" i="2"/>
  <c r="D123" i="2"/>
  <c r="G123" i="2" s="1"/>
  <c r="E122" i="2"/>
  <c r="D122" i="2"/>
  <c r="G122" i="2" s="1"/>
  <c r="E121" i="2"/>
  <c r="D121" i="2"/>
  <c r="G121" i="2" s="1"/>
  <c r="E120" i="2"/>
  <c r="D120" i="2"/>
  <c r="G120" i="2" s="1"/>
  <c r="E119" i="2"/>
  <c r="D119" i="2"/>
  <c r="G119" i="2" s="1"/>
  <c r="E118" i="2"/>
  <c r="D118" i="2"/>
  <c r="G118" i="2" s="1"/>
  <c r="E117" i="2"/>
  <c r="D117" i="2"/>
  <c r="E116" i="2"/>
  <c r="D116" i="2"/>
  <c r="G116" i="2" s="1"/>
  <c r="E115" i="2"/>
  <c r="D115" i="2"/>
  <c r="G115" i="2" s="1"/>
  <c r="E114" i="2"/>
  <c r="F114" i="2" s="1"/>
  <c r="D114" i="2"/>
  <c r="G114" i="2" s="1"/>
  <c r="E113" i="2"/>
  <c r="D113" i="2"/>
  <c r="G113" i="2" s="1"/>
  <c r="E112" i="2"/>
  <c r="D112" i="2"/>
  <c r="G112" i="2" s="1"/>
  <c r="E111" i="2"/>
  <c r="F111" i="2" s="1"/>
  <c r="D111" i="2"/>
  <c r="E110" i="2"/>
  <c r="D110" i="2"/>
  <c r="G110" i="2" s="1"/>
  <c r="E109" i="2"/>
  <c r="D109" i="2"/>
  <c r="G109" i="2" s="1"/>
  <c r="E108" i="2"/>
  <c r="D108" i="2"/>
  <c r="G108" i="2" s="1"/>
  <c r="E107" i="2"/>
  <c r="D107" i="2"/>
  <c r="G107" i="2" s="1"/>
  <c r="E106" i="2"/>
  <c r="D106" i="2"/>
  <c r="G106" i="2" s="1"/>
  <c r="E105" i="2"/>
  <c r="D105" i="2"/>
  <c r="G105" i="2" s="1"/>
  <c r="E104" i="2"/>
  <c r="D104" i="2"/>
  <c r="G104" i="2" s="1"/>
  <c r="E103" i="2"/>
  <c r="F103" i="2" s="1"/>
  <c r="D103" i="2"/>
  <c r="G103" i="2" s="1"/>
  <c r="E102" i="2"/>
  <c r="D102" i="2"/>
  <c r="E101" i="2"/>
  <c r="F101" i="2" s="1"/>
  <c r="D101" i="2"/>
  <c r="E100" i="2"/>
  <c r="D100" i="2"/>
  <c r="E99" i="2"/>
  <c r="F99" i="2" s="1"/>
  <c r="D99" i="2"/>
  <c r="G99" i="2" s="1"/>
  <c r="E98" i="2"/>
  <c r="F98" i="2" s="1"/>
  <c r="D98" i="2"/>
  <c r="G98" i="2" s="1"/>
  <c r="E97" i="2"/>
  <c r="D97" i="2"/>
  <c r="G97" i="2" s="1"/>
  <c r="E96" i="2"/>
  <c r="D96" i="2"/>
  <c r="G96" i="2" s="1"/>
  <c r="E95" i="2"/>
  <c r="D95" i="2"/>
  <c r="E94" i="2"/>
  <c r="D94" i="2"/>
  <c r="E93" i="2"/>
  <c r="D93" i="2"/>
  <c r="E92" i="2"/>
  <c r="D92" i="2"/>
  <c r="E91" i="2"/>
  <c r="D91" i="2"/>
  <c r="G91" i="2" s="1"/>
  <c r="E90" i="2"/>
  <c r="F90" i="2" s="1"/>
  <c r="D90" i="2"/>
  <c r="E89" i="2"/>
  <c r="D89" i="2"/>
  <c r="E88" i="2"/>
  <c r="F88" i="2" s="1"/>
  <c r="D88" i="2"/>
  <c r="E87" i="2"/>
  <c r="D87" i="2"/>
  <c r="G87" i="2" s="1"/>
  <c r="E86" i="2"/>
  <c r="D86" i="2"/>
  <c r="G86" i="2" s="1"/>
  <c r="E85" i="2"/>
  <c r="D85" i="2"/>
  <c r="G85" i="2" s="1"/>
  <c r="E84" i="2"/>
  <c r="F84" i="2" s="1"/>
  <c r="D84" i="2"/>
  <c r="G84" i="2" s="1"/>
  <c r="E83" i="2"/>
  <c r="D83" i="2"/>
  <c r="E82" i="2"/>
  <c r="D82" i="2"/>
  <c r="G81" i="2"/>
  <c r="E81" i="2"/>
  <c r="D81" i="2"/>
  <c r="B81" i="2"/>
  <c r="E80" i="2"/>
  <c r="D80" i="2"/>
  <c r="D78" i="2"/>
  <c r="G78" i="2" s="1"/>
  <c r="G77" i="2"/>
  <c r="F77" i="2"/>
  <c r="G76" i="2"/>
  <c r="F76" i="2"/>
  <c r="E75" i="2"/>
  <c r="E79" i="2" s="1"/>
  <c r="E74" i="2"/>
  <c r="E70" i="2"/>
  <c r="E71" i="2" s="1"/>
  <c r="D69" i="2"/>
  <c r="G69" i="2" s="1"/>
  <c r="G64" i="2"/>
  <c r="F64" i="2"/>
  <c r="G63" i="2"/>
  <c r="F63" i="2"/>
  <c r="D62" i="2"/>
  <c r="G62" i="2" s="1"/>
  <c r="G61" i="2"/>
  <c r="D60" i="2"/>
  <c r="G60" i="2" s="1"/>
  <c r="E59" i="2"/>
  <c r="G58" i="2"/>
  <c r="F58" i="2"/>
  <c r="G57" i="2"/>
  <c r="F57" i="2"/>
  <c r="D56" i="2"/>
  <c r="F56" i="2" s="1"/>
  <c r="D55" i="2"/>
  <c r="G55" i="2" s="1"/>
  <c r="D54" i="2"/>
  <c r="G54" i="2" s="1"/>
  <c r="E53" i="2"/>
  <c r="G49" i="2"/>
  <c r="F49" i="2"/>
  <c r="G48" i="2"/>
  <c r="F48" i="2"/>
  <c r="G47" i="2"/>
  <c r="F47" i="2"/>
  <c r="G46" i="2"/>
  <c r="F46" i="2"/>
  <c r="G44" i="2"/>
  <c r="F44" i="2"/>
  <c r="G43" i="2"/>
  <c r="D43" i="2"/>
  <c r="F43" i="2" s="1"/>
  <c r="G42" i="2"/>
  <c r="F42" i="2"/>
  <c r="F39" i="2"/>
  <c r="E40" i="2"/>
  <c r="D38" i="2"/>
  <c r="G38" i="2" s="1"/>
  <c r="D37" i="2"/>
  <c r="G37" i="2" s="1"/>
  <c r="D36" i="2"/>
  <c r="G36" i="2" s="1"/>
  <c r="F35" i="2"/>
  <c r="G34" i="2"/>
  <c r="F34" i="2"/>
  <c r="D33" i="2"/>
  <c r="F33" i="2" s="1"/>
  <c r="G32" i="2"/>
  <c r="F32" i="2"/>
  <c r="G30" i="2"/>
  <c r="F30" i="2"/>
  <c r="D29" i="2"/>
  <c r="G29" i="2" s="1"/>
  <c r="G28" i="2"/>
  <c r="F28" i="2"/>
  <c r="D27" i="2"/>
  <c r="G27" i="2" s="1"/>
  <c r="D25" i="2"/>
  <c r="G25" i="2" s="1"/>
  <c r="D22" i="2"/>
  <c r="F22" i="2" s="1"/>
  <c r="D21" i="2"/>
  <c r="D19" i="2"/>
  <c r="G19" i="2" s="1"/>
  <c r="D18" i="2"/>
  <c r="G17" i="2"/>
  <c r="F17" i="2"/>
  <c r="G82" i="2" l="1"/>
  <c r="G129" i="2"/>
  <c r="G83" i="2"/>
  <c r="G128" i="2"/>
  <c r="G140" i="2"/>
  <c r="G142" i="2"/>
  <c r="F170" i="2"/>
  <c r="F178" i="2"/>
  <c r="D20" i="2"/>
  <c r="G56" i="2"/>
  <c r="F78" i="2"/>
  <c r="D23" i="2"/>
  <c r="D52" i="2" s="1"/>
  <c r="F83" i="2"/>
  <c r="F87" i="2"/>
  <c r="F92" i="2"/>
  <c r="F94" i="2"/>
  <c r="F115" i="2"/>
  <c r="F117" i="2"/>
  <c r="F119" i="2"/>
  <c r="F127" i="2"/>
  <c r="F148" i="2"/>
  <c r="F150" i="2"/>
  <c r="F82" i="2"/>
  <c r="F86" i="2"/>
  <c r="F89" i="2"/>
  <c r="F91" i="2"/>
  <c r="F102" i="2"/>
  <c r="F104" i="2"/>
  <c r="F110" i="2"/>
  <c r="F131" i="2"/>
  <c r="F133" i="2"/>
  <c r="F169" i="2"/>
  <c r="F177" i="2"/>
  <c r="F81" i="2"/>
  <c r="F85" i="2"/>
  <c r="F93" i="2"/>
  <c r="F95" i="2"/>
  <c r="D134" i="2"/>
  <c r="G134" i="2" s="1"/>
  <c r="F118" i="2"/>
  <c r="F120" i="2"/>
  <c r="F126" i="2"/>
  <c r="G172" i="2"/>
  <c r="G88" i="2"/>
  <c r="G89" i="2"/>
  <c r="G90" i="2"/>
  <c r="G92" i="2"/>
  <c r="G93" i="2"/>
  <c r="G94" i="2"/>
  <c r="F108" i="2"/>
  <c r="F124" i="2"/>
  <c r="F80" i="2"/>
  <c r="G100" i="2"/>
  <c r="G102" i="2"/>
  <c r="F107" i="2"/>
  <c r="F123" i="2"/>
  <c r="G132" i="2"/>
  <c r="F137" i="2"/>
  <c r="F141" i="2"/>
  <c r="F146" i="2"/>
  <c r="F158" i="2"/>
  <c r="F174" i="2"/>
  <c r="G176" i="2"/>
  <c r="E134" i="2"/>
  <c r="G80" i="2"/>
  <c r="F106" i="2"/>
  <c r="F122" i="2"/>
  <c r="F142" i="2"/>
  <c r="G149" i="2"/>
  <c r="F154" i="2"/>
  <c r="F162" i="2"/>
  <c r="F164" i="2"/>
  <c r="F166" i="2"/>
  <c r="F18" i="2"/>
  <c r="F55" i="2"/>
  <c r="F69" i="2"/>
  <c r="F27" i="2"/>
  <c r="F29" i="2"/>
  <c r="F54" i="2"/>
  <c r="D59" i="2"/>
  <c r="F59" i="2" s="1"/>
  <c r="F37" i="2"/>
  <c r="F36" i="2"/>
  <c r="D31" i="2"/>
  <c r="G33" i="2"/>
  <c r="G18" i="2"/>
  <c r="F21" i="2"/>
  <c r="G22" i="2"/>
  <c r="F25" i="2"/>
  <c r="E31" i="2"/>
  <c r="E51" i="2"/>
  <c r="F62" i="2"/>
  <c r="E65" i="2"/>
  <c r="F97" i="2"/>
  <c r="F113" i="2"/>
  <c r="F129" i="2"/>
  <c r="G141" i="2"/>
  <c r="F144" i="2"/>
  <c r="F153" i="2"/>
  <c r="G154" i="2"/>
  <c r="F160" i="2"/>
  <c r="G166" i="2"/>
  <c r="G174" i="2"/>
  <c r="D51" i="2"/>
  <c r="E20" i="2"/>
  <c r="G21" i="2"/>
  <c r="D26" i="2"/>
  <c r="F38" i="2"/>
  <c r="D40" i="2"/>
  <c r="G40" i="2" s="1"/>
  <c r="E50" i="2"/>
  <c r="D65" i="2"/>
  <c r="D53" i="2"/>
  <c r="F61" i="2"/>
  <c r="F100" i="2"/>
  <c r="F109" i="2"/>
  <c r="F116" i="2"/>
  <c r="F125" i="2"/>
  <c r="F132" i="2"/>
  <c r="E136" i="2"/>
  <c r="G137" i="2"/>
  <c r="F140" i="2"/>
  <c r="F149" i="2"/>
  <c r="G150" i="2"/>
  <c r="F156" i="2"/>
  <c r="F165" i="2"/>
  <c r="F173" i="2"/>
  <c r="D50" i="2"/>
  <c r="F19" i="2"/>
  <c r="G20" i="2"/>
  <c r="E23" i="2"/>
  <c r="E26" i="2"/>
  <c r="E187" i="2" s="1"/>
  <c r="G35" i="2"/>
  <c r="G39" i="2"/>
  <c r="F60" i="2"/>
  <c r="F96" i="2"/>
  <c r="G101" i="2"/>
  <c r="F105" i="2"/>
  <c r="F112" i="2"/>
  <c r="G117" i="2"/>
  <c r="F121" i="2"/>
  <c r="F128" i="2"/>
  <c r="F145" i="2"/>
  <c r="G148" i="2"/>
  <c r="F152" i="2"/>
  <c r="F161" i="2"/>
  <c r="G162" i="2"/>
  <c r="G164" i="2"/>
  <c r="G170" i="2"/>
  <c r="G178" i="2"/>
  <c r="F168" i="2"/>
  <c r="F172" i="2"/>
  <c r="F176" i="2"/>
  <c r="F184" i="2"/>
  <c r="G95" i="2"/>
  <c r="G111" i="2"/>
  <c r="G131" i="2"/>
  <c r="F143" i="2"/>
  <c r="F147" i="2"/>
  <c r="F151" i="2"/>
  <c r="F155" i="2"/>
  <c r="F159" i="2"/>
  <c r="F163" i="2"/>
  <c r="F167" i="2"/>
  <c r="F171" i="2"/>
  <c r="F175" i="2"/>
  <c r="F181" i="2"/>
  <c r="F23" i="2" l="1"/>
  <c r="D136" i="2"/>
  <c r="F136" i="2" s="1"/>
  <c r="F134" i="2"/>
  <c r="F31" i="2"/>
  <c r="G59" i="2"/>
  <c r="F40" i="2"/>
  <c r="G51" i="2"/>
  <c r="G65" i="2"/>
  <c r="G26" i="2"/>
  <c r="D66" i="2"/>
  <c r="G50" i="2"/>
  <c r="E138" i="2"/>
  <c r="F50" i="2"/>
  <c r="E66" i="2"/>
  <c r="D187" i="2"/>
  <c r="G187" i="2" s="1"/>
  <c r="G136" i="2"/>
  <c r="D68" i="2"/>
  <c r="F51" i="2"/>
  <c r="D24" i="2"/>
  <c r="G23" i="2"/>
  <c r="E24" i="2"/>
  <c r="F26" i="2"/>
  <c r="G53" i="2"/>
  <c r="F53" i="2"/>
  <c r="F20" i="2"/>
  <c r="E52" i="2"/>
  <c r="F52" i="2" s="1"/>
  <c r="F65" i="2"/>
  <c r="G31" i="2"/>
  <c r="D138" i="2" l="1"/>
  <c r="G138" i="2" s="1"/>
  <c r="G52" i="2"/>
  <c r="G24" i="2"/>
  <c r="D41" i="2"/>
  <c r="E68" i="2"/>
  <c r="F68" i="2" s="1"/>
  <c r="F66" i="2"/>
  <c r="D72" i="2"/>
  <c r="D67" i="2"/>
  <c r="G66" i="2"/>
  <c r="F24" i="2"/>
  <c r="E41" i="2"/>
  <c r="F187" i="2"/>
  <c r="F138" i="2" l="1"/>
  <c r="D70" i="2"/>
  <c r="D73" i="2" s="1"/>
  <c r="G67" i="2"/>
  <c r="F67" i="2"/>
  <c r="G68" i="2"/>
  <c r="F41" i="2"/>
  <c r="E45" i="2"/>
  <c r="D75" i="2"/>
  <c r="D79" i="2"/>
  <c r="G72" i="2"/>
  <c r="F72" i="2"/>
  <c r="G41" i="2"/>
  <c r="D45" i="2"/>
  <c r="G45" i="2" l="1"/>
  <c r="G79" i="2"/>
  <c r="F79" i="2"/>
  <c r="G73" i="2"/>
  <c r="F73" i="2"/>
  <c r="G75" i="2"/>
  <c r="F75" i="2"/>
  <c r="F45" i="2"/>
  <c r="G70" i="2"/>
  <c r="D71" i="2"/>
  <c r="F70" i="2"/>
  <c r="G71" i="2" l="1"/>
  <c r="F71" i="2"/>
  <c r="D74" i="2"/>
  <c r="G74" i="2" l="1"/>
  <c r="F74" i="2"/>
  <c r="D148" i="1" l="1"/>
  <c r="B84" i="1"/>
  <c r="D141" i="1" l="1"/>
  <c r="E73" i="1" l="1"/>
  <c r="E74" i="1" s="1"/>
  <c r="E77" i="1"/>
  <c r="E78" i="1"/>
  <c r="E82" i="1" s="1"/>
  <c r="E68" i="1"/>
  <c r="E62" i="1"/>
  <c r="E43" i="1"/>
  <c r="E34" i="1"/>
  <c r="E29" i="1"/>
  <c r="E27" i="1" s="1"/>
  <c r="E26" i="1"/>
  <c r="E54" i="1"/>
  <c r="E53" i="1"/>
  <c r="E44" i="1" l="1"/>
  <c r="E48" i="1" s="1"/>
  <c r="E23" i="1"/>
  <c r="E55" i="1" s="1"/>
  <c r="E56" i="1"/>
  <c r="E69" i="1" s="1"/>
  <c r="E71" i="1" s="1"/>
  <c r="E190" i="1" l="1"/>
  <c r="D26" i="1"/>
  <c r="D53" i="1"/>
  <c r="D56" i="1" l="1"/>
  <c r="D23" i="1"/>
  <c r="D54" i="1"/>
  <c r="D68" i="1"/>
  <c r="D43" i="1"/>
  <c r="D62" i="1"/>
  <c r="D29" i="1"/>
  <c r="D27" i="1" s="1"/>
  <c r="D34" i="1"/>
  <c r="D69" i="1"/>
  <c r="D143" i="1" s="1"/>
  <c r="D151" i="1" s="1"/>
  <c r="D190" i="1" l="1"/>
  <c r="D44" i="1"/>
  <c r="D55" i="1"/>
  <c r="D75" i="1"/>
  <c r="D71" i="1" l="1"/>
  <c r="D82" i="1"/>
  <c r="D78" i="1"/>
  <c r="D48" i="1"/>
  <c r="D70" i="1" l="1"/>
  <c r="D73" i="1" l="1"/>
  <c r="D76" i="1" s="1"/>
  <c r="D74" i="1" l="1"/>
  <c r="D77" i="1" l="1"/>
</calcChain>
</file>

<file path=xl/sharedStrings.xml><?xml version="1.0" encoding="utf-8"?>
<sst xmlns="http://schemas.openxmlformats.org/spreadsheetml/2006/main" count="1020" uniqueCount="267">
  <si>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</si>
  <si>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</si>
  <si>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</si>
  <si>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</si>
  <si>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</si>
  <si>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</si>
  <si>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</si>
  <si>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</si>
  <si>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Единицы измерения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</si>
  <si>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</si>
  <si>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</si>
  <si>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</si>
  <si>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</si>
  <si>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</si>
  <si>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</si>
  <si>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</si>
  <si>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</si>
  <si>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</si>
  <si>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</si>
  <si>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</si>
  <si>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</si>
  <si>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</si>
  <si>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</si>
  <si>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</si>
  <si>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</si>
  <si>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</si>
  <si>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</si>
  <si>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</si>
  <si>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</si>
  <si>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</si>
  <si>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</si>
  <si>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</si>
  <si>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</si>
  <si>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</si>
  <si>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</si>
  <si>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</si>
  <si>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</si>
  <si>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</si>
  <si>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</si>
  <si>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</si>
  <si>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</si>
  <si>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</si>
  <si>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</si>
  <si>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</si>
  <si>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</si>
  <si>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</si>
  <si>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</si>
  <si>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</si>
  <si>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</si>
  <si>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</si>
  <si>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</si>
  <si>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</si>
  <si>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</si>
  <si>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</si>
  <si>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</si>
  <si>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</si>
  <si>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</si>
  <si>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</si>
  <si>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</si>
  <si>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</si>
  <si>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</si>
  <si>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</si>
  <si>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</si>
  <si>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</si>
  <si>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</si>
  <si>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</si>
  <si>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</si>
  <si>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</si>
  <si>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</si>
  <si>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 (сальдо) (1 + 2)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</si>
  <si>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</si>
  <si>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</si>
  <si>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</si>
  <si>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</si>
  <si>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</si>
  <si>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</si>
  <si>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</si>
  <si>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</si>
  <si>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</si>
  <si>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</si>
  <si>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</si>
  <si>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</si>
  <si>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</si>
  <si>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</si>
  <si>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</si>
  <si>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</si>
  <si>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</si>
  <si>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</si>
  <si>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</si>
  <si>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</si>
  <si>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</si>
  <si>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</si>
  <si>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</si>
  <si>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</si>
  <si>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</si>
  <si>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</si>
  <si>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</si>
  <si>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</si>
  <si>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</si>
  <si>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</si>
  <si>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</si>
  <si>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</si>
  <si>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</si>
  <si>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</si>
  <si>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</si>
  <si>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</si>
  <si>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</si>
  <si>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</si>
  <si>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</si>
  <si>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</si>
  <si>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</si>
  <si>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</si>
  <si>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 xml:space="preserve"> 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</si>
  <si>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</si>
  <si>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</si>
  <si>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</si>
  <si>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</si>
  <si>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</si>
  <si>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</si>
  <si>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</si>
  <si>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</si>
  <si>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</si>
  <si>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</si>
  <si>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</si>
  <si>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</si>
  <si>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</si>
  <si>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</si>
  <si>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</si>
  <si>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</si>
  <si>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</si>
  <si>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</si>
  <si>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</si>
  <si>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</si>
  <si>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</si>
  <si>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</si>
  <si>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</si>
  <si>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</si>
  <si>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</si>
  <si>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</si>
  <si>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</si>
  <si>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</si>
  <si>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</si>
  <si>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</si>
  <si>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</si>
  <si>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</si>
  <si>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</si>
  <si>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</si>
  <si>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</si>
  <si>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</si>
  <si>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</si>
  <si>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</si>
  <si>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</si>
  <si>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</si>
  <si>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</si>
  <si>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</si>
  <si>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</si>
  <si>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</si>
  <si>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</si>
  <si>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</si>
  <si>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</si>
  <si>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</si>
  <si>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</si>
  <si>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</si>
  <si>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</si>
  <si>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</si>
  <si>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</si>
  <si>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</si>
  <si>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</si>
  <si>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</si>
  <si>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</si>
  <si>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</si>
  <si>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</si>
  <si>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</si>
  <si>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</si>
  <si>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</si>
  <si>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</si>
  <si>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</si>
  <si>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</si>
  <si>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</si>
  <si>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</si>
  <si>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</si>
  <si>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</si>
  <si>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</si>
  <si>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</si>
  <si>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</si>
  <si>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</si>
  <si>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</si>
  <si>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</si>
  <si>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</si>
  <si>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</si>
  <si>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</si>
  <si>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</si>
  <si>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</si>
  <si>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</si>
  <si>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</si>
  <si>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</si>
  <si>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</si>
  <si>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</si>
  <si>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</si>
  <si>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</si>
  <si>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</si>
  <si>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</si>
  <si>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</si>
  <si>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</si>
  <si>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</si>
  <si>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</si>
  <si>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</si>
  <si>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</si>
  <si>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</si>
  <si>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</si>
  <si>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</si>
  <si>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</si>
  <si>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</si>
  <si>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</si>
  <si>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</si>
  <si>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</si>
  <si>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</si>
  <si>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</si>
  <si>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</si>
  <si>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</si>
  <si>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</si>
  <si>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</si>
  <si>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</si>
  <si>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</si>
  <si>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</si>
  <si>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</si>
  <si>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</si>
  <si>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</si>
  <si>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</si>
  <si>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</si>
  <si>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</si>
  <si>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</si>
  <si>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</si>
  <si>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</si>
  <si>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</si>
  <si>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</si>
  <si>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</si>
  <si>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</si>
  <si>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</si>
  <si>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</si>
  <si>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</si>
  <si>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</si>
  <si>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</si>
  <si>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</si>
  <si>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</si>
  <si>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</si>
  <si>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</si>
  <si>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</si>
  <si>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</si>
  <si>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 xml:space="preserve">  </t>
  </si>
  <si>
    <t>Год 2016</t>
  </si>
  <si>
    <t>Год раскрытия информации: 2016 год</t>
  </si>
  <si>
    <t>АО "Янтарьэнерго"</t>
  </si>
  <si>
    <t xml:space="preserve">Отклонение от плана </t>
  </si>
  <si>
    <t>Собственная НВВ сетевой компании</t>
  </si>
  <si>
    <t>Страховые взносы</t>
  </si>
  <si>
    <r>
      <rPr>
        <b/>
        <sz val="14"/>
        <color indexed="8"/>
        <rFont val="Times New Roman"/>
        <family val="1"/>
        <charset val="204"/>
      </rPr>
      <t xml:space="preserve">за  период </t>
    </r>
    <r>
      <rPr>
        <b/>
        <u/>
        <sz val="14"/>
        <color indexed="8"/>
        <rFont val="Times New Roman"/>
        <family val="1"/>
        <charset val="204"/>
      </rPr>
      <t xml:space="preserve">  2016</t>
    </r>
  </si>
  <si>
    <t>Год раскрытия информации: 2017 год</t>
  </si>
  <si>
    <t>Год 2017</t>
  </si>
  <si>
    <t xml:space="preserve">Факт </t>
  </si>
  <si>
    <t>за  период   2017 год</t>
  </si>
  <si>
    <t>Прочие расходы</t>
  </si>
  <si>
    <t>Приток денежных средств по инвестиционной деятельности, всего</t>
  </si>
  <si>
    <t>Факт за 1 квартал 2017 года</t>
  </si>
  <si>
    <t xml:space="preserve">  фирменное наименование субъекта электроэнергетики</t>
  </si>
  <si>
    <t xml:space="preserve">  период реализации инвестиционной программы</t>
  </si>
  <si>
    <t>Отчет за 1 квартал  года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</si>
</sst>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0.0%"/>
    <numFmt numFmtId="166" formatCode="#,##0_ ;\-#,##0\ "/>
    <numFmt numFmtId="167" formatCode="#,##0.0_ ;\-#,##0.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0" fontId="2" fillId="0" borderId="0" xfId="1" applyFont="1"/>
    <xf numFmtId="0" fontId="2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13" fillId="0" borderId="8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14" fillId="0" borderId="18" xfId="0" applyFont="1" applyBorder="1" applyAlignment="1">
      <alignment horizontal="center" vertical="center"/>
    </xf>
    <xf numFmtId="0" fontId="2" fillId="0" borderId="20" xfId="1" applyFont="1" applyFill="1" applyBorder="1" applyAlignment="1">
      <alignment vertical="center"/>
    </xf>
    <xf numFmtId="49" fontId="15" fillId="0" borderId="17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right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49" fontId="15" fillId="0" borderId="20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49" fontId="14" fillId="0" borderId="12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center" vertical="center" wrapText="1"/>
    </xf>
    <xf numFmtId="166" fontId="2" fillId="2" borderId="19" xfId="1" applyNumberFormat="1" applyFont="1" applyFill="1" applyBorder="1" applyAlignment="1">
      <alignment horizontal="center" vertical="center" wrapText="1"/>
    </xf>
    <xf numFmtId="166" fontId="4" fillId="2" borderId="19" xfId="1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>
      <alignment horizontal="center" vertical="center" wrapText="1"/>
    </xf>
    <xf numFmtId="166" fontId="4" fillId="0" borderId="19" xfId="1" applyNumberFormat="1" applyFont="1" applyFill="1" applyBorder="1" applyAlignment="1">
      <alignment horizontal="center" vertical="center" wrapText="1"/>
    </xf>
    <xf numFmtId="166" fontId="4" fillId="2" borderId="23" xfId="1" applyNumberFormat="1" applyFont="1" applyFill="1" applyBorder="1" applyAlignment="1">
      <alignment horizontal="center" vertical="center" wrapText="1"/>
    </xf>
    <xf numFmtId="166" fontId="4" fillId="0" borderId="29" xfId="1" applyNumberFormat="1" applyFont="1" applyFill="1" applyBorder="1" applyAlignment="1">
      <alignment horizontal="center" vertical="center" wrapText="1"/>
    </xf>
    <xf numFmtId="166" fontId="2" fillId="2" borderId="9" xfId="1" applyNumberFormat="1" applyFont="1" applyFill="1" applyBorder="1" applyAlignment="1">
      <alignment horizontal="center" vertical="center" wrapText="1"/>
    </xf>
    <xf numFmtId="166" fontId="4" fillId="0" borderId="10" xfId="1" applyNumberFormat="1" applyFont="1" applyFill="1" applyBorder="1" applyAlignment="1">
      <alignment horizontal="center" vertical="center" wrapText="1"/>
    </xf>
    <xf numFmtId="166" fontId="2" fillId="2" borderId="14" xfId="1" applyNumberFormat="1" applyFont="1" applyFill="1" applyBorder="1" applyAlignment="1">
      <alignment horizontal="center" vertical="center" wrapText="1"/>
    </xf>
    <xf numFmtId="166" fontId="2" fillId="2" borderId="23" xfId="1" applyNumberFormat="1" applyFont="1" applyFill="1" applyBorder="1" applyAlignment="1">
      <alignment horizontal="center" vertical="center" wrapText="1"/>
    </xf>
    <xf numFmtId="166" fontId="4" fillId="0" borderId="24" xfId="1" applyNumberFormat="1" applyFont="1" applyFill="1" applyBorder="1" applyAlignment="1">
      <alignment horizontal="center" vertical="center" wrapText="1"/>
    </xf>
    <xf numFmtId="165" fontId="4" fillId="0" borderId="16" xfId="3" applyNumberFormat="1" applyFont="1" applyFill="1" applyBorder="1" applyAlignment="1">
      <alignment horizontal="center" vertical="center"/>
    </xf>
    <xf numFmtId="165" fontId="4" fillId="0" borderId="30" xfId="3" applyNumberFormat="1" applyFont="1" applyFill="1" applyBorder="1" applyAlignment="1">
      <alignment horizontal="center" vertical="center"/>
    </xf>
    <xf numFmtId="165" fontId="4" fillId="0" borderId="11" xfId="3" applyNumberFormat="1" applyFont="1" applyFill="1" applyBorder="1" applyAlignment="1">
      <alignment horizontal="center" vertical="center"/>
    </xf>
    <xf numFmtId="165" fontId="4" fillId="0" borderId="25" xfId="3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3" fontId="4" fillId="2" borderId="3" xfId="1" applyNumberFormat="1" applyFont="1" applyFill="1" applyBorder="1" applyAlignment="1">
      <alignment horizontal="center" vertical="center"/>
    </xf>
    <xf numFmtId="9" fontId="4" fillId="2" borderId="4" xfId="3" applyFont="1" applyFill="1" applyBorder="1" applyAlignment="1">
      <alignment horizontal="center" vertical="center"/>
    </xf>
    <xf numFmtId="3" fontId="2" fillId="2" borderId="31" xfId="1" applyNumberFormat="1" applyFont="1" applyFill="1" applyBorder="1" applyAlignment="1">
      <alignment horizontal="center" vertical="center"/>
    </xf>
    <xf numFmtId="9" fontId="2" fillId="2" borderId="32" xfId="3" applyFont="1" applyFill="1" applyBorder="1" applyAlignment="1">
      <alignment horizontal="center" vertical="center"/>
    </xf>
    <xf numFmtId="3" fontId="4" fillId="2" borderId="31" xfId="1" applyNumberFormat="1" applyFont="1" applyFill="1" applyBorder="1" applyAlignment="1">
      <alignment horizontal="center" vertical="center"/>
    </xf>
    <xf numFmtId="9" fontId="4" fillId="2" borderId="32" xfId="3" applyFont="1" applyFill="1" applyBorder="1" applyAlignment="1">
      <alignment horizontal="center" vertical="center"/>
    </xf>
    <xf numFmtId="164" fontId="2" fillId="2" borderId="31" xfId="1" applyNumberFormat="1" applyFont="1" applyFill="1" applyBorder="1" applyAlignment="1">
      <alignment horizontal="center" vertical="center"/>
    </xf>
    <xf numFmtId="3" fontId="4" fillId="2" borderId="24" xfId="1" applyNumberFormat="1" applyFont="1" applyFill="1" applyBorder="1" applyAlignment="1">
      <alignment horizontal="center" vertical="center"/>
    </xf>
    <xf numFmtId="9" fontId="4" fillId="2" borderId="25" xfId="3" applyFont="1" applyFill="1" applyBorder="1" applyAlignment="1">
      <alignment horizontal="center" vertical="center"/>
    </xf>
    <xf numFmtId="3" fontId="4" fillId="0" borderId="33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4" fillId="0" borderId="34" xfId="1" applyNumberFormat="1" applyFont="1" applyFill="1" applyBorder="1" applyAlignment="1">
      <alignment horizontal="center" vertical="center"/>
    </xf>
    <xf numFmtId="164" fontId="2" fillId="0" borderId="34" xfId="1" applyNumberFormat="1" applyFont="1" applyFill="1" applyBorder="1" applyAlignment="1">
      <alignment horizontal="center" vertical="center"/>
    </xf>
    <xf numFmtId="3" fontId="4" fillId="0" borderId="35" xfId="1" applyNumberFormat="1" applyFont="1" applyFill="1" applyBorder="1" applyAlignment="1">
      <alignment horizontal="center" vertical="center"/>
    </xf>
    <xf numFmtId="164" fontId="4" fillId="2" borderId="31" xfId="1" applyNumberFormat="1" applyFont="1" applyFill="1" applyBorder="1" applyAlignment="1">
      <alignment horizontal="center" vertical="center"/>
    </xf>
    <xf numFmtId="166" fontId="2" fillId="0" borderId="15" xfId="1" applyNumberFormat="1" applyFont="1" applyFill="1" applyBorder="1" applyAlignment="1">
      <alignment horizontal="center" vertical="center" wrapText="1"/>
    </xf>
    <xf numFmtId="9" fontId="4" fillId="2" borderId="14" xfId="3" applyFont="1" applyFill="1" applyBorder="1" applyAlignment="1">
      <alignment horizontal="center" vertical="center" wrapText="1"/>
    </xf>
    <xf numFmtId="167" fontId="4" fillId="2" borderId="14" xfId="1" applyNumberFormat="1" applyFont="1" applyFill="1" applyBorder="1" applyAlignment="1">
      <alignment horizontal="center" vertical="center" wrapText="1"/>
    </xf>
    <xf numFmtId="167" fontId="4" fillId="0" borderId="15" xfId="1" applyNumberFormat="1" applyFont="1" applyFill="1" applyBorder="1" applyAlignment="1">
      <alignment horizontal="center" vertical="center" wrapText="1"/>
    </xf>
    <xf numFmtId="165" fontId="2" fillId="0" borderId="16" xfId="3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166" fontId="4" fillId="2" borderId="16" xfId="1" applyNumberFormat="1" applyFont="1" applyFill="1" applyBorder="1" applyAlignment="1">
      <alignment horizontal="center" vertical="center" wrapText="1"/>
    </xf>
    <xf numFmtId="166" fontId="2" fillId="2" borderId="32" xfId="1" applyNumberFormat="1" applyFont="1" applyFill="1" applyBorder="1" applyAlignment="1">
      <alignment horizontal="center" vertical="center" wrapText="1"/>
    </xf>
    <xf numFmtId="166" fontId="4" fillId="2" borderId="32" xfId="1" applyNumberFormat="1" applyFont="1" applyFill="1" applyBorder="1" applyAlignment="1">
      <alignment horizontal="center" vertical="center" wrapText="1"/>
    </xf>
    <xf numFmtId="166" fontId="4" fillId="0" borderId="32" xfId="1" applyNumberFormat="1" applyFont="1" applyFill="1" applyBorder="1" applyAlignment="1">
      <alignment horizontal="center" vertical="center" wrapText="1"/>
    </xf>
    <xf numFmtId="166" fontId="4" fillId="2" borderId="25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4" fillId="0" borderId="32" xfId="1" applyNumberFormat="1" applyFont="1" applyFill="1" applyBorder="1" applyAlignment="1">
      <alignment horizontal="center" vertical="center"/>
    </xf>
    <xf numFmtId="164" fontId="2" fillId="0" borderId="32" xfId="1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 wrapText="1"/>
    </xf>
    <xf numFmtId="166" fontId="2" fillId="2" borderId="16" xfId="1" applyNumberFormat="1" applyFont="1" applyFill="1" applyBorder="1" applyAlignment="1">
      <alignment horizontal="center" vertical="center" wrapText="1"/>
    </xf>
    <xf numFmtId="167" fontId="4" fillId="2" borderId="16" xfId="1" applyNumberFormat="1" applyFont="1" applyFill="1" applyBorder="1" applyAlignment="1">
      <alignment horizontal="center" vertical="center" wrapText="1"/>
    </xf>
    <xf numFmtId="166" fontId="2" fillId="2" borderId="25" xfId="1" applyNumberFormat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166" fontId="4" fillId="2" borderId="4" xfId="1" applyNumberFormat="1" applyFont="1" applyFill="1" applyBorder="1" applyAlignment="1">
      <alignment horizontal="center" vertical="center" wrapText="1"/>
    </xf>
    <xf numFmtId="166" fontId="2" fillId="2" borderId="15" xfId="1" applyNumberFormat="1" applyFont="1" applyFill="1" applyBorder="1" applyAlignment="1">
      <alignment horizontal="center" vertical="center" wrapText="1"/>
    </xf>
    <xf numFmtId="167" fontId="4" fillId="2" borderId="15" xfId="1" applyNumberFormat="1" applyFont="1" applyFill="1" applyBorder="1" applyAlignment="1">
      <alignment horizontal="center" vertical="center" wrapText="1"/>
    </xf>
    <xf numFmtId="166" fontId="4" fillId="2" borderId="15" xfId="1" applyNumberFormat="1" applyFont="1" applyFill="1" applyBorder="1" applyAlignment="1">
      <alignment horizontal="center" vertical="center" wrapText="1"/>
    </xf>
    <xf numFmtId="9" fontId="4" fillId="2" borderId="36" xfId="3" applyFont="1" applyFill="1" applyBorder="1" applyAlignment="1">
      <alignment horizontal="center" vertical="center" wrapText="1"/>
    </xf>
    <xf numFmtId="9" fontId="4" fillId="2" borderId="37" xfId="3" applyFont="1" applyFill="1" applyBorder="1" applyAlignment="1">
      <alignment horizontal="center" vertical="center" wrapText="1"/>
    </xf>
    <xf numFmtId="166" fontId="4" fillId="2" borderId="38" xfId="1" applyNumberFormat="1" applyFont="1" applyFill="1" applyBorder="1" applyAlignment="1">
      <alignment horizontal="center" vertical="center" wrapText="1"/>
    </xf>
    <xf numFmtId="166" fontId="2" fillId="2" borderId="38" xfId="1" applyNumberFormat="1" applyFont="1" applyFill="1" applyBorder="1" applyAlignment="1">
      <alignment horizontal="center" vertical="center" wrapText="1"/>
    </xf>
    <xf numFmtId="164" fontId="2" fillId="2" borderId="17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3" fontId="2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1"/>
    <cellStyle name="Обычный 7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6\4%20&#1082;&#1074;&#1072;&#1088;&#1090;&#1072;&#1083;%202016\&#1048;&#1055;&#1056;\&#1055;&#1088;&#1080;&#1083;%204%201-4%203%20&#1044;&#1048;&#1057;%202016-2020_&#1071;&#1085;&#1090;&#1072;&#1088;&#1100;_20082015_&#1057;&#1042;&#1052;+&#1057;&#1054;%20(&#1060;&#1057;&#1050;)_&#1073;&#1077;&#1079;%20&#1076;&#1080;&#1074;&#1080;&#1076;&#1077;&#1085;&#1076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7\1%20&#1082;&#1074;&#1072;&#1088;&#1090;&#1072;&#1083;\&#1071;&#1085;&#1090;&#1072;&#1088;&#1100;&#1101;&#1085;&#1077;&#1088;&#1075;&#1086;_1%20&#1082;&#1074;&#1072;&#1088;&#1090;&#1072;&#1083;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9;&#1085;&#1077;&#1089;_&#1055;&#1083;&#1072;&#1085;\2017\&#1048;&#1089;&#1090;&#1086;&#1095;&#1085;&#1080;&#1082;&#1080;%20&#1048;&#1055;&#1056;\14022017\&#1060;&#1080;&#1085;&#1072;&#1085;&#1089;&#1086;&#1074;&#1099;&#1081;%20&#1087;&#1083;&#1072;&#1085;_&#1089;%20&#1091;&#1090;&#1074;%20&#1087;&#1083;&#1072;&#1085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."/>
      <sheetName val="приложение 1.3"/>
      <sheetName val="приложение 1.4"/>
      <sheetName val="приложение 2.2"/>
      <sheetName val="приложение 2.3"/>
      <sheetName val="приложение 3.1"/>
      <sheetName val="приложение 3.2"/>
      <sheetName val="приложение 4.1"/>
      <sheetName val="приложение 4.2"/>
      <sheetName val="приложение 4.3"/>
      <sheetName val="приложение 5"/>
      <sheetName val="приложение 6.1"/>
      <sheetName val="приложение 6.2"/>
      <sheetName val="приложение 6.3"/>
      <sheetName val="приложение 7.1"/>
      <sheetName val="приложение 7.2"/>
      <sheetName val="приложение 8"/>
      <sheetName val="приложение 9"/>
      <sheetName val="приложение 10"/>
      <sheetName val="приложение 11.1"/>
      <sheetName val="приложение 11.2"/>
      <sheetName val="приложение 12"/>
      <sheetName val="приложение 13"/>
      <sheetName val="приложение 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D22">
            <v>5627.090862372881</v>
          </cell>
          <cell r="E22">
            <v>15929.789699135594</v>
          </cell>
        </row>
        <row r="24">
          <cell r="D24">
            <v>5035.5330000000004</v>
          </cell>
          <cell r="E24">
            <v>5101.0110000000004</v>
          </cell>
        </row>
        <row r="26">
          <cell r="D26">
            <v>4429.7860726090985</v>
          </cell>
          <cell r="E26">
            <v>4684.0222871157239</v>
          </cell>
        </row>
        <row r="29">
          <cell r="D29">
            <v>0</v>
          </cell>
          <cell r="E29">
            <v>0</v>
          </cell>
        </row>
        <row r="30">
          <cell r="D30">
            <v>171.92265318197894</v>
          </cell>
          <cell r="E30">
            <v>183.09762563880756</v>
          </cell>
        </row>
        <row r="31">
          <cell r="D31">
            <v>1510.489</v>
          </cell>
          <cell r="E31">
            <v>1596.0340000000001</v>
          </cell>
        </row>
        <row r="32">
          <cell r="D32">
            <v>1035.7822749798895</v>
          </cell>
          <cell r="E32">
            <v>1103.1081228535822</v>
          </cell>
        </row>
        <row r="33">
          <cell r="D33">
            <v>442.77090442532</v>
          </cell>
          <cell r="E33">
            <v>456.988</v>
          </cell>
        </row>
        <row r="34">
          <cell r="D34">
            <v>72.498339600000008</v>
          </cell>
          <cell r="E34">
            <v>92.723406392000001</v>
          </cell>
        </row>
        <row r="37">
          <cell r="E37">
            <v>276.92557275836981</v>
          </cell>
        </row>
        <row r="38">
          <cell r="D38">
            <v>126.50817003706599</v>
          </cell>
          <cell r="E38">
            <v>134.73120108947529</v>
          </cell>
        </row>
        <row r="39">
          <cell r="D39">
            <v>671.58280000000002</v>
          </cell>
          <cell r="E39">
            <v>715.23559999999998</v>
          </cell>
        </row>
        <row r="42">
          <cell r="D42">
            <v>27.215</v>
          </cell>
          <cell r="E42">
            <v>27.215</v>
          </cell>
        </row>
        <row r="44">
          <cell r="D44">
            <v>0</v>
          </cell>
          <cell r="E44">
            <v>0</v>
          </cell>
        </row>
        <row r="45">
          <cell r="D45">
            <v>0</v>
          </cell>
          <cell r="E45">
            <v>0</v>
          </cell>
        </row>
        <row r="46">
          <cell r="D46">
            <v>800.56482260000007</v>
          </cell>
          <cell r="E46">
            <v>731.54538419999994</v>
          </cell>
        </row>
        <row r="48">
          <cell r="D48">
            <v>383.34699999999998</v>
          </cell>
          <cell r="E48">
            <v>372.10500000000002</v>
          </cell>
        </row>
        <row r="50">
          <cell r="D50">
            <v>84.790993432756423</v>
          </cell>
          <cell r="E50">
            <v>2108.2874055639741</v>
          </cell>
        </row>
        <row r="56">
          <cell r="D56">
            <v>84.790993432756423</v>
          </cell>
          <cell r="E56">
            <v>0</v>
          </cell>
        </row>
        <row r="90">
          <cell r="D90">
            <v>148.66626377010215</v>
          </cell>
          <cell r="E90">
            <v>147.67300444291848</v>
          </cell>
        </row>
      </sheetData>
      <sheetData sheetId="9"/>
      <sheetData sheetId="10">
        <row r="26">
          <cell r="D26">
            <v>4283.9465535274276</v>
          </cell>
          <cell r="E26">
            <v>4532.9936757262985</v>
          </cell>
        </row>
        <row r="75">
          <cell r="E75">
            <v>28.171164703895855</v>
          </cell>
        </row>
        <row r="76">
          <cell r="E76">
            <v>2372</v>
          </cell>
        </row>
        <row r="77">
          <cell r="E77">
            <v>2412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Проверки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0">
          <cell r="H60">
            <v>508.36</v>
          </cell>
          <cell r="T60">
            <v>569.23400000000004</v>
          </cell>
          <cell r="U60">
            <v>569.23400000000004</v>
          </cell>
        </row>
        <row r="63">
          <cell r="H63">
            <v>106078.75</v>
          </cell>
          <cell r="T63">
            <v>100362.68</v>
          </cell>
          <cell r="U63">
            <v>100362.68</v>
          </cell>
        </row>
      </sheetData>
      <sheetData sheetId="20">
        <row r="176">
          <cell r="T176">
            <v>975.58870899999988</v>
          </cell>
          <cell r="U176">
            <v>975.58870899999988</v>
          </cell>
        </row>
      </sheetData>
      <sheetData sheetId="21"/>
      <sheetData sheetId="22"/>
      <sheetData sheetId="23"/>
      <sheetData sheetId="24">
        <row r="13">
          <cell r="H13">
            <v>2199.5</v>
          </cell>
          <cell r="T13">
            <v>525.57074999999998</v>
          </cell>
          <cell r="U13">
            <v>2102.2829999999999</v>
          </cell>
        </row>
      </sheetData>
      <sheetData sheetId="25">
        <row r="12">
          <cell r="T12">
            <v>1440469.8553813559</v>
          </cell>
          <cell r="U12">
            <v>1440469.8553813559</v>
          </cell>
        </row>
        <row r="13">
          <cell r="T13">
            <v>1400378.6884300001</v>
          </cell>
          <cell r="U13">
            <v>1400378.6884300001</v>
          </cell>
        </row>
        <row r="18">
          <cell r="T18">
            <v>-1144552.4593009998</v>
          </cell>
          <cell r="U18">
            <v>-1144552.4593009998</v>
          </cell>
        </row>
        <row r="31">
          <cell r="T31">
            <v>-56943.513380000004</v>
          </cell>
          <cell r="U31">
            <v>-56943.513380000004</v>
          </cell>
        </row>
        <row r="33">
          <cell r="T33">
            <v>6032.9677900000006</v>
          </cell>
          <cell r="U33">
            <v>6032.9677900000006</v>
          </cell>
        </row>
        <row r="34">
          <cell r="T34">
            <v>-117081.48887</v>
          </cell>
          <cell r="U34">
            <v>-117081.48887</v>
          </cell>
        </row>
        <row r="35">
          <cell r="T35">
            <v>0</v>
          </cell>
          <cell r="U35">
            <v>0</v>
          </cell>
        </row>
        <row r="36">
          <cell r="T36">
            <v>21625.34201</v>
          </cell>
          <cell r="U36">
            <v>21625.34201</v>
          </cell>
        </row>
        <row r="38">
          <cell r="T38">
            <v>-100624.67401000002</v>
          </cell>
          <cell r="U38">
            <v>-100624.67401000002</v>
          </cell>
        </row>
        <row r="41">
          <cell r="T41">
            <v>50042.700803304062</v>
          </cell>
          <cell r="U41">
            <v>50042.700803304062</v>
          </cell>
        </row>
        <row r="45">
          <cell r="T45">
            <v>-11259</v>
          </cell>
          <cell r="U45">
            <v>-11259</v>
          </cell>
        </row>
        <row r="67">
          <cell r="T67">
            <v>37667.029620356101</v>
          </cell>
          <cell r="U67">
            <v>37667.029620356101</v>
          </cell>
        </row>
        <row r="68">
          <cell r="T68">
            <v>38650.208374036534</v>
          </cell>
          <cell r="U68">
            <v>38650.208374036534</v>
          </cell>
        </row>
      </sheetData>
      <sheetData sheetId="26">
        <row r="13">
          <cell r="T13">
            <v>12343.107</v>
          </cell>
          <cell r="U13">
            <v>12343.107</v>
          </cell>
        </row>
        <row r="20">
          <cell r="T20">
            <v>9335.3550000000014</v>
          </cell>
          <cell r="U20">
            <v>9335.3550000000014</v>
          </cell>
        </row>
        <row r="22">
          <cell r="T22">
            <v>4677.2619999999997</v>
          </cell>
          <cell r="U22">
            <v>4677.2619999999997</v>
          </cell>
        </row>
        <row r="23">
          <cell r="T23">
            <v>8834.9541000000008</v>
          </cell>
          <cell r="U23">
            <v>8834.9541000000008</v>
          </cell>
        </row>
        <row r="31">
          <cell r="H31">
            <v>114977.9</v>
          </cell>
          <cell r="T31">
            <v>14613.67755</v>
          </cell>
          <cell r="U31">
            <v>14613.67755</v>
          </cell>
        </row>
        <row r="40">
          <cell r="H40">
            <v>10439.467000000002</v>
          </cell>
          <cell r="T40">
            <v>532.99300000000005</v>
          </cell>
          <cell r="U40">
            <v>532.99300000000005</v>
          </cell>
        </row>
        <row r="41">
          <cell r="T41">
            <v>110865.95619000001</v>
          </cell>
          <cell r="U41">
            <v>110865.95619000001</v>
          </cell>
        </row>
        <row r="44">
          <cell r="T44">
            <v>266662.54503099999</v>
          </cell>
          <cell r="U44">
            <v>266662.54503099999</v>
          </cell>
        </row>
        <row r="68">
          <cell r="T68">
            <v>15863.182999999999</v>
          </cell>
          <cell r="U68">
            <v>15863.182999999999</v>
          </cell>
        </row>
        <row r="72">
          <cell r="H72">
            <v>90624</v>
          </cell>
          <cell r="T72">
            <v>15216.574999999999</v>
          </cell>
          <cell r="U72">
            <v>15216.574999999999</v>
          </cell>
        </row>
        <row r="83">
          <cell r="T83">
            <v>27549.881860000001</v>
          </cell>
          <cell r="U83">
            <v>27549.881860000001</v>
          </cell>
        </row>
        <row r="162">
          <cell r="H162">
            <v>290093.65899999999</v>
          </cell>
          <cell r="T162">
            <v>48941.122549999993</v>
          </cell>
          <cell r="U162">
            <v>48941.122549999993</v>
          </cell>
        </row>
        <row r="727">
          <cell r="T727">
            <v>1169885.2808566962</v>
          </cell>
          <cell r="U727">
            <v>1169885.2808566962</v>
          </cell>
        </row>
        <row r="732">
          <cell r="T732">
            <v>0</v>
          </cell>
          <cell r="U732">
            <v>448410.88182999997</v>
          </cell>
        </row>
        <row r="750">
          <cell r="T750">
            <v>218018.63008999999</v>
          </cell>
          <cell r="U750">
            <v>218018.63008999999</v>
          </cell>
        </row>
      </sheetData>
      <sheetData sheetId="27">
        <row r="36">
          <cell r="T36">
            <v>36.08</v>
          </cell>
          <cell r="U36">
            <v>36.08</v>
          </cell>
        </row>
        <row r="39">
          <cell r="T39">
            <v>36.08</v>
          </cell>
          <cell r="U39">
            <v>36.08</v>
          </cell>
        </row>
        <row r="67">
          <cell r="H67">
            <v>16041.998000000001</v>
          </cell>
          <cell r="T67">
            <v>4713.2687000000005</v>
          </cell>
          <cell r="U67">
            <v>4713.2687000000005</v>
          </cell>
        </row>
        <row r="95">
          <cell r="T95">
            <v>11638.88262</v>
          </cell>
          <cell r="U95">
            <v>11638.88262</v>
          </cell>
        </row>
        <row r="96">
          <cell r="T96">
            <v>9471</v>
          </cell>
          <cell r="U96">
            <v>9471</v>
          </cell>
        </row>
      </sheetData>
      <sheetData sheetId="28"/>
      <sheetData sheetId="29">
        <row r="15">
          <cell r="BP15">
            <v>1768572</v>
          </cell>
        </row>
      </sheetData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план"/>
      <sheetName val="Источники"/>
      <sheetName val="Источники (для печати)"/>
    </sheetNames>
    <sheetDataSet>
      <sheetData sheetId="0">
        <row r="80">
          <cell r="G80">
            <v>6356.9358380000003</v>
          </cell>
          <cell r="H80">
            <v>6864.5267671900001</v>
          </cell>
        </row>
        <row r="81">
          <cell r="B81" t="str">
            <v>Приток денежных средств по основной деятельности                                    (от реализации услуг по передаче электроэнергии)</v>
          </cell>
          <cell r="G81">
            <v>5545.377778</v>
          </cell>
          <cell r="H81">
            <v>5290.7640381299998</v>
          </cell>
        </row>
        <row r="82">
          <cell r="G82">
            <v>811.5580600000003</v>
          </cell>
          <cell r="H82">
            <v>1573.7627290600003</v>
          </cell>
        </row>
        <row r="83">
          <cell r="G83">
            <v>5502.9479949035731</v>
          </cell>
          <cell r="H83">
            <v>5018.4662404085675</v>
          </cell>
        </row>
        <row r="84">
          <cell r="G84">
            <v>0</v>
          </cell>
          <cell r="H84">
            <v>0</v>
          </cell>
        </row>
        <row r="85">
          <cell r="G85">
            <v>0</v>
          </cell>
          <cell r="H85">
            <v>0</v>
          </cell>
        </row>
        <row r="86">
          <cell r="G86">
            <v>0</v>
          </cell>
          <cell r="H86">
            <v>0</v>
          </cell>
        </row>
        <row r="87">
          <cell r="G87">
            <v>0</v>
          </cell>
          <cell r="H87">
            <v>0</v>
          </cell>
        </row>
        <row r="88">
          <cell r="G88">
            <v>1635.8761639999998</v>
          </cell>
          <cell r="H88">
            <v>1725.29563512</v>
          </cell>
        </row>
        <row r="89">
          <cell r="G89">
            <v>600</v>
          </cell>
          <cell r="H89">
            <v>225</v>
          </cell>
        </row>
        <row r="90">
          <cell r="G90">
            <v>1765.7628140737538</v>
          </cell>
          <cell r="H90">
            <v>1757.9651131537744</v>
          </cell>
        </row>
        <row r="91">
          <cell r="G91">
            <v>0</v>
          </cell>
          <cell r="H91">
            <v>0</v>
          </cell>
        </row>
        <row r="92">
          <cell r="G92">
            <v>873.87069999999994</v>
          </cell>
          <cell r="H92">
            <v>825.20042000000001</v>
          </cell>
        </row>
        <row r="93">
          <cell r="G93">
            <v>279.54982539999997</v>
          </cell>
          <cell r="H93">
            <v>255.23743999999999</v>
          </cell>
        </row>
        <row r="94">
          <cell r="G94">
            <v>347.88849142981962</v>
          </cell>
          <cell r="H94">
            <v>229.76763213479322</v>
          </cell>
        </row>
        <row r="95">
          <cell r="G95">
            <v>0.76</v>
          </cell>
          <cell r="H95">
            <v>5.65</v>
          </cell>
        </row>
        <row r="96">
          <cell r="G96">
            <v>0</v>
          </cell>
          <cell r="H96">
            <v>0</v>
          </cell>
        </row>
        <row r="97">
          <cell r="G97">
            <v>0</v>
          </cell>
          <cell r="H97">
            <v>0</v>
          </cell>
        </row>
        <row r="98">
          <cell r="G98">
            <v>0</v>
          </cell>
          <cell r="H98">
            <v>0</v>
          </cell>
        </row>
        <row r="99">
          <cell r="G99">
            <v>0</v>
          </cell>
          <cell r="H99">
            <v>0</v>
          </cell>
        </row>
        <row r="100">
          <cell r="G100">
            <v>0.76</v>
          </cell>
          <cell r="H100">
            <v>5.65</v>
          </cell>
        </row>
        <row r="101">
          <cell r="G101">
            <v>2053.7210800000003</v>
          </cell>
          <cell r="H101">
            <v>4001.2349399999998</v>
          </cell>
        </row>
        <row r="102">
          <cell r="G102">
            <v>2053.7210800000003</v>
          </cell>
          <cell r="H102">
            <v>4001.2349399999998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6">
          <cell r="G106">
            <v>0</v>
          </cell>
          <cell r="H106">
            <v>0</v>
          </cell>
        </row>
        <row r="107">
          <cell r="G107">
            <v>0</v>
          </cell>
          <cell r="H107">
            <v>0</v>
          </cell>
        </row>
        <row r="108">
          <cell r="G108">
            <v>0</v>
          </cell>
          <cell r="H108">
            <v>0</v>
          </cell>
        </row>
        <row r="109">
          <cell r="G109">
            <v>0</v>
          </cell>
          <cell r="H109">
            <v>0</v>
          </cell>
        </row>
        <row r="110">
          <cell r="G110">
            <v>0</v>
          </cell>
          <cell r="H110">
            <v>0</v>
          </cell>
        </row>
        <row r="111">
          <cell r="G111">
            <v>1205.5029999999999</v>
          </cell>
          <cell r="H111">
            <v>5225.5985511699992</v>
          </cell>
        </row>
        <row r="112">
          <cell r="G112">
            <v>0</v>
          </cell>
          <cell r="H112">
            <v>41.273351169999223</v>
          </cell>
        </row>
        <row r="113">
          <cell r="G113">
            <v>0</v>
          </cell>
          <cell r="H113">
            <v>1945.7343999999998</v>
          </cell>
        </row>
        <row r="114">
          <cell r="G114">
            <v>0</v>
          </cell>
          <cell r="H114">
            <v>200</v>
          </cell>
        </row>
        <row r="115">
          <cell r="G115">
            <v>0</v>
          </cell>
          <cell r="H115">
            <v>1745.7343999999998</v>
          </cell>
        </row>
        <row r="116">
          <cell r="G116">
            <v>0</v>
          </cell>
          <cell r="H116">
            <v>0</v>
          </cell>
        </row>
        <row r="117">
          <cell r="G117">
            <v>1205.5029999999999</v>
          </cell>
          <cell r="H117">
            <v>3238.5907999999999</v>
          </cell>
        </row>
        <row r="118">
          <cell r="G118">
            <v>0</v>
          </cell>
          <cell r="H118">
            <v>0</v>
          </cell>
        </row>
        <row r="119">
          <cell r="G119">
            <v>0</v>
          </cell>
          <cell r="H119">
            <v>4.5474735088646412E-13</v>
          </cell>
        </row>
        <row r="120">
          <cell r="G120">
            <v>0</v>
          </cell>
          <cell r="H120">
            <v>1945.7333999999998</v>
          </cell>
        </row>
        <row r="121">
          <cell r="G121">
            <v>0</v>
          </cell>
          <cell r="H121">
            <v>1945.7333999999998</v>
          </cell>
        </row>
        <row r="122">
          <cell r="G122">
            <v>0</v>
          </cell>
          <cell r="H122">
            <v>200</v>
          </cell>
        </row>
        <row r="123">
          <cell r="G123">
            <v>0</v>
          </cell>
          <cell r="H123">
            <v>1745.7333999999998</v>
          </cell>
        </row>
        <row r="124">
          <cell r="G124">
            <v>0</v>
          </cell>
          <cell r="H124">
            <v>0</v>
          </cell>
        </row>
        <row r="125">
          <cell r="G125">
            <v>0</v>
          </cell>
          <cell r="H125">
            <v>0</v>
          </cell>
        </row>
        <row r="126">
          <cell r="G126">
            <v>0</v>
          </cell>
          <cell r="H126">
            <v>0</v>
          </cell>
        </row>
        <row r="127">
          <cell r="G127">
            <v>0</v>
          </cell>
          <cell r="H127">
            <v>0</v>
          </cell>
        </row>
        <row r="128">
          <cell r="G128">
            <v>853.98784309642724</v>
          </cell>
          <cell r="H128">
            <v>1846.0605267814326</v>
          </cell>
        </row>
        <row r="129">
          <cell r="G129">
            <v>853.98784309642724</v>
          </cell>
          <cell r="H129">
            <v>1846.0605267814326</v>
          </cell>
        </row>
        <row r="130">
          <cell r="G130">
            <v>0</v>
          </cell>
          <cell r="H130">
            <v>0</v>
          </cell>
        </row>
        <row r="131">
          <cell r="G131">
            <v>-2052.96108</v>
          </cell>
          <cell r="H131">
            <v>-3995.5849399999997</v>
          </cell>
        </row>
        <row r="132">
          <cell r="G132">
            <v>-2052.96108</v>
          </cell>
          <cell r="H132">
            <v>-3995.5849399999997</v>
          </cell>
        </row>
        <row r="133">
          <cell r="G133">
            <v>0</v>
          </cell>
          <cell r="H133">
            <v>0</v>
          </cell>
        </row>
        <row r="137">
          <cell r="G137">
            <v>0.80828004170674828</v>
          </cell>
          <cell r="H137">
            <v>638.23000000000047</v>
          </cell>
        </row>
        <row r="140">
          <cell r="G140">
            <v>804.76972706475181</v>
          </cell>
          <cell r="H140">
            <v>1454.9055837957137</v>
          </cell>
        </row>
        <row r="141">
          <cell r="G141">
            <v>2527.9517999999998</v>
          </cell>
          <cell r="H141">
            <v>2517.1017999999999</v>
          </cell>
        </row>
        <row r="142">
          <cell r="G142">
            <v>2534.1288</v>
          </cell>
          <cell r="H142">
            <v>2523.2979999999998</v>
          </cell>
        </row>
        <row r="143">
          <cell r="G143">
            <v>0</v>
          </cell>
          <cell r="H143">
            <v>1945.7343999999998</v>
          </cell>
        </row>
        <row r="144">
          <cell r="G144">
            <v>0</v>
          </cell>
          <cell r="H144">
            <v>1945.7343999999998</v>
          </cell>
        </row>
        <row r="145">
          <cell r="G145">
            <v>0</v>
          </cell>
          <cell r="H145">
            <v>0</v>
          </cell>
        </row>
        <row r="146">
          <cell r="G146">
            <v>0</v>
          </cell>
          <cell r="H146">
            <v>0</v>
          </cell>
        </row>
        <row r="147">
          <cell r="G147">
            <v>0</v>
          </cell>
          <cell r="H147">
            <v>1945.7333999999998</v>
          </cell>
        </row>
        <row r="148">
          <cell r="G148">
            <v>3.1488868365398939</v>
          </cell>
          <cell r="H148">
            <v>1.7343379722393732</v>
          </cell>
        </row>
        <row r="149">
          <cell r="G149">
            <v>1746.2652317027798</v>
          </cell>
          <cell r="H149">
            <v>1536.874</v>
          </cell>
        </row>
        <row r="150">
          <cell r="G150">
            <v>714.04481123600431</v>
          </cell>
          <cell r="H150">
            <v>642.43799999999999</v>
          </cell>
        </row>
        <row r="151">
          <cell r="G151">
            <v>0</v>
          </cell>
          <cell r="H151">
            <v>0</v>
          </cell>
        </row>
        <row r="152">
          <cell r="G152">
            <v>1032.2204204667755</v>
          </cell>
          <cell r="H152">
            <v>894.43600000000004</v>
          </cell>
        </row>
        <row r="153">
          <cell r="G153">
            <v>0</v>
          </cell>
          <cell r="H153">
            <v>0</v>
          </cell>
        </row>
        <row r="154">
          <cell r="G154">
            <v>4509.3380890879698</v>
          </cell>
          <cell r="H154">
            <v>5595.7240000000002</v>
          </cell>
        </row>
        <row r="155">
          <cell r="G155">
            <v>0</v>
          </cell>
          <cell r="H155">
            <v>0</v>
          </cell>
        </row>
        <row r="156">
          <cell r="G156">
            <v>0</v>
          </cell>
          <cell r="H156">
            <v>0</v>
          </cell>
        </row>
        <row r="157">
          <cell r="G157">
            <v>0</v>
          </cell>
          <cell r="H157">
            <v>0</v>
          </cell>
        </row>
        <row r="158">
          <cell r="G158">
            <v>0</v>
          </cell>
          <cell r="H158">
            <v>0</v>
          </cell>
        </row>
        <row r="159">
          <cell r="G159">
            <v>0</v>
          </cell>
          <cell r="H159">
            <v>0</v>
          </cell>
        </row>
        <row r="160">
          <cell r="G160">
            <v>0</v>
          </cell>
          <cell r="H160">
            <v>0</v>
          </cell>
        </row>
        <row r="161">
          <cell r="G161">
            <v>0</v>
          </cell>
          <cell r="H161">
            <v>0</v>
          </cell>
        </row>
        <row r="162">
          <cell r="G162">
            <v>111.43283216740005</v>
          </cell>
          <cell r="H162">
            <v>85.210999999999999</v>
          </cell>
        </row>
        <row r="163">
          <cell r="G163">
            <v>0</v>
          </cell>
          <cell r="H163">
            <v>0</v>
          </cell>
        </row>
        <row r="164">
          <cell r="G164">
            <v>956</v>
          </cell>
          <cell r="H164">
            <v>1331</v>
          </cell>
        </row>
        <row r="165">
          <cell r="G165">
            <v>0</v>
          </cell>
          <cell r="H165">
            <v>0</v>
          </cell>
        </row>
        <row r="166">
          <cell r="G166">
            <v>787.26538107239048</v>
          </cell>
          <cell r="H166">
            <v>240.84</v>
          </cell>
        </row>
        <row r="167">
          <cell r="G167">
            <v>0</v>
          </cell>
          <cell r="H167">
            <v>0</v>
          </cell>
        </row>
        <row r="168">
          <cell r="G168">
            <v>0</v>
          </cell>
          <cell r="H168">
            <v>0</v>
          </cell>
        </row>
        <row r="169">
          <cell r="G169">
            <v>0</v>
          </cell>
          <cell r="H169">
            <v>0</v>
          </cell>
        </row>
        <row r="170">
          <cell r="G170">
            <v>28.587317547169746</v>
          </cell>
          <cell r="H170">
            <v>30</v>
          </cell>
        </row>
        <row r="171">
          <cell r="G171">
            <v>0</v>
          </cell>
          <cell r="H171">
            <v>0</v>
          </cell>
        </row>
        <row r="172">
          <cell r="G172">
            <v>47.499562940800018</v>
          </cell>
          <cell r="H172">
            <v>62.658000000000001</v>
          </cell>
        </row>
        <row r="173">
          <cell r="G173">
            <v>0</v>
          </cell>
          <cell r="H173">
            <v>0</v>
          </cell>
        </row>
        <row r="174">
          <cell r="G174">
            <v>950</v>
          </cell>
          <cell r="H174">
            <v>1675.422</v>
          </cell>
        </row>
        <row r="175">
          <cell r="G175">
            <v>0</v>
          </cell>
          <cell r="H175">
            <v>0</v>
          </cell>
        </row>
        <row r="176">
          <cell r="G176">
            <v>364.83430599845013</v>
          </cell>
          <cell r="H176">
            <v>799.68403999999998</v>
          </cell>
        </row>
        <row r="177">
          <cell r="G177">
            <v>0</v>
          </cell>
          <cell r="H177">
            <v>0</v>
          </cell>
        </row>
        <row r="178">
          <cell r="G178">
            <v>0.99557864297356469</v>
          </cell>
          <cell r="H178">
            <v>0.99302010171553545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tabSelected="1" workbookViewId="0">
      <selection activeCell="B16" sqref="B16:E16"/>
    </sheetView>
  </sheetViews>
  <sheetFormatPr defaultColWidth="10.28515625" defaultRowHeight="15.75" x14ac:dyDescent="0.25"/>
  <cols>
    <col min="1" max="1" width="7.7109375" style="54" customWidth="1"/>
    <col min="2" max="2" width="59.42578125" style="55" customWidth="1"/>
    <col min="3" max="3" width="12.5703125" style="56" customWidth="1"/>
    <col min="4" max="4" width="17.42578125" style="54" customWidth="1"/>
    <col min="5" max="5" width="19.85546875" style="54" customWidth="1"/>
    <col min="6" max="6" width="11" style="4" bestFit="1" customWidth="1"/>
    <col min="7" max="16384" width="10.28515625" style="4"/>
  </cols>
  <sheetData>
    <row r="1" spans="1:12" ht="18.75" x14ac:dyDescent="0.25">
      <c r="A1" s="1"/>
      <c r="B1" s="2"/>
      <c r="C1" s="1"/>
      <c r="D1" s="1"/>
      <c r="E1" s="78" t="s">
        <v>0</v>
      </c>
    </row>
    <row r="2" spans="1:12" ht="18.75" x14ac:dyDescent="0.25">
      <c r="A2" s="1"/>
      <c r="B2" s="2"/>
      <c r="C2" s="1"/>
      <c r="D2" s="1"/>
      <c r="E2" s="78" t="s">
        <v>1</v>
      </c>
    </row>
    <row r="3" spans="1:12" ht="18.75" x14ac:dyDescent="0.25">
      <c r="A3" s="1"/>
      <c r="B3" s="2"/>
      <c r="C3" s="1"/>
      <c r="D3" s="1"/>
      <c r="E3" s="78" t="s">
        <v>2</v>
      </c>
    </row>
    <row r="4" spans="1:12" x14ac:dyDescent="0.25">
      <c r="A4" s="1"/>
      <c r="B4" s="2"/>
      <c r="C4" s="1"/>
      <c r="D4" s="1"/>
      <c r="E4" s="1"/>
    </row>
    <row r="5" spans="1:12" x14ac:dyDescent="0.25">
      <c r="A5" s="139" t="s">
        <v>257</v>
      </c>
      <c r="B5" s="139"/>
      <c r="C5" s="139"/>
      <c r="D5" s="139"/>
      <c r="E5" s="139"/>
    </row>
    <row r="6" spans="1:12" x14ac:dyDescent="0.25">
      <c r="A6" s="127"/>
      <c r="B6" s="127"/>
      <c r="C6" s="127"/>
      <c r="D6" s="127"/>
      <c r="E6" s="127"/>
    </row>
    <row r="7" spans="1:12" x14ac:dyDescent="0.25">
      <c r="A7" s="5"/>
      <c r="B7" s="143" t="s">
        <v>266</v>
      </c>
      <c r="C7" s="143"/>
      <c r="D7" s="143"/>
      <c r="E7" s="143"/>
      <c r="K7" s="3"/>
      <c r="L7" s="80"/>
    </row>
    <row r="8" spans="1:12" ht="18" customHeight="1" x14ac:dyDescent="0.25">
      <c r="A8" s="140" t="s">
        <v>3</v>
      </c>
      <c r="B8" s="140"/>
      <c r="C8" s="140"/>
      <c r="D8" s="140"/>
      <c r="E8" s="140"/>
    </row>
    <row r="9" spans="1:12" ht="18" customHeight="1" x14ac:dyDescent="0.25">
      <c r="A9" s="128"/>
      <c r="B9" s="128"/>
      <c r="C9" s="128"/>
      <c r="D9" s="128"/>
      <c r="E9" s="128"/>
    </row>
    <row r="10" spans="1:12" ht="19.5" customHeight="1" x14ac:dyDescent="0.25">
      <c r="A10" s="141" t="s">
        <v>252</v>
      </c>
      <c r="B10" s="141"/>
      <c r="C10" s="141"/>
      <c r="D10" s="141"/>
      <c r="E10" s="141"/>
    </row>
    <row r="11" spans="1:12" ht="18" customHeight="1" x14ac:dyDescent="0.25">
      <c r="A11" s="138" t="s">
        <v>264</v>
      </c>
      <c r="B11" s="138"/>
      <c r="C11" s="138"/>
      <c r="D11" s="138"/>
      <c r="E11" s="138"/>
    </row>
    <row r="12" spans="1:12" ht="16.5" hidden="1" customHeight="1" x14ac:dyDescent="0.25">
      <c r="A12" s="7"/>
      <c r="B12" s="8"/>
      <c r="C12" s="7"/>
      <c r="D12" s="7"/>
      <c r="E12" s="7"/>
    </row>
    <row r="13" spans="1:12" ht="21.75" customHeight="1" x14ac:dyDescent="0.25">
      <c r="A13" s="142" t="s">
        <v>260</v>
      </c>
      <c r="B13" s="141"/>
      <c r="C13" s="141"/>
      <c r="D13" s="141"/>
      <c r="E13" s="141"/>
    </row>
    <row r="14" spans="1:12" ht="17.25" hidden="1" customHeight="1" x14ac:dyDescent="0.25">
      <c r="A14" s="138"/>
      <c r="B14" s="138"/>
      <c r="C14" s="138"/>
      <c r="D14" s="138"/>
      <c r="E14" s="138"/>
    </row>
    <row r="15" spans="1:12" ht="12.75" hidden="1" customHeight="1" x14ac:dyDescent="0.25">
      <c r="A15" s="9"/>
      <c r="B15" s="6"/>
      <c r="C15" s="9"/>
      <c r="D15" s="9"/>
      <c r="E15" s="9"/>
    </row>
    <row r="16" spans="1:12" x14ac:dyDescent="0.25">
      <c r="A16" s="9"/>
      <c r="B16" s="138" t="s">
        <v>265</v>
      </c>
      <c r="C16" s="138"/>
      <c r="D16" s="138"/>
      <c r="E16" s="138"/>
    </row>
    <row r="17" spans="1:5" ht="16.5" thickBot="1" x14ac:dyDescent="0.3">
      <c r="A17" s="9"/>
      <c r="B17" s="126"/>
      <c r="C17" s="126"/>
      <c r="D17" s="126"/>
      <c r="E17" s="126"/>
    </row>
    <row r="18" spans="1:5" ht="36" customHeight="1" x14ac:dyDescent="0.25">
      <c r="A18" s="135" t="s">
        <v>6</v>
      </c>
      <c r="B18" s="135" t="s">
        <v>7</v>
      </c>
      <c r="C18" s="135" t="s">
        <v>8</v>
      </c>
      <c r="D18" s="137" t="s">
        <v>258</v>
      </c>
      <c r="E18" s="137"/>
    </row>
    <row r="19" spans="1:5" ht="46.5" customHeight="1" thickBot="1" x14ac:dyDescent="0.3">
      <c r="A19" s="136"/>
      <c r="B19" s="136"/>
      <c r="C19" s="136"/>
      <c r="D19" s="133" t="s">
        <v>9</v>
      </c>
      <c r="E19" s="134" t="s">
        <v>263</v>
      </c>
    </row>
    <row r="20" spans="1:5" s="14" customFormat="1" ht="16.5" thickBot="1" x14ac:dyDescent="0.3">
      <c r="A20" s="57">
        <v>1</v>
      </c>
      <c r="B20" s="13">
        <v>2</v>
      </c>
      <c r="C20" s="13">
        <v>3</v>
      </c>
      <c r="D20" s="131">
        <v>4</v>
      </c>
      <c r="E20" s="132">
        <v>5</v>
      </c>
    </row>
    <row r="21" spans="1:5" s="18" customFormat="1" x14ac:dyDescent="0.25">
      <c r="A21" s="15" t="s">
        <v>10</v>
      </c>
      <c r="B21" s="16" t="s">
        <v>11</v>
      </c>
      <c r="C21" s="17" t="s">
        <v>12</v>
      </c>
      <c r="D21" s="62">
        <f>'[1]приложение 4.1'!$E$22</f>
        <v>15929.789699135594</v>
      </c>
      <c r="E21" s="103">
        <f>'[2]8.ОФР'!$U$12/1000</f>
        <v>1440.469855381356</v>
      </c>
    </row>
    <row r="22" spans="1:5" s="14" customFormat="1" ht="25.5" x14ac:dyDescent="0.25">
      <c r="A22" s="19" t="s">
        <v>13</v>
      </c>
      <c r="B22" s="20" t="s">
        <v>14</v>
      </c>
      <c r="C22" s="21" t="s">
        <v>12</v>
      </c>
      <c r="D22" s="63">
        <f>'[1]приложение 4.1'!$E$24</f>
        <v>5101.0110000000004</v>
      </c>
      <c r="E22" s="104">
        <f>'[2]8.ОФР'!$U$13/1000</f>
        <v>1400.37868843</v>
      </c>
    </row>
    <row r="23" spans="1:5" s="14" customFormat="1" x14ac:dyDescent="0.25">
      <c r="A23" s="19" t="s">
        <v>15</v>
      </c>
      <c r="B23" s="20" t="s">
        <v>16</v>
      </c>
      <c r="C23" s="21" t="s">
        <v>12</v>
      </c>
      <c r="D23" s="63">
        <f>D21-D22</f>
        <v>10828.778699135593</v>
      </c>
      <c r="E23" s="104">
        <f>E21-E22</f>
        <v>40.091166951355945</v>
      </c>
    </row>
    <row r="24" spans="1:5" s="18" customFormat="1" ht="25.5" x14ac:dyDescent="0.25">
      <c r="A24" s="22" t="s">
        <v>17</v>
      </c>
      <c r="B24" s="23" t="s">
        <v>18</v>
      </c>
      <c r="C24" s="24" t="s">
        <v>12</v>
      </c>
      <c r="D24" s="64">
        <f>'[1]приложение 4.1'!$E$26</f>
        <v>4684.0222871157239</v>
      </c>
      <c r="E24" s="105">
        <f>(-'[2]8.ОФР'!$U$18-'[2]8.ОФР'!$U$31)/1000</f>
        <v>1201.4959726809996</v>
      </c>
    </row>
    <row r="25" spans="1:5" s="14" customFormat="1" ht="25.5" x14ac:dyDescent="0.25">
      <c r="A25" s="19" t="s">
        <v>13</v>
      </c>
      <c r="B25" s="20" t="s">
        <v>19</v>
      </c>
      <c r="C25" s="21" t="s">
        <v>12</v>
      </c>
      <c r="D25" s="64">
        <f>'[1]приложение 4.3'!$E$26</f>
        <v>4532.9936757262985</v>
      </c>
      <c r="E25" s="105">
        <f>'[2]9.1. Смета затрат'!$U$727/1000</f>
        <v>1169.8852808566962</v>
      </c>
    </row>
    <row r="26" spans="1:5" s="14" customFormat="1" x14ac:dyDescent="0.25">
      <c r="A26" s="19" t="s">
        <v>15</v>
      </c>
      <c r="B26" s="20" t="s">
        <v>20</v>
      </c>
      <c r="C26" s="21" t="s">
        <v>12</v>
      </c>
      <c r="D26" s="64">
        <f>D24-D25</f>
        <v>151.02861138942535</v>
      </c>
      <c r="E26" s="105">
        <f>E24-E25</f>
        <v>31.610691824303331</v>
      </c>
    </row>
    <row r="27" spans="1:5" s="18" customFormat="1" x14ac:dyDescent="0.25">
      <c r="A27" s="22">
        <v>1</v>
      </c>
      <c r="B27" s="23" t="s">
        <v>21</v>
      </c>
      <c r="C27" s="24" t="s">
        <v>12</v>
      </c>
      <c r="D27" s="64">
        <f>D28+D29+D32+D33</f>
        <v>1779.1316256388077</v>
      </c>
      <c r="E27" s="105">
        <f>E28+E29+E32+E33</f>
        <v>483.60155993000001</v>
      </c>
    </row>
    <row r="28" spans="1:5" s="14" customFormat="1" x14ac:dyDescent="0.25">
      <c r="A28" s="19" t="s">
        <v>13</v>
      </c>
      <c r="B28" s="20" t="s">
        <v>22</v>
      </c>
      <c r="C28" s="21" t="s">
        <v>12</v>
      </c>
      <c r="D28" s="64">
        <f>'[1]приложение 4.1'!$E$29</f>
        <v>0</v>
      </c>
      <c r="E28" s="105">
        <v>0</v>
      </c>
    </row>
    <row r="29" spans="1:5" s="14" customFormat="1" x14ac:dyDescent="0.25">
      <c r="A29" s="19" t="s">
        <v>15</v>
      </c>
      <c r="B29" s="20" t="s">
        <v>23</v>
      </c>
      <c r="C29" s="21" t="s">
        <v>12</v>
      </c>
      <c r="D29" s="63">
        <f>D30</f>
        <v>1596.0340000000001</v>
      </c>
      <c r="E29" s="104">
        <f>E30</f>
        <v>448.41088182999999</v>
      </c>
    </row>
    <row r="30" spans="1:5" s="14" customFormat="1" ht="25.5" x14ac:dyDescent="0.25">
      <c r="A30" s="25"/>
      <c r="B30" s="20" t="s">
        <v>24</v>
      </c>
      <c r="C30" s="21" t="s">
        <v>12</v>
      </c>
      <c r="D30" s="63">
        <f>'[1]приложение 4.1'!$E$31</f>
        <v>1596.0340000000001</v>
      </c>
      <c r="E30" s="104">
        <f>'[2]9.1. Смета затрат'!$U$732/1000</f>
        <v>448.41088182999999</v>
      </c>
    </row>
    <row r="31" spans="1:5" s="14" customFormat="1" x14ac:dyDescent="0.25">
      <c r="A31" s="19"/>
      <c r="B31" s="20" t="s">
        <v>25</v>
      </c>
      <c r="C31" s="21" t="s">
        <v>12</v>
      </c>
      <c r="D31" s="63">
        <v>0</v>
      </c>
      <c r="E31" s="104">
        <v>0</v>
      </c>
    </row>
    <row r="32" spans="1:5" s="14" customFormat="1" x14ac:dyDescent="0.25">
      <c r="A32" s="19" t="s">
        <v>26</v>
      </c>
      <c r="B32" s="20" t="s">
        <v>27</v>
      </c>
      <c r="C32" s="21" t="s">
        <v>12</v>
      </c>
      <c r="D32" s="63">
        <f>'[1]приложение 4.1'!$E$30</f>
        <v>183.09762563880756</v>
      </c>
      <c r="E32" s="104">
        <f>('[2]9.1. Смета затрат'!$U$13+'[2]9.1. Смета затрат'!$U$20+'[2]9.1. Смета затрат'!$U$22+'[2]9.1. Смета затрат'!$U$23)/1000</f>
        <v>35.1906781</v>
      </c>
    </row>
    <row r="33" spans="1:5" s="14" customFormat="1" x14ac:dyDescent="0.25">
      <c r="A33" s="26" t="s">
        <v>28</v>
      </c>
      <c r="B33" s="20" t="s">
        <v>29</v>
      </c>
      <c r="C33" s="21" t="s">
        <v>12</v>
      </c>
      <c r="D33" s="63">
        <v>0</v>
      </c>
      <c r="E33" s="104">
        <v>0</v>
      </c>
    </row>
    <row r="34" spans="1:5" s="18" customFormat="1" x14ac:dyDescent="0.25">
      <c r="A34" s="22" t="s">
        <v>30</v>
      </c>
      <c r="B34" s="23" t="s">
        <v>31</v>
      </c>
      <c r="C34" s="24" t="s">
        <v>12</v>
      </c>
      <c r="D34" s="64">
        <f>D35+D36+D37+D38</f>
        <v>840.65296699999999</v>
      </c>
      <c r="E34" s="105">
        <f>E35+E36+E37+E38</f>
        <v>233.16530064</v>
      </c>
    </row>
    <row r="35" spans="1:5" s="14" customFormat="1" x14ac:dyDescent="0.25">
      <c r="A35" s="19" t="s">
        <v>32</v>
      </c>
      <c r="B35" s="20" t="s">
        <v>33</v>
      </c>
      <c r="C35" s="21" t="s">
        <v>12</v>
      </c>
      <c r="D35" s="63">
        <v>0</v>
      </c>
      <c r="E35" s="104">
        <v>0</v>
      </c>
    </row>
    <row r="36" spans="1:5" s="14" customFormat="1" x14ac:dyDescent="0.25">
      <c r="A36" s="19" t="s">
        <v>34</v>
      </c>
      <c r="B36" s="20" t="s">
        <v>35</v>
      </c>
      <c r="C36" s="21" t="s">
        <v>12</v>
      </c>
      <c r="D36" s="64">
        <f>'[1]приложение 4.1'!$E$39</f>
        <v>715.23559999999998</v>
      </c>
      <c r="E36" s="105">
        <f>'[2]9.1. Смета затрат'!$U$750/1000</f>
        <v>218.01863008999999</v>
      </c>
    </row>
    <row r="37" spans="1:5" s="14" customFormat="1" x14ac:dyDescent="0.25">
      <c r="A37" s="26" t="s">
        <v>36</v>
      </c>
      <c r="B37" s="20" t="s">
        <v>37</v>
      </c>
      <c r="C37" s="21" t="s">
        <v>12</v>
      </c>
      <c r="D37" s="64">
        <v>0</v>
      </c>
      <c r="E37" s="105">
        <v>0</v>
      </c>
    </row>
    <row r="38" spans="1:5" s="14" customFormat="1" x14ac:dyDescent="0.25">
      <c r="A38" s="26" t="s">
        <v>38</v>
      </c>
      <c r="B38" s="20" t="s">
        <v>39</v>
      </c>
      <c r="C38" s="21" t="s">
        <v>12</v>
      </c>
      <c r="D38" s="64">
        <f>('[2]9.1. Смета затрат'!$H$31+'[2]9.1. Смета затрат'!$H$40)/1000</f>
        <v>125.417367</v>
      </c>
      <c r="E38" s="105">
        <f>('[2]9.1. Смета затрат'!$U$31+'[2]9.1. Смета затрат'!$U$40)/1000</f>
        <v>15.146670550000001</v>
      </c>
    </row>
    <row r="39" spans="1:5" s="18" customFormat="1" x14ac:dyDescent="0.25">
      <c r="A39" s="22" t="s">
        <v>40</v>
      </c>
      <c r="B39" s="23" t="s">
        <v>41</v>
      </c>
      <c r="C39" s="24" t="s">
        <v>12</v>
      </c>
      <c r="D39" s="64">
        <f>'[1]приложение 4.1'!$E$32</f>
        <v>1103.1081228535822</v>
      </c>
      <c r="E39" s="105">
        <f>'[2]9.1. Смета затрат'!$U$44/1000</f>
        <v>266.66254503099998</v>
      </c>
    </row>
    <row r="40" spans="1:5" s="18" customFormat="1" x14ac:dyDescent="0.25">
      <c r="A40" s="22" t="s">
        <v>42</v>
      </c>
      <c r="B40" s="23" t="s">
        <v>43</v>
      </c>
      <c r="C40" s="24" t="s">
        <v>12</v>
      </c>
      <c r="D40" s="64">
        <f>'[1]приложение 4.1'!$E$33</f>
        <v>456.988</v>
      </c>
      <c r="E40" s="105">
        <f>'[2]9.1. Смета затрат'!$U$41/1000</f>
        <v>110.86595619000001</v>
      </c>
    </row>
    <row r="41" spans="1:5" s="18" customFormat="1" x14ac:dyDescent="0.25">
      <c r="A41" s="22" t="s">
        <v>44</v>
      </c>
      <c r="B41" s="23" t="s">
        <v>45</v>
      </c>
      <c r="C41" s="24" t="s">
        <v>12</v>
      </c>
      <c r="D41" s="64">
        <f>'[1]приложение 4.1'!$E$34</f>
        <v>92.723406392000001</v>
      </c>
      <c r="E41" s="105">
        <f>'[2]9.1. Смета затрат'!$U$68/1000</f>
        <v>15.863182999999999</v>
      </c>
    </row>
    <row r="42" spans="1:5" s="18" customFormat="1" x14ac:dyDescent="0.25">
      <c r="A42" s="26" t="s">
        <v>46</v>
      </c>
      <c r="B42" s="20" t="s">
        <v>47</v>
      </c>
      <c r="C42" s="21" t="s">
        <v>12</v>
      </c>
      <c r="D42" s="64">
        <f>'[2]9.1. Смета затрат'!$H$72/1000</f>
        <v>90.623999999999995</v>
      </c>
      <c r="E42" s="105">
        <f>'[2]9.1. Смета затрат'!$U$72/1000</f>
        <v>15.216574999999999</v>
      </c>
    </row>
    <row r="43" spans="1:5" s="18" customFormat="1" x14ac:dyDescent="0.25">
      <c r="A43" s="26" t="s">
        <v>48</v>
      </c>
      <c r="B43" s="20" t="s">
        <v>49</v>
      </c>
      <c r="C43" s="21" t="s">
        <v>12</v>
      </c>
      <c r="D43" s="64">
        <f>D41-D42</f>
        <v>2.0994063920000059</v>
      </c>
      <c r="E43" s="105">
        <f>E41-E42</f>
        <v>0.64660800000000052</v>
      </c>
    </row>
    <row r="44" spans="1:5" s="18" customFormat="1" x14ac:dyDescent="0.25">
      <c r="A44" s="22" t="s">
        <v>50</v>
      </c>
      <c r="B44" s="23" t="s">
        <v>51</v>
      </c>
      <c r="C44" s="24" t="s">
        <v>12</v>
      </c>
      <c r="D44" s="64">
        <f>D24-D27-D34-D39-D40-D41</f>
        <v>411.41816523133394</v>
      </c>
      <c r="E44" s="105">
        <f>E24-E27-E34-E39-E40-E41</f>
        <v>91.33742788999956</v>
      </c>
    </row>
    <row r="45" spans="1:5" s="14" customFormat="1" x14ac:dyDescent="0.25">
      <c r="A45" s="19" t="s">
        <v>52</v>
      </c>
      <c r="B45" s="20" t="s">
        <v>53</v>
      </c>
      <c r="C45" s="21" t="s">
        <v>12</v>
      </c>
      <c r="D45" s="63">
        <v>0</v>
      </c>
      <c r="E45" s="104">
        <v>0</v>
      </c>
    </row>
    <row r="46" spans="1:5" s="14" customFormat="1" ht="15.75" customHeight="1" x14ac:dyDescent="0.25">
      <c r="A46" s="19" t="s">
        <v>54</v>
      </c>
      <c r="B46" s="20" t="s">
        <v>55</v>
      </c>
      <c r="C46" s="21" t="s">
        <v>12</v>
      </c>
      <c r="D46" s="66">
        <f>'[1]приложение 4.1'!$E$38</f>
        <v>134.73120108947529</v>
      </c>
      <c r="E46" s="106">
        <f>'[2]9.1. Смета затрат'!$U$83/1000</f>
        <v>27.549881860000003</v>
      </c>
    </row>
    <row r="47" spans="1:5" s="14" customFormat="1" x14ac:dyDescent="0.25">
      <c r="A47" s="19" t="s">
        <v>56</v>
      </c>
      <c r="B47" s="20" t="s">
        <v>57</v>
      </c>
      <c r="C47" s="21" t="s">
        <v>12</v>
      </c>
      <c r="D47" s="66">
        <v>0</v>
      </c>
      <c r="E47" s="106">
        <v>0</v>
      </c>
    </row>
    <row r="48" spans="1:5" s="14" customFormat="1" x14ac:dyDescent="0.25">
      <c r="A48" s="26" t="s">
        <v>58</v>
      </c>
      <c r="B48" s="20" t="s">
        <v>59</v>
      </c>
      <c r="C48" s="21" t="s">
        <v>12</v>
      </c>
      <c r="D48" s="66">
        <f>D44-D46</f>
        <v>276.68696414185865</v>
      </c>
      <c r="E48" s="106">
        <f>E44-E46</f>
        <v>63.787546029999561</v>
      </c>
    </row>
    <row r="49" spans="1:5" s="14" customFormat="1" x14ac:dyDescent="0.25">
      <c r="A49" s="19"/>
      <c r="B49" s="27" t="s">
        <v>60</v>
      </c>
      <c r="C49" s="21"/>
      <c r="D49" s="66"/>
      <c r="E49" s="106"/>
    </row>
    <row r="50" spans="1:5" s="14" customFormat="1" x14ac:dyDescent="0.25">
      <c r="A50" s="19"/>
      <c r="B50" s="20" t="s">
        <v>61</v>
      </c>
      <c r="C50" s="21" t="s">
        <v>12</v>
      </c>
      <c r="D50" s="66">
        <f>'[1]приложение 4.1'!$E$37</f>
        <v>276.92557275836981</v>
      </c>
      <c r="E50" s="106">
        <f>'[2]9.1. Смета затрат'!$U$162/1000</f>
        <v>48.941122549999996</v>
      </c>
    </row>
    <row r="51" spans="1:5" s="14" customFormat="1" x14ac:dyDescent="0.25">
      <c r="A51" s="19"/>
      <c r="B51" s="20" t="s">
        <v>62</v>
      </c>
      <c r="C51" s="21" t="s">
        <v>12</v>
      </c>
      <c r="D51" s="66">
        <v>0</v>
      </c>
      <c r="E51" s="106">
        <v>0</v>
      </c>
    </row>
    <row r="52" spans="1:5" s="14" customFormat="1" x14ac:dyDescent="0.25">
      <c r="A52" s="19"/>
      <c r="B52" s="20" t="s">
        <v>63</v>
      </c>
      <c r="C52" s="21" t="s">
        <v>12</v>
      </c>
      <c r="D52" s="66">
        <v>0</v>
      </c>
      <c r="E52" s="106">
        <f>-'[2]8.ОФР'!$U$31/1000</f>
        <v>56.943513380000006</v>
      </c>
    </row>
    <row r="53" spans="1:5" s="18" customFormat="1" x14ac:dyDescent="0.25">
      <c r="A53" s="22" t="s">
        <v>64</v>
      </c>
      <c r="B53" s="23" t="s">
        <v>65</v>
      </c>
      <c r="C53" s="24" t="s">
        <v>12</v>
      </c>
      <c r="D53" s="66">
        <f>D21-D24</f>
        <v>11245.76741201987</v>
      </c>
      <c r="E53" s="106">
        <f>E21-E24</f>
        <v>238.9738827003564</v>
      </c>
    </row>
    <row r="54" spans="1:5" s="14" customFormat="1" ht="25.5" x14ac:dyDescent="0.25">
      <c r="A54" s="19" t="s">
        <v>13</v>
      </c>
      <c r="B54" s="20" t="s">
        <v>66</v>
      </c>
      <c r="C54" s="21" t="s">
        <v>12</v>
      </c>
      <c r="D54" s="64">
        <f t="shared" ref="D54:E55" si="0">D22-D25</f>
        <v>568.01732427370189</v>
      </c>
      <c r="E54" s="105">
        <f t="shared" si="0"/>
        <v>230.49340757330378</v>
      </c>
    </row>
    <row r="55" spans="1:5" s="14" customFormat="1" x14ac:dyDescent="0.25">
      <c r="A55" s="19" t="s">
        <v>15</v>
      </c>
      <c r="B55" s="20" t="s">
        <v>67</v>
      </c>
      <c r="C55" s="21" t="s">
        <v>12</v>
      </c>
      <c r="D55" s="64">
        <f t="shared" si="0"/>
        <v>10677.750087746168</v>
      </c>
      <c r="E55" s="105">
        <f t="shared" si="0"/>
        <v>8.480475127052614</v>
      </c>
    </row>
    <row r="56" spans="1:5" s="18" customFormat="1" x14ac:dyDescent="0.25">
      <c r="A56" s="22" t="s">
        <v>68</v>
      </c>
      <c r="B56" s="23" t="s">
        <v>69</v>
      </c>
      <c r="C56" s="24" t="s">
        <v>12</v>
      </c>
      <c r="D56" s="64">
        <f>D57-D63</f>
        <v>-704.33038419999991</v>
      </c>
      <c r="E56" s="105">
        <f>E57-E63</f>
        <v>-190.04785308000001</v>
      </c>
    </row>
    <row r="57" spans="1:5" s="18" customFormat="1" x14ac:dyDescent="0.25">
      <c r="A57" s="22" t="s">
        <v>70</v>
      </c>
      <c r="B57" s="23" t="s">
        <v>71</v>
      </c>
      <c r="C57" s="24" t="s">
        <v>12</v>
      </c>
      <c r="D57" s="64">
        <f>'[1]приложение 4.1'!$E$42</f>
        <v>27.215</v>
      </c>
      <c r="E57" s="105">
        <f>('[2]8.ОФР'!$U$33+'[2]8.ОФР'!$U$35+'[2]8.ОФР'!$U$36)/1000</f>
        <v>27.658309800000001</v>
      </c>
    </row>
    <row r="58" spans="1:5" s="18" customFormat="1" x14ac:dyDescent="0.25">
      <c r="A58" s="19" t="s">
        <v>13</v>
      </c>
      <c r="B58" s="20" t="s">
        <v>72</v>
      </c>
      <c r="C58" s="21" t="s">
        <v>12</v>
      </c>
      <c r="D58" s="64">
        <f>'[1]приложение 4.1'!$E$44</f>
        <v>0</v>
      </c>
      <c r="E58" s="105">
        <f>'[2]8.ОФР'!$U$35/1000</f>
        <v>0</v>
      </c>
    </row>
    <row r="59" spans="1:5" s="18" customFormat="1" x14ac:dyDescent="0.25">
      <c r="A59" s="19" t="s">
        <v>15</v>
      </c>
      <c r="B59" s="20" t="s">
        <v>73</v>
      </c>
      <c r="C59" s="21" t="s">
        <v>12</v>
      </c>
      <c r="D59" s="64">
        <f>'[1]приложение 4.1'!$E$45</f>
        <v>0</v>
      </c>
      <c r="E59" s="105">
        <f>'[2]8.ОФР'!$U$33/1000</f>
        <v>6.0329677900000007</v>
      </c>
    </row>
    <row r="60" spans="1:5" s="14" customFormat="1" x14ac:dyDescent="0.25">
      <c r="A60" s="19" t="s">
        <v>26</v>
      </c>
      <c r="B60" s="20" t="s">
        <v>74</v>
      </c>
      <c r="C60" s="21" t="s">
        <v>12</v>
      </c>
      <c r="D60" s="64">
        <v>0</v>
      </c>
      <c r="E60" s="105">
        <f>'[2]9.2. Прочие ДиР'!$U$36/1000</f>
        <v>3.6080000000000001E-2</v>
      </c>
    </row>
    <row r="61" spans="1:5" s="14" customFormat="1" x14ac:dyDescent="0.25">
      <c r="A61" s="19"/>
      <c r="B61" s="20" t="s">
        <v>75</v>
      </c>
      <c r="C61" s="21" t="s">
        <v>12</v>
      </c>
      <c r="D61" s="64">
        <v>0</v>
      </c>
      <c r="E61" s="105">
        <f>'[2]9.2. Прочие ДиР'!$U$39/1000</f>
        <v>3.6080000000000001E-2</v>
      </c>
    </row>
    <row r="62" spans="1:5" s="14" customFormat="1" x14ac:dyDescent="0.25">
      <c r="A62" s="26" t="s">
        <v>28</v>
      </c>
      <c r="B62" s="20" t="s">
        <v>76</v>
      </c>
      <c r="C62" s="21" t="s">
        <v>12</v>
      </c>
      <c r="D62" s="64">
        <f>D57-D58-D59-D60</f>
        <v>27.215</v>
      </c>
      <c r="E62" s="105">
        <f>E57-E58-E59-E60</f>
        <v>21.589262010000002</v>
      </c>
    </row>
    <row r="63" spans="1:5" s="18" customFormat="1" x14ac:dyDescent="0.25">
      <c r="A63" s="22" t="s">
        <v>30</v>
      </c>
      <c r="B63" s="23" t="s">
        <v>77</v>
      </c>
      <c r="C63" s="24" t="s">
        <v>12</v>
      </c>
      <c r="D63" s="64">
        <f>'[1]приложение 4.1'!$E$46</f>
        <v>731.54538419999994</v>
      </c>
      <c r="E63" s="105">
        <f>-('[2]8.ОФР'!$U$34+'[2]8.ОФР'!$U$38)/1000</f>
        <v>217.70616288000002</v>
      </c>
    </row>
    <row r="64" spans="1:5" s="14" customFormat="1" x14ac:dyDescent="0.25">
      <c r="A64" s="19" t="s">
        <v>32</v>
      </c>
      <c r="B64" s="20" t="s">
        <v>78</v>
      </c>
      <c r="C64" s="21" t="s">
        <v>12</v>
      </c>
      <c r="D64" s="64">
        <f>'[2]9.2. Прочие ДиР'!$H$67/1000</f>
        <v>16.041998000000003</v>
      </c>
      <c r="E64" s="105">
        <f>'[2]9.2. Прочие ДиР'!$U$67/1000</f>
        <v>4.7132687000000004</v>
      </c>
    </row>
    <row r="65" spans="1:5" s="14" customFormat="1" x14ac:dyDescent="0.25">
      <c r="A65" s="19" t="s">
        <v>34</v>
      </c>
      <c r="B65" s="20" t="s">
        <v>79</v>
      </c>
      <c r="C65" s="21" t="s">
        <v>12</v>
      </c>
      <c r="D65" s="64">
        <f>'[1]приложение 4.1'!$E$48</f>
        <v>372.10500000000002</v>
      </c>
      <c r="E65" s="105">
        <f>-'[2]8.ОФР'!$U$34/1000</f>
        <v>117.08148887</v>
      </c>
    </row>
    <row r="66" spans="1:5" s="14" customFormat="1" x14ac:dyDescent="0.25">
      <c r="A66" s="19" t="s">
        <v>36</v>
      </c>
      <c r="B66" s="20" t="s">
        <v>80</v>
      </c>
      <c r="C66" s="21" t="s">
        <v>12</v>
      </c>
      <c r="D66" s="64">
        <v>0</v>
      </c>
      <c r="E66" s="105">
        <f>'[2]9.2. Прочие ДиР'!$U$95/1000</f>
        <v>11.63888262</v>
      </c>
    </row>
    <row r="67" spans="1:5" s="14" customFormat="1" x14ac:dyDescent="0.25">
      <c r="A67" s="19"/>
      <c r="B67" s="20" t="s">
        <v>75</v>
      </c>
      <c r="C67" s="21" t="s">
        <v>12</v>
      </c>
      <c r="D67" s="64">
        <v>0</v>
      </c>
      <c r="E67" s="105">
        <f>'[2]9.2. Прочие ДиР'!$U$96/1000</f>
        <v>9.4710000000000001</v>
      </c>
    </row>
    <row r="68" spans="1:5" s="14" customFormat="1" x14ac:dyDescent="0.25">
      <c r="A68" s="26" t="s">
        <v>38</v>
      </c>
      <c r="B68" s="20" t="s">
        <v>81</v>
      </c>
      <c r="C68" s="21" t="s">
        <v>12</v>
      </c>
      <c r="D68" s="64">
        <f>D63-D64-D65-D66</f>
        <v>343.39838619999989</v>
      </c>
      <c r="E68" s="105">
        <f>E63-E64-E65-E66</f>
        <v>84.272522690000002</v>
      </c>
    </row>
    <row r="69" spans="1:5" s="18" customFormat="1" x14ac:dyDescent="0.25">
      <c r="A69" s="22" t="s">
        <v>82</v>
      </c>
      <c r="B69" s="23" t="s">
        <v>83</v>
      </c>
      <c r="C69" s="24" t="s">
        <v>12</v>
      </c>
      <c r="D69" s="64">
        <f>D53+D56</f>
        <v>10541.437027819869</v>
      </c>
      <c r="E69" s="105">
        <f>E53+E56</f>
        <v>48.926029620356388</v>
      </c>
    </row>
    <row r="70" spans="1:5" s="18" customFormat="1" ht="25.5" x14ac:dyDescent="0.25">
      <c r="A70" s="19" t="s">
        <v>13</v>
      </c>
      <c r="B70" s="20" t="s">
        <v>84</v>
      </c>
      <c r="C70" s="21" t="s">
        <v>12</v>
      </c>
      <c r="D70" s="64">
        <f>D69-D71</f>
        <v>-136.31305992629859</v>
      </c>
      <c r="E70" s="105">
        <f>'[2]8.ОФР'!$U$41/1000</f>
        <v>50.042700803304065</v>
      </c>
    </row>
    <row r="71" spans="1:5" s="18" customFormat="1" x14ac:dyDescent="0.25">
      <c r="A71" s="19" t="s">
        <v>15</v>
      </c>
      <c r="B71" s="20" t="s">
        <v>85</v>
      </c>
      <c r="C71" s="21" t="s">
        <v>12</v>
      </c>
      <c r="D71" s="64">
        <f>D55</f>
        <v>10677.750087746168</v>
      </c>
      <c r="E71" s="105">
        <f>E69-E70</f>
        <v>-1.1166711829476768</v>
      </c>
    </row>
    <row r="72" spans="1:5" s="18" customFormat="1" ht="25.5" x14ac:dyDescent="0.25">
      <c r="A72" s="22" t="s">
        <v>86</v>
      </c>
      <c r="B72" s="23" t="s">
        <v>87</v>
      </c>
      <c r="C72" s="24" t="s">
        <v>12</v>
      </c>
      <c r="D72" s="64">
        <f>'[1]приложение 4.1'!$E$50</f>
        <v>2108.2874055639741</v>
      </c>
      <c r="E72" s="105">
        <f>-'[2]8.ОФР'!$U$45/1000</f>
        <v>11.259</v>
      </c>
    </row>
    <row r="73" spans="1:5" s="14" customFormat="1" ht="25.5" x14ac:dyDescent="0.25">
      <c r="A73" s="19" t="s">
        <v>13</v>
      </c>
      <c r="B73" s="20" t="s">
        <v>88</v>
      </c>
      <c r="C73" s="21" t="s">
        <v>12</v>
      </c>
      <c r="D73" s="64">
        <f>D70*0.2</f>
        <v>-27.262611985259721</v>
      </c>
      <c r="E73" s="105">
        <f>E70-E76</f>
        <v>11.392492429267534</v>
      </c>
    </row>
    <row r="74" spans="1:5" s="14" customFormat="1" x14ac:dyDescent="0.25">
      <c r="A74" s="19" t="s">
        <v>15</v>
      </c>
      <c r="B74" s="20" t="s">
        <v>89</v>
      </c>
      <c r="C74" s="21" t="s">
        <v>12</v>
      </c>
      <c r="D74" s="64">
        <f>D72-D73</f>
        <v>2135.5500175492339</v>
      </c>
      <c r="E74" s="105">
        <f>E72-E73</f>
        <v>-0.13349242926753391</v>
      </c>
    </row>
    <row r="75" spans="1:5" s="18" customFormat="1" x14ac:dyDescent="0.25">
      <c r="A75" s="22" t="s">
        <v>90</v>
      </c>
      <c r="B75" s="23" t="s">
        <v>91</v>
      </c>
      <c r="C75" s="24" t="s">
        <v>12</v>
      </c>
      <c r="D75" s="64">
        <f>D69-D72</f>
        <v>8433.1496222558962</v>
      </c>
      <c r="E75" s="105">
        <f>'[2]8.ОФР'!$U$67/1000</f>
        <v>37.667029620356104</v>
      </c>
    </row>
    <row r="76" spans="1:5" s="14" customFormat="1" ht="25.5" x14ac:dyDescent="0.25">
      <c r="A76" s="19" t="s">
        <v>13</v>
      </c>
      <c r="B76" s="20" t="s">
        <v>92</v>
      </c>
      <c r="C76" s="21" t="s">
        <v>12</v>
      </c>
      <c r="D76" s="64">
        <f>D70-D73</f>
        <v>-109.05044794103887</v>
      </c>
      <c r="E76" s="105">
        <f>'[2]8.ОФР'!$U$68/1000</f>
        <v>38.650208374036531</v>
      </c>
    </row>
    <row r="77" spans="1:5" s="14" customFormat="1" x14ac:dyDescent="0.25">
      <c r="A77" s="19" t="s">
        <v>15</v>
      </c>
      <c r="B77" s="20" t="s">
        <v>93</v>
      </c>
      <c r="C77" s="21" t="s">
        <v>12</v>
      </c>
      <c r="D77" s="64">
        <f>D71-D74</f>
        <v>8542.2000701969337</v>
      </c>
      <c r="E77" s="105">
        <f>E75-E76</f>
        <v>-0.98317875368042706</v>
      </c>
    </row>
    <row r="78" spans="1:5" s="18" customFormat="1" x14ac:dyDescent="0.25">
      <c r="A78" s="22" t="s">
        <v>94</v>
      </c>
      <c r="B78" s="23" t="s">
        <v>95</v>
      </c>
      <c r="C78" s="24" t="s">
        <v>12</v>
      </c>
      <c r="D78" s="64">
        <f>D75</f>
        <v>8433.1496222558962</v>
      </c>
      <c r="E78" s="105">
        <f>E75</f>
        <v>37.667029620356104</v>
      </c>
    </row>
    <row r="79" spans="1:5" s="14" customFormat="1" x14ac:dyDescent="0.25">
      <c r="A79" s="19" t="s">
        <v>70</v>
      </c>
      <c r="B79" s="20" t="s">
        <v>96</v>
      </c>
      <c r="C79" s="21" t="s">
        <v>12</v>
      </c>
      <c r="D79" s="64"/>
      <c r="E79" s="105"/>
    </row>
    <row r="80" spans="1:5" s="14" customFormat="1" x14ac:dyDescent="0.25">
      <c r="A80" s="19" t="s">
        <v>30</v>
      </c>
      <c r="B80" s="20" t="s">
        <v>97</v>
      </c>
      <c r="C80" s="21" t="s">
        <v>12</v>
      </c>
      <c r="D80" s="64"/>
      <c r="E80" s="105"/>
    </row>
    <row r="81" spans="1:5" s="14" customFormat="1" x14ac:dyDescent="0.25">
      <c r="A81" s="19" t="s">
        <v>40</v>
      </c>
      <c r="B81" s="20" t="s">
        <v>98</v>
      </c>
      <c r="C81" s="21" t="s">
        <v>12</v>
      </c>
      <c r="D81" s="64">
        <f>'[1]приложение 4.1'!$E$56</f>
        <v>0</v>
      </c>
      <c r="E81" s="105"/>
    </row>
    <row r="82" spans="1:5" s="14" customFormat="1" ht="16.5" thickBot="1" x14ac:dyDescent="0.3">
      <c r="A82" s="28" t="s">
        <v>42</v>
      </c>
      <c r="B82" s="29" t="s">
        <v>99</v>
      </c>
      <c r="C82" s="30" t="s">
        <v>12</v>
      </c>
      <c r="D82" s="67">
        <f>D75-D81</f>
        <v>8433.1496222558962</v>
      </c>
      <c r="E82" s="107">
        <f>E78</f>
        <v>37.667029620356104</v>
      </c>
    </row>
    <row r="83" spans="1:5" s="18" customFormat="1" ht="28.5" customHeight="1" x14ac:dyDescent="0.25">
      <c r="A83" s="31">
        <v>1</v>
      </c>
      <c r="B83" s="32" t="s">
        <v>100</v>
      </c>
      <c r="C83" s="33" t="s">
        <v>12</v>
      </c>
      <c r="D83" s="82">
        <v>8643.6506282026912</v>
      </c>
      <c r="E83" s="108">
        <v>3604.4098089799995</v>
      </c>
    </row>
    <row r="84" spans="1:5" s="14" customFormat="1" ht="25.5" x14ac:dyDescent="0.25">
      <c r="A84" s="19" t="s">
        <v>13</v>
      </c>
      <c r="B84" s="20" t="str">
        <f>[3]Финплан!$B$81</f>
        <v>Приток денежных средств по основной деятельности                                    (от реализации услуг по передаче электроэнергии)</v>
      </c>
      <c r="C84" s="21" t="s">
        <v>12</v>
      </c>
      <c r="D84" s="84">
        <v>5778.4252607999997</v>
      </c>
      <c r="E84" s="109">
        <v>1402.4611228400001</v>
      </c>
    </row>
    <row r="85" spans="1:5" s="14" customFormat="1" x14ac:dyDescent="0.25">
      <c r="A85" s="19" t="s">
        <v>15</v>
      </c>
      <c r="B85" s="20" t="s">
        <v>101</v>
      </c>
      <c r="C85" s="21" t="s">
        <v>12</v>
      </c>
      <c r="D85" s="84">
        <v>2865.2253674026915</v>
      </c>
      <c r="E85" s="109">
        <v>2201.9486861399992</v>
      </c>
    </row>
    <row r="86" spans="1:5" s="18" customFormat="1" ht="25.5" x14ac:dyDescent="0.25">
      <c r="A86" s="22">
        <v>2</v>
      </c>
      <c r="B86" s="23" t="s">
        <v>102</v>
      </c>
      <c r="C86" s="24" t="s">
        <v>12</v>
      </c>
      <c r="D86" s="86">
        <v>5868.6706755111691</v>
      </c>
      <c r="E86" s="110">
        <v>1500.6770111099997</v>
      </c>
    </row>
    <row r="87" spans="1:5" s="18" customFormat="1" x14ac:dyDescent="0.25">
      <c r="A87" s="26" t="s">
        <v>32</v>
      </c>
      <c r="B87" s="20" t="s">
        <v>103</v>
      </c>
      <c r="C87" s="21" t="s">
        <v>12</v>
      </c>
      <c r="D87" s="88">
        <v>0</v>
      </c>
      <c r="E87" s="111">
        <v>0</v>
      </c>
    </row>
    <row r="88" spans="1:5" s="18" customFormat="1" x14ac:dyDescent="0.25">
      <c r="A88" s="26" t="s">
        <v>34</v>
      </c>
      <c r="B88" s="20" t="s">
        <v>104</v>
      </c>
      <c r="C88" s="21" t="s">
        <v>12</v>
      </c>
      <c r="D88" s="88">
        <v>0</v>
      </c>
      <c r="E88" s="111">
        <v>0</v>
      </c>
    </row>
    <row r="89" spans="1:5" s="18" customFormat="1" x14ac:dyDescent="0.25">
      <c r="A89" s="26" t="s">
        <v>105</v>
      </c>
      <c r="B89" s="20" t="s">
        <v>106</v>
      </c>
      <c r="C89" s="21" t="s">
        <v>12</v>
      </c>
      <c r="D89" s="88">
        <v>0</v>
      </c>
      <c r="E89" s="111">
        <v>0</v>
      </c>
    </row>
    <row r="90" spans="1:5" s="18" customFormat="1" x14ac:dyDescent="0.25">
      <c r="A90" s="26" t="s">
        <v>107</v>
      </c>
      <c r="B90" s="20" t="s">
        <v>108</v>
      </c>
      <c r="C90" s="21" t="s">
        <v>12</v>
      </c>
      <c r="D90" s="88">
        <v>0</v>
      </c>
      <c r="E90" s="111">
        <v>0</v>
      </c>
    </row>
    <row r="91" spans="1:5" s="18" customFormat="1" x14ac:dyDescent="0.25">
      <c r="A91" s="26" t="s">
        <v>36</v>
      </c>
      <c r="B91" s="20" t="s">
        <v>109</v>
      </c>
      <c r="C91" s="21" t="s">
        <v>12</v>
      </c>
      <c r="D91" s="84">
        <v>1879.7302618017354</v>
      </c>
      <c r="E91" s="109">
        <v>654.23254969999994</v>
      </c>
    </row>
    <row r="92" spans="1:5" s="18" customFormat="1" x14ac:dyDescent="0.25">
      <c r="A92" s="26" t="s">
        <v>38</v>
      </c>
      <c r="B92" s="20" t="s">
        <v>110</v>
      </c>
      <c r="C92" s="21" t="s">
        <v>12</v>
      </c>
      <c r="D92" s="84">
        <v>425</v>
      </c>
      <c r="E92" s="109">
        <v>0</v>
      </c>
    </row>
    <row r="93" spans="1:5" s="18" customFormat="1" x14ac:dyDescent="0.25">
      <c r="A93" s="26" t="s">
        <v>111</v>
      </c>
      <c r="B93" s="20" t="s">
        <v>261</v>
      </c>
      <c r="C93" s="21" t="s">
        <v>12</v>
      </c>
      <c r="D93" s="84">
        <v>1848.0823209593825</v>
      </c>
      <c r="E93" s="109">
        <v>476.60959340999977</v>
      </c>
    </row>
    <row r="94" spans="1:5" s="18" customFormat="1" x14ac:dyDescent="0.25">
      <c r="A94" s="26" t="s">
        <v>113</v>
      </c>
      <c r="B94" s="20" t="s">
        <v>114</v>
      </c>
      <c r="C94" s="21" t="s">
        <v>12</v>
      </c>
      <c r="D94" s="88">
        <v>0</v>
      </c>
      <c r="E94" s="111">
        <v>0</v>
      </c>
    </row>
    <row r="95" spans="1:5" s="18" customFormat="1" x14ac:dyDescent="0.25">
      <c r="A95" s="26" t="s">
        <v>115</v>
      </c>
      <c r="B95" s="20" t="s">
        <v>116</v>
      </c>
      <c r="C95" s="21" t="s">
        <v>12</v>
      </c>
      <c r="D95" s="84">
        <v>828.87958878625898</v>
      </c>
      <c r="E95" s="109">
        <v>273.33334000000002</v>
      </c>
    </row>
    <row r="96" spans="1:5" s="18" customFormat="1" x14ac:dyDescent="0.25">
      <c r="A96" s="26" t="s">
        <v>117</v>
      </c>
      <c r="B96" s="20" t="s">
        <v>255</v>
      </c>
      <c r="C96" s="21" t="s">
        <v>12</v>
      </c>
      <c r="D96" s="84">
        <v>267.18324618079845</v>
      </c>
      <c r="E96" s="109">
        <v>66.576999999999998</v>
      </c>
    </row>
    <row r="97" spans="1:5" s="18" customFormat="1" x14ac:dyDescent="0.25">
      <c r="A97" s="26" t="s">
        <v>118</v>
      </c>
      <c r="B97" s="20" t="s">
        <v>119</v>
      </c>
      <c r="C97" s="21" t="s">
        <v>12</v>
      </c>
      <c r="D97" s="84">
        <v>619.79525778299353</v>
      </c>
      <c r="E97" s="109">
        <v>29.924527999999999</v>
      </c>
    </row>
    <row r="98" spans="1:5" s="18" customFormat="1" x14ac:dyDescent="0.25">
      <c r="A98" s="34" t="s">
        <v>40</v>
      </c>
      <c r="B98" s="23" t="s">
        <v>262</v>
      </c>
      <c r="C98" s="24" t="s">
        <v>12</v>
      </c>
      <c r="D98" s="86">
        <v>0.69892794322193241</v>
      </c>
      <c r="E98" s="110">
        <v>10.749000000000001</v>
      </c>
    </row>
    <row r="99" spans="1:5" s="18" customFormat="1" x14ac:dyDescent="0.25">
      <c r="A99" s="26" t="s">
        <v>121</v>
      </c>
      <c r="B99" s="20" t="s">
        <v>122</v>
      </c>
      <c r="C99" s="21" t="s">
        <v>12</v>
      </c>
      <c r="D99" s="88">
        <v>0</v>
      </c>
      <c r="E99" s="111">
        <v>0</v>
      </c>
    </row>
    <row r="100" spans="1:5" s="18" customFormat="1" ht="25.5" x14ac:dyDescent="0.25">
      <c r="A100" s="26" t="s">
        <v>123</v>
      </c>
      <c r="B100" s="20" t="s">
        <v>124</v>
      </c>
      <c r="C100" s="21" t="s">
        <v>12</v>
      </c>
      <c r="D100" s="88">
        <v>0</v>
      </c>
      <c r="E100" s="111">
        <v>0</v>
      </c>
    </row>
    <row r="101" spans="1:5" s="18" customFormat="1" ht="25.5" x14ac:dyDescent="0.25">
      <c r="A101" s="34"/>
      <c r="B101" s="20" t="s">
        <v>125</v>
      </c>
      <c r="C101" s="21" t="s">
        <v>12</v>
      </c>
      <c r="D101" s="88">
        <v>0</v>
      </c>
      <c r="E101" s="111">
        <v>0</v>
      </c>
    </row>
    <row r="102" spans="1:5" s="18" customFormat="1" x14ac:dyDescent="0.25">
      <c r="A102" s="26"/>
      <c r="B102" s="20" t="s">
        <v>126</v>
      </c>
      <c r="C102" s="21" t="s">
        <v>12</v>
      </c>
      <c r="D102" s="88">
        <v>0</v>
      </c>
      <c r="E102" s="111">
        <v>0</v>
      </c>
    </row>
    <row r="103" spans="1:5" s="18" customFormat="1" x14ac:dyDescent="0.25">
      <c r="A103" s="26" t="s">
        <v>127</v>
      </c>
      <c r="B103" s="20" t="s">
        <v>128</v>
      </c>
      <c r="C103" s="21" t="s">
        <v>12</v>
      </c>
      <c r="D103" s="84">
        <v>0.69892794322193241</v>
      </c>
      <c r="E103" s="109">
        <v>10.749000000000001</v>
      </c>
    </row>
    <row r="104" spans="1:5" s="18" customFormat="1" x14ac:dyDescent="0.25">
      <c r="A104" s="34" t="s">
        <v>42</v>
      </c>
      <c r="B104" s="23" t="s">
        <v>129</v>
      </c>
      <c r="C104" s="24" t="s">
        <v>12</v>
      </c>
      <c r="D104" s="86">
        <v>3003.7669214345101</v>
      </c>
      <c r="E104" s="110">
        <v>2342.1468</v>
      </c>
    </row>
    <row r="105" spans="1:5" s="14" customFormat="1" x14ac:dyDescent="0.25">
      <c r="A105" s="26" t="s">
        <v>130</v>
      </c>
      <c r="B105" s="20" t="s">
        <v>131</v>
      </c>
      <c r="C105" s="21" t="s">
        <v>12</v>
      </c>
      <c r="D105" s="84">
        <v>3003.7669214345101</v>
      </c>
      <c r="E105" s="109">
        <v>2342.1468</v>
      </c>
    </row>
    <row r="106" spans="1:5" s="14" customFormat="1" hidden="1" x14ac:dyDescent="0.25">
      <c r="A106" s="26" t="s">
        <v>132</v>
      </c>
      <c r="B106" s="20" t="s">
        <v>133</v>
      </c>
      <c r="C106" s="21" t="s">
        <v>12</v>
      </c>
      <c r="D106" s="84">
        <v>0</v>
      </c>
      <c r="E106" s="109">
        <v>0</v>
      </c>
    </row>
    <row r="107" spans="1:5" s="14" customFormat="1" hidden="1" x14ac:dyDescent="0.25">
      <c r="A107" s="26" t="s">
        <v>134</v>
      </c>
      <c r="B107" s="20" t="s">
        <v>135</v>
      </c>
      <c r="C107" s="21" t="s">
        <v>12</v>
      </c>
      <c r="D107" s="84">
        <v>0</v>
      </c>
      <c r="E107" s="109">
        <v>0</v>
      </c>
    </row>
    <row r="108" spans="1:5" s="14" customFormat="1" hidden="1" x14ac:dyDescent="0.25">
      <c r="A108" s="26" t="s">
        <v>136</v>
      </c>
      <c r="B108" s="20" t="s">
        <v>137</v>
      </c>
      <c r="C108" s="21" t="s">
        <v>12</v>
      </c>
      <c r="D108" s="84">
        <v>0</v>
      </c>
      <c r="E108" s="109">
        <v>0</v>
      </c>
    </row>
    <row r="109" spans="1:5" s="14" customFormat="1" hidden="1" x14ac:dyDescent="0.25">
      <c r="A109" s="26" t="s">
        <v>138</v>
      </c>
      <c r="B109" s="20" t="s">
        <v>139</v>
      </c>
      <c r="C109" s="21" t="s">
        <v>12</v>
      </c>
      <c r="D109" s="84">
        <v>0</v>
      </c>
      <c r="E109" s="109">
        <v>0</v>
      </c>
    </row>
    <row r="110" spans="1:5" s="14" customFormat="1" hidden="1" x14ac:dyDescent="0.25">
      <c r="A110" s="26" t="s">
        <v>140</v>
      </c>
      <c r="B110" s="20" t="s">
        <v>141</v>
      </c>
      <c r="C110" s="21" t="s">
        <v>12</v>
      </c>
      <c r="D110" s="84">
        <v>0</v>
      </c>
      <c r="E110" s="109">
        <v>0</v>
      </c>
    </row>
    <row r="111" spans="1:5" s="14" customFormat="1" hidden="1" x14ac:dyDescent="0.25">
      <c r="A111" s="26" t="s">
        <v>142</v>
      </c>
      <c r="B111" s="20" t="s">
        <v>143</v>
      </c>
      <c r="C111" s="21" t="s">
        <v>12</v>
      </c>
      <c r="D111" s="84">
        <v>0</v>
      </c>
      <c r="E111" s="109">
        <v>0</v>
      </c>
    </row>
    <row r="112" spans="1:5" s="14" customFormat="1" hidden="1" x14ac:dyDescent="0.25">
      <c r="A112" s="26" t="s">
        <v>144</v>
      </c>
      <c r="B112" s="20" t="s">
        <v>145</v>
      </c>
      <c r="C112" s="21" t="s">
        <v>12</v>
      </c>
      <c r="D112" s="84">
        <v>0</v>
      </c>
      <c r="E112" s="109">
        <v>0</v>
      </c>
    </row>
    <row r="113" spans="1:5" s="14" customFormat="1" hidden="1" x14ac:dyDescent="0.25">
      <c r="A113" s="26" t="s">
        <v>146</v>
      </c>
      <c r="B113" s="20" t="s">
        <v>147</v>
      </c>
      <c r="C113" s="21" t="s">
        <v>12</v>
      </c>
      <c r="D113" s="84">
        <v>0</v>
      </c>
      <c r="E113" s="109">
        <v>0</v>
      </c>
    </row>
    <row r="114" spans="1:5" s="18" customFormat="1" x14ac:dyDescent="0.25">
      <c r="A114" s="34" t="s">
        <v>44</v>
      </c>
      <c r="B114" s="23" t="s">
        <v>148</v>
      </c>
      <c r="C114" s="24" t="s">
        <v>12</v>
      </c>
      <c r="D114" s="86">
        <v>1595</v>
      </c>
      <c r="E114" s="110">
        <v>915.80776589099992</v>
      </c>
    </row>
    <row r="115" spans="1:5" s="14" customFormat="1" x14ac:dyDescent="0.25">
      <c r="A115" s="26" t="s">
        <v>46</v>
      </c>
      <c r="B115" s="20" t="s">
        <v>149</v>
      </c>
      <c r="C115" s="21" t="s">
        <v>12</v>
      </c>
      <c r="D115" s="88">
        <v>0</v>
      </c>
      <c r="E115" s="109">
        <v>6.3869999999999996</v>
      </c>
    </row>
    <row r="116" spans="1:5" s="14" customFormat="1" x14ac:dyDescent="0.25">
      <c r="A116" s="26" t="s">
        <v>48</v>
      </c>
      <c r="B116" s="20" t="s">
        <v>150</v>
      </c>
      <c r="C116" s="21" t="s">
        <v>12</v>
      </c>
      <c r="D116" s="92">
        <v>1345</v>
      </c>
      <c r="E116" s="109">
        <v>438.13540841999998</v>
      </c>
    </row>
    <row r="117" spans="1:5" s="14" customFormat="1" x14ac:dyDescent="0.25">
      <c r="A117" s="26"/>
      <c r="B117" s="35" t="s">
        <v>151</v>
      </c>
      <c r="C117" s="21" t="s">
        <v>12</v>
      </c>
      <c r="D117" s="92">
        <v>1345</v>
      </c>
      <c r="E117" s="109">
        <v>390.1</v>
      </c>
    </row>
    <row r="118" spans="1:5" s="14" customFormat="1" x14ac:dyDescent="0.25">
      <c r="A118" s="26"/>
      <c r="B118" s="35" t="s">
        <v>152</v>
      </c>
      <c r="C118" s="21" t="s">
        <v>12</v>
      </c>
      <c r="D118" s="94">
        <v>0</v>
      </c>
      <c r="E118" s="109">
        <v>48.035408420000003</v>
      </c>
    </row>
    <row r="119" spans="1:5" s="14" customFormat="1" x14ac:dyDescent="0.25">
      <c r="A119" s="26" t="s">
        <v>153</v>
      </c>
      <c r="B119" s="20"/>
      <c r="C119" s="21" t="s">
        <v>12</v>
      </c>
      <c r="D119" s="94">
        <v>0</v>
      </c>
      <c r="E119" s="111">
        <v>0</v>
      </c>
    </row>
    <row r="120" spans="1:5" s="14" customFormat="1" x14ac:dyDescent="0.25">
      <c r="A120" s="26" t="s">
        <v>154</v>
      </c>
      <c r="B120" s="20" t="s">
        <v>155</v>
      </c>
      <c r="C120" s="21" t="s">
        <v>12</v>
      </c>
      <c r="D120" s="94">
        <v>0</v>
      </c>
      <c r="E120" s="109">
        <v>471.285357471</v>
      </c>
    </row>
    <row r="121" spans="1:5" s="14" customFormat="1" ht="25.5" x14ac:dyDescent="0.25">
      <c r="A121" s="26" t="s">
        <v>156</v>
      </c>
      <c r="B121" s="20" t="s">
        <v>157</v>
      </c>
      <c r="C121" s="21" t="s">
        <v>12</v>
      </c>
      <c r="D121" s="94">
        <v>0</v>
      </c>
      <c r="E121" s="111">
        <v>0</v>
      </c>
    </row>
    <row r="122" spans="1:5" s="14" customFormat="1" x14ac:dyDescent="0.25">
      <c r="A122" s="26" t="s">
        <v>158</v>
      </c>
      <c r="B122" s="20" t="s">
        <v>159</v>
      </c>
      <c r="C122" s="21" t="s">
        <v>12</v>
      </c>
      <c r="D122" s="92">
        <v>250</v>
      </c>
      <c r="E122" s="111">
        <v>0</v>
      </c>
    </row>
    <row r="123" spans="1:5" s="18" customFormat="1" x14ac:dyDescent="0.25">
      <c r="A123" s="34" t="s">
        <v>50</v>
      </c>
      <c r="B123" s="23" t="s">
        <v>160</v>
      </c>
      <c r="C123" s="24" t="s">
        <v>12</v>
      </c>
      <c r="D123" s="93">
        <v>1389.7909934327565</v>
      </c>
      <c r="E123" s="110">
        <v>238.13540842</v>
      </c>
    </row>
    <row r="124" spans="1:5" s="18" customFormat="1" x14ac:dyDescent="0.25">
      <c r="A124" s="26" t="s">
        <v>52</v>
      </c>
      <c r="B124" s="20" t="s">
        <v>161</v>
      </c>
      <c r="C124" s="21" t="s">
        <v>12</v>
      </c>
      <c r="D124" s="92">
        <v>1305</v>
      </c>
      <c r="E124" s="109">
        <v>238.13540842</v>
      </c>
    </row>
    <row r="125" spans="1:5" s="18" customFormat="1" x14ac:dyDescent="0.25">
      <c r="A125" s="26" t="s">
        <v>54</v>
      </c>
      <c r="B125" s="35" t="s">
        <v>151</v>
      </c>
      <c r="C125" s="21" t="s">
        <v>12</v>
      </c>
      <c r="D125" s="94">
        <v>0</v>
      </c>
      <c r="E125" s="109">
        <v>190.1</v>
      </c>
    </row>
    <row r="126" spans="1:5" s="18" customFormat="1" x14ac:dyDescent="0.25">
      <c r="A126" s="26"/>
      <c r="B126" s="35" t="s">
        <v>152</v>
      </c>
      <c r="C126" s="21" t="s">
        <v>12</v>
      </c>
      <c r="D126" s="92">
        <v>1305</v>
      </c>
      <c r="E126" s="109">
        <v>48.035408420000003</v>
      </c>
    </row>
    <row r="127" spans="1:5" s="18" customFormat="1" x14ac:dyDescent="0.25">
      <c r="A127" s="26"/>
      <c r="B127" s="35"/>
      <c r="C127" s="21" t="s">
        <v>12</v>
      </c>
      <c r="D127" s="94">
        <v>0</v>
      </c>
      <c r="E127" s="111">
        <v>0</v>
      </c>
    </row>
    <row r="128" spans="1:5" s="18" customFormat="1" x14ac:dyDescent="0.25">
      <c r="A128" s="26" t="s">
        <v>56</v>
      </c>
      <c r="B128" s="20" t="s">
        <v>162</v>
      </c>
      <c r="C128" s="21" t="s">
        <v>12</v>
      </c>
      <c r="D128" s="94">
        <v>0</v>
      </c>
      <c r="E128" s="111">
        <v>0</v>
      </c>
    </row>
    <row r="129" spans="1:6" s="18" customFormat="1" x14ac:dyDescent="0.25">
      <c r="A129" s="26" t="s">
        <v>58</v>
      </c>
      <c r="B129" s="20" t="s">
        <v>98</v>
      </c>
      <c r="C129" s="21" t="s">
        <v>12</v>
      </c>
      <c r="D129" s="94">
        <v>0</v>
      </c>
      <c r="E129" s="111">
        <v>0</v>
      </c>
    </row>
    <row r="130" spans="1:6" s="18" customFormat="1" x14ac:dyDescent="0.25">
      <c r="A130" s="26" t="s">
        <v>163</v>
      </c>
      <c r="B130" s="20" t="s">
        <v>164</v>
      </c>
      <c r="C130" s="21" t="s">
        <v>12</v>
      </c>
      <c r="D130" s="92">
        <f>D123-D124</f>
        <v>84.790993432756522</v>
      </c>
      <c r="E130" s="111">
        <f>E123-E124</f>
        <v>0</v>
      </c>
    </row>
    <row r="131" spans="1:6" s="14" customFormat="1" ht="25.5" x14ac:dyDescent="0.25">
      <c r="A131" s="34" t="s">
        <v>165</v>
      </c>
      <c r="B131" s="23" t="s">
        <v>166</v>
      </c>
      <c r="C131" s="24" t="s">
        <v>12</v>
      </c>
      <c r="D131" s="92">
        <f>D83-D86</f>
        <v>2774.9799526915222</v>
      </c>
      <c r="E131" s="109">
        <f>E83-E86</f>
        <v>2103.7327978699996</v>
      </c>
      <c r="F131" s="129"/>
    </row>
    <row r="132" spans="1:6" s="14" customFormat="1" ht="25.5" hidden="1" x14ac:dyDescent="0.25">
      <c r="A132" s="26" t="s">
        <v>167</v>
      </c>
      <c r="B132" s="20" t="s">
        <v>168</v>
      </c>
      <c r="C132" s="21" t="s">
        <v>12</v>
      </c>
      <c r="D132" s="84"/>
      <c r="E132" s="109"/>
    </row>
    <row r="133" spans="1:6" s="14" customFormat="1" hidden="1" x14ac:dyDescent="0.25">
      <c r="A133" s="26" t="s">
        <v>169</v>
      </c>
      <c r="B133" s="20" t="s">
        <v>170</v>
      </c>
      <c r="C133" s="21" t="s">
        <v>12</v>
      </c>
      <c r="D133" s="88">
        <v>0</v>
      </c>
      <c r="E133" s="109">
        <v>1</v>
      </c>
    </row>
    <row r="134" spans="1:6" s="14" customFormat="1" ht="25.5" x14ac:dyDescent="0.25">
      <c r="A134" s="26" t="s">
        <v>171</v>
      </c>
      <c r="B134" s="23" t="s">
        <v>172</v>
      </c>
      <c r="C134" s="24" t="s">
        <v>12</v>
      </c>
      <c r="D134" s="84">
        <f>D98-D104</f>
        <v>-3003.0679934912882</v>
      </c>
      <c r="E134" s="109">
        <f>E98-E104</f>
        <v>-2331.3978000000002</v>
      </c>
      <c r="F134" s="129"/>
    </row>
    <row r="135" spans="1:6" s="14" customFormat="1" ht="25.5" hidden="1" x14ac:dyDescent="0.25">
      <c r="A135" s="26" t="s">
        <v>173</v>
      </c>
      <c r="B135" s="20" t="s">
        <v>174</v>
      </c>
      <c r="C135" s="21" t="s">
        <v>12</v>
      </c>
      <c r="D135" s="84"/>
      <c r="E135" s="109"/>
    </row>
    <row r="136" spans="1:6" s="14" customFormat="1" hidden="1" x14ac:dyDescent="0.25">
      <c r="A136" s="26" t="s">
        <v>175</v>
      </c>
      <c r="B136" s="20" t="s">
        <v>170</v>
      </c>
      <c r="C136" s="21" t="s">
        <v>12</v>
      </c>
      <c r="D136" s="88">
        <v>0</v>
      </c>
      <c r="E136" s="109">
        <v>1</v>
      </c>
    </row>
    <row r="137" spans="1:6" s="18" customFormat="1" ht="14.25" customHeight="1" x14ac:dyDescent="0.25">
      <c r="A137" s="34" t="s">
        <v>176</v>
      </c>
      <c r="B137" s="23" t="s">
        <v>177</v>
      </c>
      <c r="C137" s="24" t="s">
        <v>12</v>
      </c>
      <c r="D137" s="84">
        <f>D114-D123</f>
        <v>205.20900656724348</v>
      </c>
      <c r="E137" s="109">
        <f>E114-E123</f>
        <v>677.67235747099994</v>
      </c>
      <c r="F137" s="130"/>
    </row>
    <row r="138" spans="1:6" s="18" customFormat="1" x14ac:dyDescent="0.25">
      <c r="A138" s="34" t="s">
        <v>178</v>
      </c>
      <c r="B138" s="23" t="s">
        <v>179</v>
      </c>
      <c r="C138" s="24" t="s">
        <v>12</v>
      </c>
      <c r="D138" s="84">
        <v>0</v>
      </c>
      <c r="E138" s="109">
        <v>0</v>
      </c>
    </row>
    <row r="139" spans="1:6" s="18" customFormat="1" x14ac:dyDescent="0.25">
      <c r="A139" s="34" t="s">
        <v>180</v>
      </c>
      <c r="B139" s="23" t="s">
        <v>181</v>
      </c>
      <c r="C139" s="24" t="s">
        <v>12</v>
      </c>
      <c r="D139" s="86">
        <f>SUM(D131:D137)</f>
        <v>-22.879034232522599</v>
      </c>
      <c r="E139" s="110">
        <v>450</v>
      </c>
    </row>
    <row r="140" spans="1:6" s="18" customFormat="1" x14ac:dyDescent="0.25">
      <c r="A140" s="34" t="s">
        <v>182</v>
      </c>
      <c r="B140" s="23" t="s">
        <v>183</v>
      </c>
      <c r="C140" s="24" t="s">
        <v>12</v>
      </c>
      <c r="D140" s="86">
        <f>'[1]приложение 4.3'!$E$75</f>
        <v>28.171164703895855</v>
      </c>
      <c r="E140" s="110">
        <f>'[2]11.БДДС (ДПН)'!$BP$15/1000</f>
        <v>1768.5719999999999</v>
      </c>
    </row>
    <row r="141" spans="1:6" s="18" customFormat="1" ht="16.5" thickBot="1" x14ac:dyDescent="0.3">
      <c r="A141" s="36" t="s">
        <v>184</v>
      </c>
      <c r="B141" s="37" t="s">
        <v>185</v>
      </c>
      <c r="C141" s="38" t="s">
        <v>12</v>
      </c>
      <c r="D141" s="89">
        <f t="shared" ref="D141" si="1">SUM(D139:D140)</f>
        <v>5.2921304713732553</v>
      </c>
      <c r="E141" s="110">
        <f t="shared" ref="E141" si="2">SUM(E139:E140)</f>
        <v>2218.5720000000001</v>
      </c>
    </row>
    <row r="142" spans="1:6" s="14" customFormat="1" ht="16.5" thickBot="1" x14ac:dyDescent="0.3">
      <c r="A142" s="39"/>
      <c r="B142" s="40" t="s">
        <v>60</v>
      </c>
      <c r="C142" s="41"/>
      <c r="D142" s="69"/>
      <c r="E142" s="112"/>
    </row>
    <row r="143" spans="1:6" s="18" customFormat="1" x14ac:dyDescent="0.25">
      <c r="A143" s="15">
        <v>1</v>
      </c>
      <c r="B143" s="16" t="s">
        <v>186</v>
      </c>
      <c r="C143" s="17" t="s">
        <v>12</v>
      </c>
      <c r="D143" s="116">
        <f>D69+D65+D40</f>
        <v>11370.530027819868</v>
      </c>
      <c r="E143" s="117">
        <v>276.87347468035608</v>
      </c>
    </row>
    <row r="144" spans="1:6" s="14" customFormat="1" x14ac:dyDescent="0.25">
      <c r="A144" s="34" t="s">
        <v>30</v>
      </c>
      <c r="B144" s="23" t="s">
        <v>187</v>
      </c>
      <c r="C144" s="24" t="s">
        <v>12</v>
      </c>
      <c r="D144" s="118">
        <f>'[1]приложение 4.3'!$E$76</f>
        <v>2372</v>
      </c>
      <c r="E144" s="113">
        <v>2522.6864385066269</v>
      </c>
    </row>
    <row r="145" spans="1:7" s="14" customFormat="1" x14ac:dyDescent="0.25">
      <c r="A145" s="34" t="s">
        <v>40</v>
      </c>
      <c r="B145" s="23" t="s">
        <v>188</v>
      </c>
      <c r="C145" s="24" t="s">
        <v>12</v>
      </c>
      <c r="D145" s="118">
        <f>'[1]приложение 4.3'!$E$77</f>
        <v>2412</v>
      </c>
      <c r="E145" s="113">
        <v>2722.5940000000001</v>
      </c>
    </row>
    <row r="146" spans="1:7" s="14" customFormat="1" x14ac:dyDescent="0.25">
      <c r="A146" s="34" t="s">
        <v>42</v>
      </c>
      <c r="B146" s="23" t="s">
        <v>189</v>
      </c>
      <c r="C146" s="24" t="s">
        <v>12</v>
      </c>
      <c r="D146" s="123">
        <f>D116</f>
        <v>1345</v>
      </c>
      <c r="E146" s="105">
        <v>438.13540841999998</v>
      </c>
    </row>
    <row r="147" spans="1:7" s="14" customFormat="1" x14ac:dyDescent="0.25">
      <c r="A147" s="26" t="s">
        <v>130</v>
      </c>
      <c r="B147" s="20" t="s">
        <v>190</v>
      </c>
      <c r="C147" s="21" t="s">
        <v>12</v>
      </c>
      <c r="D147" s="124">
        <f>D116-D149</f>
        <v>40</v>
      </c>
      <c r="E147" s="113">
        <v>438.13540841999998</v>
      </c>
    </row>
    <row r="148" spans="1:7" s="14" customFormat="1" x14ac:dyDescent="0.25">
      <c r="A148" s="26" t="s">
        <v>144</v>
      </c>
      <c r="B148" s="20" t="s">
        <v>191</v>
      </c>
      <c r="C148" s="21" t="s">
        <v>12</v>
      </c>
      <c r="D148" s="125">
        <f>[3]Финплан!G145</f>
        <v>0</v>
      </c>
      <c r="E148" s="111">
        <v>0</v>
      </c>
    </row>
    <row r="149" spans="1:7" s="14" customFormat="1" x14ac:dyDescent="0.25">
      <c r="A149" s="26" t="s">
        <v>146</v>
      </c>
      <c r="B149" s="20" t="s">
        <v>192</v>
      </c>
      <c r="C149" s="21" t="s">
        <v>12</v>
      </c>
      <c r="D149" s="124">
        <f>D126</f>
        <v>1305</v>
      </c>
      <c r="E149" s="111">
        <v>0</v>
      </c>
    </row>
    <row r="150" spans="1:7" s="14" customFormat="1" x14ac:dyDescent="0.25">
      <c r="A150" s="34" t="s">
        <v>44</v>
      </c>
      <c r="B150" s="23" t="s">
        <v>193</v>
      </c>
      <c r="C150" s="24" t="s">
        <v>12</v>
      </c>
      <c r="D150" s="123">
        <f>D124</f>
        <v>1305</v>
      </c>
      <c r="E150" s="103">
        <v>238.13540842</v>
      </c>
    </row>
    <row r="151" spans="1:7" s="14" customFormat="1" x14ac:dyDescent="0.25">
      <c r="A151" s="34" t="s">
        <v>50</v>
      </c>
      <c r="B151" s="23" t="s">
        <v>194</v>
      </c>
      <c r="C151" s="24"/>
      <c r="D151" s="119">
        <f>D145/D143</f>
        <v>0.21212731456657219</v>
      </c>
      <c r="E151" s="114">
        <v>1.74</v>
      </c>
    </row>
    <row r="152" spans="1:7" s="18" customFormat="1" x14ac:dyDescent="0.25">
      <c r="A152" s="34" t="s">
        <v>165</v>
      </c>
      <c r="B152" s="23" t="s">
        <v>195</v>
      </c>
      <c r="C152" s="24" t="s">
        <v>12</v>
      </c>
      <c r="D152" s="120">
        <v>1050.1618757476006</v>
      </c>
      <c r="E152" s="103">
        <v>1694.91</v>
      </c>
    </row>
    <row r="153" spans="1:7" s="14" customFormat="1" ht="25.5" x14ac:dyDescent="0.25">
      <c r="A153" s="26" t="s">
        <v>167</v>
      </c>
      <c r="B153" s="20" t="s">
        <v>196</v>
      </c>
      <c r="C153" s="21" t="s">
        <v>12</v>
      </c>
      <c r="D153" s="118">
        <v>669.52754083760078</v>
      </c>
      <c r="E153" s="113">
        <v>887.25462724440501</v>
      </c>
    </row>
    <row r="154" spans="1:7" s="14" customFormat="1" x14ac:dyDescent="0.25">
      <c r="A154" s="26"/>
      <c r="B154" s="35" t="s">
        <v>197</v>
      </c>
      <c r="C154" s="21" t="s">
        <v>12</v>
      </c>
      <c r="D154" s="88">
        <v>0</v>
      </c>
      <c r="E154" s="111">
        <v>0</v>
      </c>
    </row>
    <row r="155" spans="1:7" s="14" customFormat="1" x14ac:dyDescent="0.25">
      <c r="A155" s="26" t="s">
        <v>169</v>
      </c>
      <c r="B155" s="20" t="s">
        <v>198</v>
      </c>
      <c r="C155" s="21" t="s">
        <v>12</v>
      </c>
      <c r="D155" s="118">
        <f>D152-D153</f>
        <v>380.63433490999978</v>
      </c>
      <c r="E155" s="113">
        <v>807.65537275559507</v>
      </c>
    </row>
    <row r="156" spans="1:7" s="14" customFormat="1" x14ac:dyDescent="0.25">
      <c r="A156" s="26"/>
      <c r="B156" s="35" t="s">
        <v>197</v>
      </c>
      <c r="C156" s="21" t="s">
        <v>12</v>
      </c>
      <c r="D156" s="88">
        <v>0</v>
      </c>
      <c r="E156" s="111">
        <v>0</v>
      </c>
    </row>
    <row r="157" spans="1:7" s="18" customFormat="1" x14ac:dyDescent="0.25">
      <c r="A157" s="34" t="s">
        <v>171</v>
      </c>
      <c r="B157" s="23" t="s">
        <v>199</v>
      </c>
      <c r="C157" s="24" t="s">
        <v>12</v>
      </c>
      <c r="D157" s="120">
        <v>9176.6329313467249</v>
      </c>
      <c r="E157" s="103">
        <v>8038.527</v>
      </c>
      <c r="G157" s="130"/>
    </row>
    <row r="158" spans="1:7" s="18" customFormat="1" x14ac:dyDescent="0.25">
      <c r="A158" s="26" t="s">
        <v>173</v>
      </c>
      <c r="B158" s="20" t="s">
        <v>200</v>
      </c>
      <c r="C158" s="21" t="s">
        <v>12</v>
      </c>
      <c r="D158" s="88">
        <v>0</v>
      </c>
      <c r="E158" s="111">
        <v>0</v>
      </c>
    </row>
    <row r="159" spans="1:7" s="18" customFormat="1" x14ac:dyDescent="0.25">
      <c r="A159" s="26"/>
      <c r="B159" s="35" t="s">
        <v>197</v>
      </c>
      <c r="C159" s="21" t="s">
        <v>12</v>
      </c>
      <c r="D159" s="88">
        <v>0</v>
      </c>
      <c r="E159" s="111">
        <v>0</v>
      </c>
    </row>
    <row r="160" spans="1:7" s="18" customFormat="1" x14ac:dyDescent="0.25">
      <c r="A160" s="26" t="s">
        <v>175</v>
      </c>
      <c r="B160" s="20" t="s">
        <v>201</v>
      </c>
      <c r="C160" s="21" t="s">
        <v>12</v>
      </c>
      <c r="D160" s="88">
        <v>0</v>
      </c>
      <c r="E160" s="111">
        <v>0</v>
      </c>
    </row>
    <row r="161" spans="1:7" s="18" customFormat="1" x14ac:dyDescent="0.25">
      <c r="A161" s="26"/>
      <c r="B161" s="20" t="s">
        <v>202</v>
      </c>
      <c r="C161" s="21" t="s">
        <v>12</v>
      </c>
      <c r="D161" s="88">
        <v>0</v>
      </c>
      <c r="E161" s="111">
        <v>0</v>
      </c>
    </row>
    <row r="162" spans="1:7" s="18" customFormat="1" x14ac:dyDescent="0.25">
      <c r="A162" s="26"/>
      <c r="B162" s="35" t="s">
        <v>197</v>
      </c>
      <c r="C162" s="21" t="s">
        <v>12</v>
      </c>
      <c r="D162" s="88">
        <v>0</v>
      </c>
      <c r="E162" s="111">
        <v>0</v>
      </c>
    </row>
    <row r="163" spans="1:7" s="18" customFormat="1" x14ac:dyDescent="0.25">
      <c r="A163" s="26"/>
      <c r="B163" s="20" t="s">
        <v>203</v>
      </c>
      <c r="C163" s="21" t="s">
        <v>12</v>
      </c>
      <c r="D163" s="88">
        <v>0</v>
      </c>
      <c r="E163" s="111">
        <v>0</v>
      </c>
    </row>
    <row r="164" spans="1:7" s="18" customFormat="1" x14ac:dyDescent="0.25">
      <c r="A164" s="26"/>
      <c r="B164" s="35" t="s">
        <v>197</v>
      </c>
      <c r="C164" s="21" t="s">
        <v>12</v>
      </c>
      <c r="D164" s="88">
        <v>0</v>
      </c>
      <c r="E164" s="111">
        <v>0</v>
      </c>
    </row>
    <row r="165" spans="1:7" s="18" customFormat="1" x14ac:dyDescent="0.25">
      <c r="A165" s="26" t="s">
        <v>204</v>
      </c>
      <c r="B165" s="20" t="s">
        <v>205</v>
      </c>
      <c r="C165" s="21" t="s">
        <v>12</v>
      </c>
      <c r="D165" s="118">
        <v>75</v>
      </c>
      <c r="E165" s="111">
        <v>0</v>
      </c>
      <c r="G165" s="130"/>
    </row>
    <row r="166" spans="1:7" s="18" customFormat="1" x14ac:dyDescent="0.25">
      <c r="A166" s="26"/>
      <c r="B166" s="35" t="s">
        <v>197</v>
      </c>
      <c r="C166" s="21" t="s">
        <v>12</v>
      </c>
      <c r="D166" s="88">
        <v>0</v>
      </c>
      <c r="E166" s="111">
        <v>0</v>
      </c>
    </row>
    <row r="167" spans="1:7" s="18" customFormat="1" x14ac:dyDescent="0.25">
      <c r="A167" s="26" t="s">
        <v>206</v>
      </c>
      <c r="B167" s="20" t="s">
        <v>207</v>
      </c>
      <c r="C167" s="21" t="s">
        <v>12</v>
      </c>
      <c r="D167" s="118">
        <v>351</v>
      </c>
      <c r="E167" s="113">
        <v>1331</v>
      </c>
      <c r="G167" s="130"/>
    </row>
    <row r="168" spans="1:7" s="18" customFormat="1" x14ac:dyDescent="0.25">
      <c r="A168" s="26"/>
      <c r="B168" s="35" t="s">
        <v>197</v>
      </c>
      <c r="C168" s="21" t="s">
        <v>12</v>
      </c>
      <c r="D168" s="88">
        <v>0</v>
      </c>
      <c r="E168" s="111">
        <v>0</v>
      </c>
    </row>
    <row r="169" spans="1:7" s="18" customFormat="1" x14ac:dyDescent="0.25">
      <c r="A169" s="26" t="s">
        <v>208</v>
      </c>
      <c r="B169" s="20" t="s">
        <v>209</v>
      </c>
      <c r="C169" s="21" t="s">
        <v>12</v>
      </c>
      <c r="D169" s="118">
        <v>177.59957438799435</v>
      </c>
      <c r="E169" s="113">
        <v>307.01799999999997</v>
      </c>
      <c r="G169" s="130"/>
    </row>
    <row r="170" spans="1:7" s="18" customFormat="1" x14ac:dyDescent="0.25">
      <c r="A170" s="26"/>
      <c r="B170" s="35" t="s">
        <v>197</v>
      </c>
      <c r="C170" s="21" t="s">
        <v>12</v>
      </c>
      <c r="D170" s="88">
        <v>0</v>
      </c>
      <c r="E170" s="111">
        <v>0</v>
      </c>
    </row>
    <row r="171" spans="1:7" s="18" customFormat="1" x14ac:dyDescent="0.25">
      <c r="A171" s="26" t="s">
        <v>210</v>
      </c>
      <c r="B171" s="20" t="s">
        <v>211</v>
      </c>
      <c r="C171" s="21" t="s">
        <v>12</v>
      </c>
      <c r="D171" s="88">
        <v>0</v>
      </c>
      <c r="E171" s="111">
        <v>0</v>
      </c>
    </row>
    <row r="172" spans="1:7" s="18" customFormat="1" x14ac:dyDescent="0.25">
      <c r="A172" s="26"/>
      <c r="B172" s="35" t="s">
        <v>197</v>
      </c>
      <c r="C172" s="21" t="s">
        <v>12</v>
      </c>
      <c r="D172" s="88">
        <v>0</v>
      </c>
      <c r="E172" s="111">
        <v>0</v>
      </c>
    </row>
    <row r="173" spans="1:7" s="18" customFormat="1" x14ac:dyDescent="0.25">
      <c r="A173" s="26" t="s">
        <v>212</v>
      </c>
      <c r="B173" s="20" t="s">
        <v>213</v>
      </c>
      <c r="C173" s="21" t="s">
        <v>12</v>
      </c>
      <c r="D173" s="118">
        <v>40</v>
      </c>
      <c r="E173" s="113">
        <v>40.229999999999997</v>
      </c>
      <c r="G173" s="130"/>
    </row>
    <row r="174" spans="1:7" s="18" customFormat="1" x14ac:dyDescent="0.25">
      <c r="A174" s="26"/>
      <c r="B174" s="35" t="s">
        <v>197</v>
      </c>
      <c r="C174" s="21" t="s">
        <v>12</v>
      </c>
      <c r="D174" s="88">
        <v>0</v>
      </c>
      <c r="E174" s="111">
        <v>0</v>
      </c>
    </row>
    <row r="175" spans="1:7" s="18" customFormat="1" x14ac:dyDescent="0.25">
      <c r="A175" s="26" t="s">
        <v>214</v>
      </c>
      <c r="B175" s="20" t="s">
        <v>215</v>
      </c>
      <c r="C175" s="21" t="s">
        <v>12</v>
      </c>
      <c r="D175" s="118">
        <v>70</v>
      </c>
      <c r="E175" s="113">
        <v>67.311999999999998</v>
      </c>
      <c r="G175" s="130"/>
    </row>
    <row r="176" spans="1:7" s="18" customFormat="1" x14ac:dyDescent="0.25">
      <c r="A176" s="42"/>
      <c r="B176" s="35" t="s">
        <v>197</v>
      </c>
      <c r="C176" s="21" t="s">
        <v>12</v>
      </c>
      <c r="D176" s="88">
        <v>0</v>
      </c>
      <c r="E176" s="111">
        <v>0</v>
      </c>
    </row>
    <row r="177" spans="1:7" s="18" customFormat="1" x14ac:dyDescent="0.25">
      <c r="A177" s="42" t="s">
        <v>216</v>
      </c>
      <c r="B177" s="43" t="s">
        <v>217</v>
      </c>
      <c r="C177" s="21" t="s">
        <v>12</v>
      </c>
      <c r="D177" s="118">
        <v>1178.6682772979998</v>
      </c>
      <c r="E177" s="113">
        <v>3714.8510000000001</v>
      </c>
      <c r="G177" s="130"/>
    </row>
    <row r="178" spans="1:7" s="18" customFormat="1" x14ac:dyDescent="0.25">
      <c r="A178" s="42"/>
      <c r="B178" s="35" t="s">
        <v>197</v>
      </c>
      <c r="C178" s="21" t="s">
        <v>12</v>
      </c>
      <c r="D178" s="88">
        <v>0</v>
      </c>
      <c r="E178" s="111">
        <v>0</v>
      </c>
    </row>
    <row r="179" spans="1:7" s="18" customFormat="1" ht="25.5" x14ac:dyDescent="0.25">
      <c r="A179" s="26" t="s">
        <v>218</v>
      </c>
      <c r="B179" s="20" t="s">
        <v>219</v>
      </c>
      <c r="C179" s="21" t="s">
        <v>12</v>
      </c>
      <c r="D179" s="118">
        <f>3872652.503/1000</f>
        <v>3872.6525030000003</v>
      </c>
      <c r="E179" s="113">
        <v>1195.194</v>
      </c>
    </row>
    <row r="180" spans="1:7" s="18" customFormat="1" x14ac:dyDescent="0.25">
      <c r="A180" s="44"/>
      <c r="B180" s="35" t="s">
        <v>197</v>
      </c>
      <c r="C180" s="21" t="s">
        <v>12</v>
      </c>
      <c r="D180" s="88">
        <v>0</v>
      </c>
      <c r="E180" s="111">
        <v>0</v>
      </c>
    </row>
    <row r="181" spans="1:7" s="18" customFormat="1" ht="16.5" thickBot="1" x14ac:dyDescent="0.3">
      <c r="A181" s="45">
        <v>9</v>
      </c>
      <c r="B181" s="46" t="s">
        <v>220</v>
      </c>
      <c r="C181" s="47" t="s">
        <v>221</v>
      </c>
      <c r="D181" s="121">
        <f>D84/(D22*1.18)</f>
        <v>0.96</v>
      </c>
      <c r="E181" s="122">
        <f>E84/(E22*1.18)</f>
        <v>0.84871783975848902</v>
      </c>
    </row>
    <row r="182" spans="1:7" s="14" customFormat="1" ht="15.6" customHeight="1" thickBot="1" x14ac:dyDescent="0.3">
      <c r="A182" s="48"/>
      <c r="B182" s="49" t="s">
        <v>222</v>
      </c>
      <c r="C182" s="41"/>
      <c r="D182" s="69"/>
      <c r="E182" s="112"/>
    </row>
    <row r="183" spans="1:7" s="14" customFormat="1" ht="15.6" customHeight="1" x14ac:dyDescent="0.25">
      <c r="A183" s="50">
        <v>1</v>
      </c>
      <c r="B183" s="16" t="s">
        <v>223</v>
      </c>
      <c r="C183" s="51"/>
      <c r="D183" s="71"/>
      <c r="E183" s="113"/>
    </row>
    <row r="184" spans="1:7" ht="25.5" x14ac:dyDescent="0.25">
      <c r="A184" s="26"/>
      <c r="B184" s="23" t="s">
        <v>224</v>
      </c>
      <c r="C184" s="24" t="s">
        <v>225</v>
      </c>
      <c r="D184" s="63">
        <f>'[1]приложение 4.1'!$E$24/'[1]приложение 4.1'!$E$90*100</f>
        <v>3454.2610000000004</v>
      </c>
      <c r="E184" s="104">
        <f>'[2]3.Программа реализации'!$U$176</f>
        <v>975.58870899999988</v>
      </c>
    </row>
    <row r="185" spans="1:7" x14ac:dyDescent="0.25">
      <c r="A185" s="26"/>
      <c r="B185" s="20" t="s">
        <v>226</v>
      </c>
      <c r="C185" s="21" t="s">
        <v>225</v>
      </c>
      <c r="D185" s="63"/>
      <c r="E185" s="104"/>
    </row>
    <row r="186" spans="1:7" x14ac:dyDescent="0.25">
      <c r="A186" s="26"/>
      <c r="B186" s="20" t="s">
        <v>227</v>
      </c>
      <c r="C186" s="21" t="s">
        <v>225</v>
      </c>
      <c r="D186" s="63"/>
      <c r="E186" s="104"/>
    </row>
    <row r="187" spans="1:7" x14ac:dyDescent="0.25">
      <c r="A187" s="26"/>
      <c r="B187" s="23" t="s">
        <v>228</v>
      </c>
      <c r="C187" s="24" t="s">
        <v>229</v>
      </c>
      <c r="D187" s="63">
        <f>'[2]2.Оценочные показатели'!$H$60</f>
        <v>508.36</v>
      </c>
      <c r="E187" s="104">
        <f>'[2]2.Оценочные показатели'!$U$60</f>
        <v>569.23400000000004</v>
      </c>
    </row>
    <row r="188" spans="1:7" x14ac:dyDescent="0.25">
      <c r="A188" s="26"/>
      <c r="B188" s="20" t="s">
        <v>230</v>
      </c>
      <c r="C188" s="21" t="s">
        <v>229</v>
      </c>
      <c r="D188" s="63"/>
      <c r="E188" s="104"/>
    </row>
    <row r="189" spans="1:7" ht="25.5" x14ac:dyDescent="0.25">
      <c r="A189" s="26"/>
      <c r="B189" s="23" t="s">
        <v>231</v>
      </c>
      <c r="C189" s="24" t="s">
        <v>232</v>
      </c>
      <c r="D189" s="63">
        <f>'[2]2.Оценочные показатели'!$H$63</f>
        <v>106078.75</v>
      </c>
      <c r="E189" s="104">
        <f>'[2]2.Оценочные показатели'!$U$63</f>
        <v>100362.68</v>
      </c>
    </row>
    <row r="190" spans="1:7" x14ac:dyDescent="0.25">
      <c r="A190" s="26"/>
      <c r="B190" s="23" t="s">
        <v>254</v>
      </c>
      <c r="C190" s="24" t="s">
        <v>12</v>
      </c>
      <c r="D190" s="63">
        <f>D22-D36-D29</f>
        <v>2789.7414000000003</v>
      </c>
      <c r="E190" s="104">
        <f>E22-E36-E29</f>
        <v>733.94917651000003</v>
      </c>
    </row>
    <row r="191" spans="1:7" x14ac:dyDescent="0.25">
      <c r="A191" s="34">
        <v>2</v>
      </c>
      <c r="B191" s="23" t="s">
        <v>233</v>
      </c>
      <c r="C191" s="21"/>
      <c r="D191" s="63"/>
      <c r="E191" s="104"/>
    </row>
    <row r="192" spans="1:7" hidden="1" x14ac:dyDescent="0.25">
      <c r="A192" s="26"/>
      <c r="B192" s="23" t="s">
        <v>234</v>
      </c>
      <c r="C192" s="24" t="s">
        <v>229</v>
      </c>
      <c r="D192" s="63"/>
      <c r="E192" s="104"/>
    </row>
    <row r="193" spans="1:5" hidden="1" x14ac:dyDescent="0.25">
      <c r="A193" s="19"/>
      <c r="B193" s="20" t="s">
        <v>235</v>
      </c>
      <c r="C193" s="21" t="s">
        <v>229</v>
      </c>
      <c r="D193" s="63"/>
      <c r="E193" s="104"/>
    </row>
    <row r="194" spans="1:5" hidden="1" x14ac:dyDescent="0.25">
      <c r="A194" s="19"/>
      <c r="B194" s="20" t="s">
        <v>236</v>
      </c>
      <c r="C194" s="21" t="s">
        <v>225</v>
      </c>
      <c r="D194" s="63"/>
      <c r="E194" s="104"/>
    </row>
    <row r="195" spans="1:5" hidden="1" x14ac:dyDescent="0.25">
      <c r="A195" s="19"/>
      <c r="B195" s="23" t="s">
        <v>237</v>
      </c>
      <c r="C195" s="21"/>
      <c r="D195" s="63"/>
      <c r="E195" s="104"/>
    </row>
    <row r="196" spans="1:5" hidden="1" x14ac:dyDescent="0.25">
      <c r="A196" s="19"/>
      <c r="B196" s="20" t="s">
        <v>238</v>
      </c>
      <c r="C196" s="21" t="s">
        <v>225</v>
      </c>
      <c r="D196" s="63"/>
      <c r="E196" s="104"/>
    </row>
    <row r="197" spans="1:5" hidden="1" x14ac:dyDescent="0.25">
      <c r="A197" s="19"/>
      <c r="B197" s="20" t="s">
        <v>239</v>
      </c>
      <c r="C197" s="21" t="s">
        <v>240</v>
      </c>
      <c r="D197" s="63"/>
      <c r="E197" s="104"/>
    </row>
    <row r="198" spans="1:5" hidden="1" x14ac:dyDescent="0.25">
      <c r="A198" s="19"/>
      <c r="B198" s="20" t="s">
        <v>241</v>
      </c>
      <c r="C198" s="21"/>
      <c r="D198" s="63"/>
      <c r="E198" s="104"/>
    </row>
    <row r="199" spans="1:5" hidden="1" x14ac:dyDescent="0.25">
      <c r="A199" s="19"/>
      <c r="B199" s="20" t="s">
        <v>242</v>
      </c>
      <c r="C199" s="21" t="s">
        <v>225</v>
      </c>
      <c r="D199" s="63"/>
      <c r="E199" s="104"/>
    </row>
    <row r="200" spans="1:5" hidden="1" x14ac:dyDescent="0.25">
      <c r="A200" s="19"/>
      <c r="B200" s="20" t="s">
        <v>243</v>
      </c>
      <c r="C200" s="21" t="s">
        <v>229</v>
      </c>
      <c r="D200" s="63"/>
      <c r="E200" s="104"/>
    </row>
    <row r="201" spans="1:5" hidden="1" x14ac:dyDescent="0.25">
      <c r="A201" s="19"/>
      <c r="B201" s="20" t="s">
        <v>244</v>
      </c>
      <c r="C201" s="21" t="s">
        <v>240</v>
      </c>
      <c r="D201" s="63"/>
      <c r="E201" s="104"/>
    </row>
    <row r="202" spans="1:5" hidden="1" x14ac:dyDescent="0.25">
      <c r="A202" s="19"/>
      <c r="B202" s="20" t="s">
        <v>245</v>
      </c>
      <c r="C202" s="21"/>
      <c r="D202" s="63"/>
      <c r="E202" s="104"/>
    </row>
    <row r="203" spans="1:5" hidden="1" x14ac:dyDescent="0.25">
      <c r="A203" s="19"/>
      <c r="B203" s="20" t="s">
        <v>238</v>
      </c>
      <c r="C203" s="21" t="s">
        <v>225</v>
      </c>
      <c r="D203" s="63"/>
      <c r="E203" s="104"/>
    </row>
    <row r="204" spans="1:5" hidden="1" x14ac:dyDescent="0.25">
      <c r="A204" s="19"/>
      <c r="B204" s="20" t="s">
        <v>239</v>
      </c>
      <c r="C204" s="21" t="s">
        <v>240</v>
      </c>
      <c r="D204" s="63"/>
      <c r="E204" s="104"/>
    </row>
    <row r="205" spans="1:5" hidden="1" x14ac:dyDescent="0.25">
      <c r="A205" s="19"/>
      <c r="B205" s="23" t="s">
        <v>246</v>
      </c>
      <c r="C205" s="21"/>
      <c r="D205" s="63"/>
      <c r="E205" s="104"/>
    </row>
    <row r="206" spans="1:5" hidden="1" x14ac:dyDescent="0.25">
      <c r="A206" s="19"/>
      <c r="B206" s="20" t="s">
        <v>238</v>
      </c>
      <c r="C206" s="21" t="s">
        <v>225</v>
      </c>
      <c r="D206" s="63"/>
      <c r="E206" s="104"/>
    </row>
    <row r="207" spans="1:5" hidden="1" x14ac:dyDescent="0.25">
      <c r="A207" s="19"/>
      <c r="B207" s="20" t="s">
        <v>243</v>
      </c>
      <c r="C207" s="21" t="s">
        <v>229</v>
      </c>
      <c r="D207" s="63"/>
      <c r="E207" s="104"/>
    </row>
    <row r="208" spans="1:5" hidden="1" x14ac:dyDescent="0.25">
      <c r="A208" s="19"/>
      <c r="B208" s="20" t="s">
        <v>239</v>
      </c>
      <c r="C208" s="21" t="s">
        <v>240</v>
      </c>
      <c r="D208" s="63"/>
      <c r="E208" s="104"/>
    </row>
    <row r="209" spans="1:5" ht="26.25" thickBot="1" x14ac:dyDescent="0.3">
      <c r="A209" s="52">
        <v>3</v>
      </c>
      <c r="B209" s="53" t="s">
        <v>247</v>
      </c>
      <c r="C209" s="30" t="s">
        <v>248</v>
      </c>
      <c r="D209" s="72">
        <f>'[2]7.Затраты на персонал'!$H$13</f>
        <v>2199.5</v>
      </c>
      <c r="E209" s="115">
        <f>'[2]7.Затраты на персонал'!$U$13</f>
        <v>2102.2829999999999</v>
      </c>
    </row>
    <row r="212" spans="1:5" x14ac:dyDescent="0.25">
      <c r="B212" s="55" t="s">
        <v>249</v>
      </c>
    </row>
  </sheetData>
  <mergeCells count="12">
    <mergeCell ref="A5:E5"/>
    <mergeCell ref="A8:E8"/>
    <mergeCell ref="A10:E10"/>
    <mergeCell ref="A11:E11"/>
    <mergeCell ref="A13:E13"/>
    <mergeCell ref="B7:E7"/>
    <mergeCell ref="A18:A19"/>
    <mergeCell ref="B18:B19"/>
    <mergeCell ref="C18:C19"/>
    <mergeCell ref="D18:E18"/>
    <mergeCell ref="A14:E14"/>
    <mergeCell ref="B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selection sqref="A1:XFD1048576"/>
    </sheetView>
  </sheetViews>
  <sheetFormatPr defaultColWidth="10.28515625" defaultRowHeight="15.75" x14ac:dyDescent="0.25"/>
  <cols>
    <col min="1" max="1" width="7.7109375" style="54" customWidth="1"/>
    <col min="2" max="2" width="59.42578125" style="55" customWidth="1"/>
    <col min="3" max="3" width="12" style="56" bestFit="1" customWidth="1"/>
    <col min="4" max="4" width="16.42578125" style="4" customWidth="1"/>
    <col min="5" max="5" width="18.5703125" style="4" customWidth="1"/>
    <col min="6" max="6" width="13" style="4" customWidth="1"/>
    <col min="7" max="7" width="13" style="81" customWidth="1"/>
    <col min="8" max="16384" width="10.28515625" style="4"/>
  </cols>
  <sheetData>
    <row r="1" spans="1:7" ht="18.75" x14ac:dyDescent="0.25">
      <c r="A1" s="1"/>
      <c r="B1" s="2"/>
      <c r="C1" s="1"/>
      <c r="D1" s="3"/>
      <c r="E1" s="3"/>
      <c r="F1" s="3"/>
      <c r="G1" s="78" t="s">
        <v>0</v>
      </c>
    </row>
    <row r="2" spans="1:7" ht="18.75" x14ac:dyDescent="0.3">
      <c r="A2" s="1"/>
      <c r="B2" s="2"/>
      <c r="C2" s="1"/>
      <c r="D2" s="3"/>
      <c r="E2" s="3"/>
      <c r="F2" s="3"/>
      <c r="G2" s="79" t="s">
        <v>1</v>
      </c>
    </row>
    <row r="3" spans="1:7" ht="18.75" x14ac:dyDescent="0.3">
      <c r="A3" s="1"/>
      <c r="B3" s="2"/>
      <c r="C3" s="1"/>
      <c r="D3" s="3"/>
      <c r="E3" s="3"/>
      <c r="F3" s="3"/>
      <c r="G3" s="79" t="s">
        <v>2</v>
      </c>
    </row>
    <row r="4" spans="1:7" x14ac:dyDescent="0.25">
      <c r="A4" s="1"/>
      <c r="B4" s="2"/>
      <c r="C4" s="1"/>
      <c r="D4" s="3"/>
      <c r="E4" s="3"/>
      <c r="F4" s="3"/>
      <c r="G4" s="80"/>
    </row>
    <row r="5" spans="1:7" x14ac:dyDescent="0.25">
      <c r="A5" s="144" t="s">
        <v>251</v>
      </c>
      <c r="B5" s="144"/>
      <c r="C5" s="144"/>
      <c r="D5" s="144"/>
      <c r="E5" s="144"/>
      <c r="F5" s="144"/>
      <c r="G5" s="144"/>
    </row>
    <row r="6" spans="1:7" x14ac:dyDescent="0.25">
      <c r="A6" s="5"/>
      <c r="B6" s="6"/>
      <c r="C6" s="5"/>
      <c r="D6" s="102"/>
      <c r="E6" s="102"/>
      <c r="F6" s="102"/>
      <c r="G6" s="102"/>
    </row>
    <row r="7" spans="1:7" ht="18" customHeight="1" x14ac:dyDescent="0.3">
      <c r="A7" s="145" t="s">
        <v>3</v>
      </c>
      <c r="B7" s="145"/>
      <c r="C7" s="145"/>
      <c r="D7" s="145"/>
      <c r="E7" s="145"/>
      <c r="F7" s="145"/>
      <c r="G7" s="145"/>
    </row>
    <row r="8" spans="1:7" ht="19.5" customHeight="1" x14ac:dyDescent="0.25">
      <c r="A8" s="146" t="s">
        <v>252</v>
      </c>
      <c r="B8" s="146"/>
      <c r="C8" s="146"/>
      <c r="D8" s="146"/>
      <c r="E8" s="146"/>
      <c r="F8" s="146"/>
      <c r="G8" s="146"/>
    </row>
    <row r="9" spans="1:7" ht="18" customHeight="1" x14ac:dyDescent="0.25">
      <c r="A9" s="138" t="s">
        <v>4</v>
      </c>
      <c r="B9" s="138"/>
      <c r="C9" s="138"/>
      <c r="D9" s="138"/>
      <c r="E9" s="138"/>
      <c r="F9" s="138"/>
      <c r="G9" s="138"/>
    </row>
    <row r="10" spans="1:7" ht="16.5" customHeight="1" x14ac:dyDescent="0.25">
      <c r="A10" s="7"/>
      <c r="B10" s="8"/>
      <c r="C10" s="7"/>
      <c r="D10" s="7"/>
      <c r="E10" s="7"/>
      <c r="F10" s="7"/>
      <c r="G10" s="7"/>
    </row>
    <row r="11" spans="1:7" ht="21.75" customHeight="1" x14ac:dyDescent="0.25">
      <c r="A11" s="147" t="s">
        <v>256</v>
      </c>
      <c r="B11" s="146"/>
      <c r="C11" s="146"/>
      <c r="D11" s="146"/>
      <c r="E11" s="146"/>
      <c r="F11" s="146"/>
      <c r="G11" s="146"/>
    </row>
    <row r="12" spans="1:7" ht="17.25" customHeight="1" x14ac:dyDescent="0.25">
      <c r="A12" s="138" t="s">
        <v>5</v>
      </c>
      <c r="B12" s="138"/>
      <c r="C12" s="138"/>
      <c r="D12" s="138"/>
      <c r="E12" s="138"/>
      <c r="F12" s="138"/>
      <c r="G12" s="138"/>
    </row>
    <row r="13" spans="1:7" ht="12.75" customHeight="1" x14ac:dyDescent="0.25">
      <c r="A13" s="9"/>
      <c r="B13" s="6"/>
      <c r="C13" s="9"/>
      <c r="D13" s="6"/>
      <c r="E13" s="6"/>
      <c r="F13" s="6"/>
      <c r="G13" s="6"/>
    </row>
    <row r="14" spans="1:7" ht="19.5" thickBot="1" x14ac:dyDescent="0.35">
      <c r="A14" s="9"/>
      <c r="B14" s="10"/>
      <c r="C14" s="11"/>
      <c r="D14" s="6"/>
      <c r="E14" s="6"/>
      <c r="F14" s="6"/>
      <c r="G14" s="12"/>
    </row>
    <row r="15" spans="1:7" ht="36" customHeight="1" thickBot="1" x14ac:dyDescent="0.3">
      <c r="A15" s="135" t="s">
        <v>6</v>
      </c>
      <c r="B15" s="135" t="s">
        <v>7</v>
      </c>
      <c r="C15" s="135" t="s">
        <v>8</v>
      </c>
      <c r="D15" s="148" t="s">
        <v>250</v>
      </c>
      <c r="E15" s="148"/>
      <c r="F15" s="149" t="s">
        <v>253</v>
      </c>
      <c r="G15" s="149"/>
    </row>
    <row r="16" spans="1:7" ht="46.5" customHeight="1" thickBot="1" x14ac:dyDescent="0.3">
      <c r="A16" s="136"/>
      <c r="B16" s="136"/>
      <c r="C16" s="136"/>
      <c r="D16" s="59" t="s">
        <v>9</v>
      </c>
      <c r="E16" s="59" t="s">
        <v>259</v>
      </c>
      <c r="F16" s="60" t="s">
        <v>12</v>
      </c>
      <c r="G16" s="60" t="s">
        <v>221</v>
      </c>
    </row>
    <row r="17" spans="1:7" s="14" customFormat="1" ht="16.5" thickBot="1" x14ac:dyDescent="0.3">
      <c r="A17" s="57">
        <v>1</v>
      </c>
      <c r="B17" s="13">
        <v>2</v>
      </c>
      <c r="C17" s="13">
        <v>3</v>
      </c>
      <c r="D17" s="58">
        <v>4</v>
      </c>
      <c r="E17" s="58">
        <v>5</v>
      </c>
      <c r="F17" s="61">
        <f t="shared" ref="F17:G17" si="0">E17+1</f>
        <v>6</v>
      </c>
      <c r="G17" s="61">
        <f t="shared" si="0"/>
        <v>7</v>
      </c>
    </row>
    <row r="18" spans="1:7" s="18" customFormat="1" x14ac:dyDescent="0.25">
      <c r="A18" s="15" t="s">
        <v>10</v>
      </c>
      <c r="B18" s="16" t="s">
        <v>11</v>
      </c>
      <c r="C18" s="17" t="s">
        <v>12</v>
      </c>
      <c r="D18" s="62">
        <f>'[1]приложение 4.1'!$D$22</f>
        <v>5627.090862372881</v>
      </c>
      <c r="E18" s="62">
        <f>'[2]8.ОФР'!$T$12/1000</f>
        <v>1440.469855381356</v>
      </c>
      <c r="F18" s="65">
        <f>E18-D18</f>
        <v>-4186.6210069915251</v>
      </c>
      <c r="G18" s="74">
        <f>IF(D18=0,"х",E18/D18-1)</f>
        <v>-0.74401162330371085</v>
      </c>
    </row>
    <row r="19" spans="1:7" s="14" customFormat="1" ht="25.5" x14ac:dyDescent="0.25">
      <c r="A19" s="19" t="s">
        <v>13</v>
      </c>
      <c r="B19" s="20" t="s">
        <v>14</v>
      </c>
      <c r="C19" s="21" t="s">
        <v>12</v>
      </c>
      <c r="D19" s="63">
        <f>'[1]приложение 4.1'!$D$24</f>
        <v>5035.5330000000004</v>
      </c>
      <c r="E19" s="63">
        <f>'[2]8.ОФР'!$T$13/1000</f>
        <v>1400.37868843</v>
      </c>
      <c r="F19" s="65">
        <f t="shared" ref="F19:F82" si="1">E19-D19</f>
        <v>-3635.1543115700006</v>
      </c>
      <c r="G19" s="74">
        <f t="shared" ref="G19:G82" si="2">IF(D19=0,"х",E19/D19-1)</f>
        <v>-0.72190060348527152</v>
      </c>
    </row>
    <row r="20" spans="1:7" s="14" customFormat="1" x14ac:dyDescent="0.25">
      <c r="A20" s="19" t="s">
        <v>15</v>
      </c>
      <c r="B20" s="20" t="s">
        <v>16</v>
      </c>
      <c r="C20" s="21" t="s">
        <v>12</v>
      </c>
      <c r="D20" s="63">
        <f>D18-D19</f>
        <v>591.55786237288066</v>
      </c>
      <c r="E20" s="63">
        <f>E18-E19</f>
        <v>40.091166951355945</v>
      </c>
      <c r="F20" s="65">
        <f t="shared" si="1"/>
        <v>-551.46669542152472</v>
      </c>
      <c r="G20" s="74">
        <f t="shared" si="2"/>
        <v>-0.9322278182720104</v>
      </c>
    </row>
    <row r="21" spans="1:7" s="18" customFormat="1" ht="25.5" x14ac:dyDescent="0.25">
      <c r="A21" s="22" t="s">
        <v>17</v>
      </c>
      <c r="B21" s="23" t="s">
        <v>18</v>
      </c>
      <c r="C21" s="24" t="s">
        <v>12</v>
      </c>
      <c r="D21" s="64">
        <f>'[1]приложение 4.1'!$D$26</f>
        <v>4429.7860726090985</v>
      </c>
      <c r="E21" s="64">
        <f>(-'[2]8.ОФР'!$T$18-'[2]8.ОФР'!$T$31)/1000</f>
        <v>1201.4959726809996</v>
      </c>
      <c r="F21" s="65">
        <f t="shared" si="1"/>
        <v>-3228.2900999280992</v>
      </c>
      <c r="G21" s="74">
        <f t="shared" si="2"/>
        <v>-0.7287688495590644</v>
      </c>
    </row>
    <row r="22" spans="1:7" s="14" customFormat="1" ht="25.5" x14ac:dyDescent="0.25">
      <c r="A22" s="19" t="s">
        <v>13</v>
      </c>
      <c r="B22" s="20" t="s">
        <v>19</v>
      </c>
      <c r="C22" s="21" t="s">
        <v>12</v>
      </c>
      <c r="D22" s="64">
        <f>'[1]приложение 4.3'!$D$26</f>
        <v>4283.9465535274276</v>
      </c>
      <c r="E22" s="64">
        <f>'[2]9.1. Смета затрат'!$T$727/1000</f>
        <v>1169.8852808566962</v>
      </c>
      <c r="F22" s="65">
        <f t="shared" si="1"/>
        <v>-3114.0612726707313</v>
      </c>
      <c r="G22" s="74">
        <f t="shared" si="2"/>
        <v>-0.72691412784003906</v>
      </c>
    </row>
    <row r="23" spans="1:7" s="14" customFormat="1" x14ac:dyDescent="0.25">
      <c r="A23" s="19" t="s">
        <v>15</v>
      </c>
      <c r="B23" s="20" t="s">
        <v>20</v>
      </c>
      <c r="C23" s="21" t="s">
        <v>12</v>
      </c>
      <c r="D23" s="64">
        <f>D21-D22</f>
        <v>145.83951908167091</v>
      </c>
      <c r="E23" s="64">
        <f>E21-E22</f>
        <v>31.610691824303331</v>
      </c>
      <c r="F23" s="65">
        <f t="shared" si="1"/>
        <v>-114.22882725736758</v>
      </c>
      <c r="G23" s="74">
        <f t="shared" si="2"/>
        <v>-0.78325016413005877</v>
      </c>
    </row>
    <row r="24" spans="1:7" s="18" customFormat="1" x14ac:dyDescent="0.25">
      <c r="A24" s="22">
        <v>1</v>
      </c>
      <c r="B24" s="23" t="s">
        <v>21</v>
      </c>
      <c r="C24" s="24" t="s">
        <v>12</v>
      </c>
      <c r="D24" s="64">
        <f>D25+D26+D29+D30</f>
        <v>1682.4116531819791</v>
      </c>
      <c r="E24" s="64">
        <f>E25+E26+E29+E30</f>
        <v>35.1906781</v>
      </c>
      <c r="F24" s="65">
        <f t="shared" si="1"/>
        <v>-1647.2209750819791</v>
      </c>
      <c r="G24" s="74">
        <f t="shared" si="2"/>
        <v>-0.9790831940367013</v>
      </c>
    </row>
    <row r="25" spans="1:7" s="14" customFormat="1" x14ac:dyDescent="0.25">
      <c r="A25" s="19" t="s">
        <v>13</v>
      </c>
      <c r="B25" s="20" t="s">
        <v>22</v>
      </c>
      <c r="C25" s="21" t="s">
        <v>12</v>
      </c>
      <c r="D25" s="64">
        <f>'[1]приложение 4.1'!$D$29</f>
        <v>0</v>
      </c>
      <c r="E25" s="64">
        <v>0</v>
      </c>
      <c r="F25" s="65">
        <f t="shared" si="1"/>
        <v>0</v>
      </c>
      <c r="G25" s="74" t="str">
        <f t="shared" si="2"/>
        <v>х</v>
      </c>
    </row>
    <row r="26" spans="1:7" s="14" customFormat="1" x14ac:dyDescent="0.25">
      <c r="A26" s="19" t="s">
        <v>15</v>
      </c>
      <c r="B26" s="20" t="s">
        <v>23</v>
      </c>
      <c r="C26" s="21" t="s">
        <v>12</v>
      </c>
      <c r="D26" s="63">
        <f>D27</f>
        <v>1510.489</v>
      </c>
      <c r="E26" s="63">
        <f>E27</f>
        <v>0</v>
      </c>
      <c r="F26" s="65">
        <f t="shared" si="1"/>
        <v>-1510.489</v>
      </c>
      <c r="G26" s="74">
        <f t="shared" si="2"/>
        <v>-1</v>
      </c>
    </row>
    <row r="27" spans="1:7" s="14" customFormat="1" ht="25.5" x14ac:dyDescent="0.25">
      <c r="A27" s="25"/>
      <c r="B27" s="20" t="s">
        <v>24</v>
      </c>
      <c r="C27" s="21" t="s">
        <v>12</v>
      </c>
      <c r="D27" s="63">
        <f>'[1]приложение 4.1'!$D$31</f>
        <v>1510.489</v>
      </c>
      <c r="E27" s="63">
        <f>'[2]9.1. Смета затрат'!$T$732/1000</f>
        <v>0</v>
      </c>
      <c r="F27" s="65">
        <f t="shared" si="1"/>
        <v>-1510.489</v>
      </c>
      <c r="G27" s="74">
        <f t="shared" si="2"/>
        <v>-1</v>
      </c>
    </row>
    <row r="28" spans="1:7" s="14" customFormat="1" x14ac:dyDescent="0.25">
      <c r="A28" s="19"/>
      <c r="B28" s="20" t="s">
        <v>25</v>
      </c>
      <c r="C28" s="21" t="s">
        <v>12</v>
      </c>
      <c r="D28" s="63">
        <v>0</v>
      </c>
      <c r="E28" s="63">
        <v>0</v>
      </c>
      <c r="F28" s="65">
        <f t="shared" si="1"/>
        <v>0</v>
      </c>
      <c r="G28" s="74" t="str">
        <f t="shared" si="2"/>
        <v>х</v>
      </c>
    </row>
    <row r="29" spans="1:7" s="14" customFormat="1" x14ac:dyDescent="0.25">
      <c r="A29" s="19" t="s">
        <v>26</v>
      </c>
      <c r="B29" s="20" t="s">
        <v>27</v>
      </c>
      <c r="C29" s="21" t="s">
        <v>12</v>
      </c>
      <c r="D29" s="63">
        <f>'[1]приложение 4.1'!$D$30</f>
        <v>171.92265318197894</v>
      </c>
      <c r="E29" s="63">
        <f>('[2]9.1. Смета затрат'!$T$13+'[2]9.1. Смета затрат'!$T$20+'[2]9.1. Смета затрат'!$T$22+'[2]9.1. Смета затрат'!$T$23)/1000</f>
        <v>35.1906781</v>
      </c>
      <c r="F29" s="65">
        <f t="shared" si="1"/>
        <v>-136.73197508197893</v>
      </c>
      <c r="G29" s="74">
        <f t="shared" si="2"/>
        <v>-0.79531098753605844</v>
      </c>
    </row>
    <row r="30" spans="1:7" s="14" customFormat="1" x14ac:dyDescent="0.25">
      <c r="A30" s="26" t="s">
        <v>28</v>
      </c>
      <c r="B30" s="20" t="s">
        <v>29</v>
      </c>
      <c r="C30" s="21" t="s">
        <v>12</v>
      </c>
      <c r="D30" s="63">
        <v>0</v>
      </c>
      <c r="E30" s="63">
        <v>0</v>
      </c>
      <c r="F30" s="65">
        <f t="shared" si="1"/>
        <v>0</v>
      </c>
      <c r="G30" s="74" t="str">
        <f t="shared" si="2"/>
        <v>х</v>
      </c>
    </row>
    <row r="31" spans="1:7" s="18" customFormat="1" x14ac:dyDescent="0.25">
      <c r="A31" s="22" t="s">
        <v>30</v>
      </c>
      <c r="B31" s="23" t="s">
        <v>31</v>
      </c>
      <c r="C31" s="24" t="s">
        <v>12</v>
      </c>
      <c r="D31" s="64">
        <f>D32+D33+D34+D35</f>
        <v>797.00016700000003</v>
      </c>
      <c r="E31" s="64">
        <f>E32+E33+E34+E35</f>
        <v>233.16530064</v>
      </c>
      <c r="F31" s="65">
        <f t="shared" si="1"/>
        <v>-563.83486635999998</v>
      </c>
      <c r="G31" s="74">
        <f t="shared" si="2"/>
        <v>-0.70744635911726228</v>
      </c>
    </row>
    <row r="32" spans="1:7" s="14" customFormat="1" x14ac:dyDescent="0.25">
      <c r="A32" s="19" t="s">
        <v>32</v>
      </c>
      <c r="B32" s="20" t="s">
        <v>33</v>
      </c>
      <c r="C32" s="21" t="s">
        <v>12</v>
      </c>
      <c r="D32" s="63">
        <v>0</v>
      </c>
      <c r="E32" s="63">
        <v>0</v>
      </c>
      <c r="F32" s="65">
        <f t="shared" si="1"/>
        <v>0</v>
      </c>
      <c r="G32" s="74" t="str">
        <f t="shared" si="2"/>
        <v>х</v>
      </c>
    </row>
    <row r="33" spans="1:7" s="14" customFormat="1" x14ac:dyDescent="0.25">
      <c r="A33" s="19" t="s">
        <v>34</v>
      </c>
      <c r="B33" s="20" t="s">
        <v>35</v>
      </c>
      <c r="C33" s="21" t="s">
        <v>12</v>
      </c>
      <c r="D33" s="64">
        <f>'[1]приложение 4.1'!$D$39</f>
        <v>671.58280000000002</v>
      </c>
      <c r="E33" s="64">
        <f>'[2]9.1. Смета затрат'!$T$750/1000</f>
        <v>218.01863008999999</v>
      </c>
      <c r="F33" s="65">
        <f t="shared" si="1"/>
        <v>-453.56416991000003</v>
      </c>
      <c r="G33" s="74">
        <f t="shared" si="2"/>
        <v>-0.67536597112076135</v>
      </c>
    </row>
    <row r="34" spans="1:7" s="14" customFormat="1" x14ac:dyDescent="0.25">
      <c r="A34" s="26" t="s">
        <v>36</v>
      </c>
      <c r="B34" s="20" t="s">
        <v>37</v>
      </c>
      <c r="C34" s="21" t="s">
        <v>12</v>
      </c>
      <c r="D34" s="64">
        <v>0</v>
      </c>
      <c r="E34" s="64">
        <v>0</v>
      </c>
      <c r="F34" s="65">
        <f t="shared" si="1"/>
        <v>0</v>
      </c>
      <c r="G34" s="74" t="str">
        <f t="shared" si="2"/>
        <v>х</v>
      </c>
    </row>
    <row r="35" spans="1:7" s="14" customFormat="1" x14ac:dyDescent="0.25">
      <c r="A35" s="26" t="s">
        <v>38</v>
      </c>
      <c r="B35" s="20" t="s">
        <v>39</v>
      </c>
      <c r="C35" s="21" t="s">
        <v>12</v>
      </c>
      <c r="D35" s="64">
        <f>('[2]9.1. Смета затрат'!$H$31+'[2]9.1. Смета затрат'!$H$40)/1000</f>
        <v>125.417367</v>
      </c>
      <c r="E35" s="64">
        <f>('[2]9.1. Смета затрат'!$T$31+'[2]9.1. Смета затрат'!$T$40)/1000</f>
        <v>15.146670550000001</v>
      </c>
      <c r="F35" s="65">
        <f t="shared" si="1"/>
        <v>-110.27069645</v>
      </c>
      <c r="G35" s="74">
        <f t="shared" si="2"/>
        <v>-0.87922987930371721</v>
      </c>
    </row>
    <row r="36" spans="1:7" s="18" customFormat="1" x14ac:dyDescent="0.25">
      <c r="A36" s="22" t="s">
        <v>40</v>
      </c>
      <c r="B36" s="23" t="s">
        <v>41</v>
      </c>
      <c r="C36" s="24" t="s">
        <v>12</v>
      </c>
      <c r="D36" s="64">
        <f>'[1]приложение 4.1'!$D$32</f>
        <v>1035.7822749798895</v>
      </c>
      <c r="E36" s="64">
        <f>'[2]9.1. Смета затрат'!$T$44/1000</f>
        <v>266.66254503099998</v>
      </c>
      <c r="F36" s="65">
        <f t="shared" si="1"/>
        <v>-769.11972994888947</v>
      </c>
      <c r="G36" s="74">
        <f t="shared" si="2"/>
        <v>-0.74254961542359132</v>
      </c>
    </row>
    <row r="37" spans="1:7" s="18" customFormat="1" x14ac:dyDescent="0.25">
      <c r="A37" s="22" t="s">
        <v>42</v>
      </c>
      <c r="B37" s="23" t="s">
        <v>43</v>
      </c>
      <c r="C37" s="24" t="s">
        <v>12</v>
      </c>
      <c r="D37" s="64">
        <f>'[1]приложение 4.1'!$D$33</f>
        <v>442.77090442532</v>
      </c>
      <c r="E37" s="64">
        <f>'[2]9.1. Смета затрат'!$T$41/1000</f>
        <v>110.86595619000001</v>
      </c>
      <c r="F37" s="65">
        <f t="shared" si="1"/>
        <v>-331.90494823531998</v>
      </c>
      <c r="G37" s="74">
        <f t="shared" si="2"/>
        <v>-0.74960875910783964</v>
      </c>
    </row>
    <row r="38" spans="1:7" s="18" customFormat="1" x14ac:dyDescent="0.25">
      <c r="A38" s="22" t="s">
        <v>44</v>
      </c>
      <c r="B38" s="23" t="s">
        <v>45</v>
      </c>
      <c r="C38" s="24" t="s">
        <v>12</v>
      </c>
      <c r="D38" s="64">
        <f>'[1]приложение 4.1'!$D$34</f>
        <v>72.498339600000008</v>
      </c>
      <c r="E38" s="64">
        <f>'[2]9.1. Смета затрат'!$T$68/1000</f>
        <v>15.863182999999999</v>
      </c>
      <c r="F38" s="65">
        <f t="shared" si="1"/>
        <v>-56.635156600000009</v>
      </c>
      <c r="G38" s="74">
        <f t="shared" si="2"/>
        <v>-0.78119246471680581</v>
      </c>
    </row>
    <row r="39" spans="1:7" s="18" customFormat="1" x14ac:dyDescent="0.25">
      <c r="A39" s="26" t="s">
        <v>46</v>
      </c>
      <c r="B39" s="20" t="s">
        <v>47</v>
      </c>
      <c r="C39" s="21" t="s">
        <v>12</v>
      </c>
      <c r="D39" s="64">
        <f>'[2]9.1. Смета затрат'!$H$72/1000</f>
        <v>90.623999999999995</v>
      </c>
      <c r="E39" s="64">
        <f>'[2]9.1. Смета затрат'!$T$72/1000</f>
        <v>15.216574999999999</v>
      </c>
      <c r="F39" s="65">
        <f t="shared" si="1"/>
        <v>-75.407424999999989</v>
      </c>
      <c r="G39" s="74">
        <f t="shared" si="2"/>
        <v>-0.83209111272951974</v>
      </c>
    </row>
    <row r="40" spans="1:7" s="18" customFormat="1" x14ac:dyDescent="0.25">
      <c r="A40" s="26" t="s">
        <v>48</v>
      </c>
      <c r="B40" s="20" t="s">
        <v>49</v>
      </c>
      <c r="C40" s="21" t="s">
        <v>12</v>
      </c>
      <c r="D40" s="64">
        <f>D38-D39</f>
        <v>-18.125660399999987</v>
      </c>
      <c r="E40" s="64">
        <f>E38-E39</f>
        <v>0.64660800000000052</v>
      </c>
      <c r="F40" s="65">
        <f t="shared" si="1"/>
        <v>18.772268399999987</v>
      </c>
      <c r="G40" s="74">
        <f t="shared" si="2"/>
        <v>-1.0356736243386753</v>
      </c>
    </row>
    <row r="41" spans="1:7" s="18" customFormat="1" x14ac:dyDescent="0.25">
      <c r="A41" s="22" t="s">
        <v>50</v>
      </c>
      <c r="B41" s="23" t="s">
        <v>51</v>
      </c>
      <c r="C41" s="24" t="s">
        <v>12</v>
      </c>
      <c r="D41" s="64">
        <f>D21-D24-D31-D36-D37-D38</f>
        <v>399.32273342190973</v>
      </c>
      <c r="E41" s="64">
        <f>E21-E24-E31-E36-E37-E38</f>
        <v>539.7483097199995</v>
      </c>
      <c r="F41" s="65">
        <f t="shared" si="1"/>
        <v>140.42557629808977</v>
      </c>
      <c r="G41" s="74">
        <f t="shared" si="2"/>
        <v>0.35165935857130703</v>
      </c>
    </row>
    <row r="42" spans="1:7" s="14" customFormat="1" x14ac:dyDescent="0.25">
      <c r="A42" s="19" t="s">
        <v>52</v>
      </c>
      <c r="B42" s="20" t="s">
        <v>53</v>
      </c>
      <c r="C42" s="21" t="s">
        <v>12</v>
      </c>
      <c r="D42" s="63">
        <v>0</v>
      </c>
      <c r="E42" s="63">
        <v>0</v>
      </c>
      <c r="F42" s="65">
        <f t="shared" si="1"/>
        <v>0</v>
      </c>
      <c r="G42" s="74" t="str">
        <f t="shared" si="2"/>
        <v>х</v>
      </c>
    </row>
    <row r="43" spans="1:7" s="14" customFormat="1" ht="15.75" customHeight="1" x14ac:dyDescent="0.25">
      <c r="A43" s="19" t="s">
        <v>54</v>
      </c>
      <c r="B43" s="20" t="s">
        <v>55</v>
      </c>
      <c r="C43" s="21" t="s">
        <v>12</v>
      </c>
      <c r="D43" s="66">
        <f>'[1]приложение 4.1'!$D$38</f>
        <v>126.50817003706599</v>
      </c>
      <c r="E43" s="66">
        <f>'[2]9.1. Смета затрат'!$T$83/1000</f>
        <v>27.549881860000003</v>
      </c>
      <c r="F43" s="65">
        <f t="shared" si="1"/>
        <v>-98.958288177065995</v>
      </c>
      <c r="G43" s="74">
        <f t="shared" si="2"/>
        <v>-0.78222843748409221</v>
      </c>
    </row>
    <row r="44" spans="1:7" s="14" customFormat="1" x14ac:dyDescent="0.25">
      <c r="A44" s="19" t="s">
        <v>56</v>
      </c>
      <c r="B44" s="20" t="s">
        <v>57</v>
      </c>
      <c r="C44" s="21" t="s">
        <v>12</v>
      </c>
      <c r="D44" s="66">
        <v>0</v>
      </c>
      <c r="E44" s="66">
        <v>0</v>
      </c>
      <c r="F44" s="65">
        <f t="shared" si="1"/>
        <v>0</v>
      </c>
      <c r="G44" s="74" t="str">
        <f t="shared" si="2"/>
        <v>х</v>
      </c>
    </row>
    <row r="45" spans="1:7" s="14" customFormat="1" x14ac:dyDescent="0.25">
      <c r="A45" s="26" t="s">
        <v>58</v>
      </c>
      <c r="B45" s="20" t="s">
        <v>59</v>
      </c>
      <c r="C45" s="21" t="s">
        <v>12</v>
      </c>
      <c r="D45" s="66">
        <f>D41-D43</f>
        <v>272.81456338484372</v>
      </c>
      <c r="E45" s="66">
        <f>E41-E43</f>
        <v>512.19842785999947</v>
      </c>
      <c r="F45" s="65">
        <f t="shared" si="1"/>
        <v>239.38386447515575</v>
      </c>
      <c r="G45" s="74">
        <f t="shared" si="2"/>
        <v>0.87745999152351262</v>
      </c>
    </row>
    <row r="46" spans="1:7" s="14" customFormat="1" x14ac:dyDescent="0.25">
      <c r="A46" s="19"/>
      <c r="B46" s="27" t="s">
        <v>60</v>
      </c>
      <c r="C46" s="21"/>
      <c r="D46" s="66"/>
      <c r="E46" s="66"/>
      <c r="F46" s="65">
        <f t="shared" si="1"/>
        <v>0</v>
      </c>
      <c r="G46" s="74" t="str">
        <f t="shared" si="2"/>
        <v>х</v>
      </c>
    </row>
    <row r="47" spans="1:7" s="14" customFormat="1" x14ac:dyDescent="0.25">
      <c r="A47" s="19"/>
      <c r="B47" s="20" t="s">
        <v>61</v>
      </c>
      <c r="C47" s="21" t="s">
        <v>12</v>
      </c>
      <c r="D47" s="66">
        <f>'[2]9.1. Смета затрат'!$H$162/1000</f>
        <v>290.093659</v>
      </c>
      <c r="E47" s="66">
        <f>'[2]9.1. Смета затрат'!$T$162/1000</f>
        <v>48.941122549999996</v>
      </c>
      <c r="F47" s="65">
        <f t="shared" si="1"/>
        <v>-241.15253645000001</v>
      </c>
      <c r="G47" s="74">
        <f t="shared" si="2"/>
        <v>-0.83129199473470738</v>
      </c>
    </row>
    <row r="48" spans="1:7" s="14" customFormat="1" x14ac:dyDescent="0.25">
      <c r="A48" s="19"/>
      <c r="B48" s="20" t="s">
        <v>62</v>
      </c>
      <c r="C48" s="21" t="s">
        <v>12</v>
      </c>
      <c r="D48" s="66">
        <v>0</v>
      </c>
      <c r="E48" s="66">
        <v>0</v>
      </c>
      <c r="F48" s="65">
        <f t="shared" si="1"/>
        <v>0</v>
      </c>
      <c r="G48" s="74" t="str">
        <f t="shared" si="2"/>
        <v>х</v>
      </c>
    </row>
    <row r="49" spans="1:7" s="14" customFormat="1" x14ac:dyDescent="0.25">
      <c r="A49" s="19"/>
      <c r="B49" s="20" t="s">
        <v>63</v>
      </c>
      <c r="C49" s="21" t="s">
        <v>12</v>
      </c>
      <c r="D49" s="66">
        <v>0</v>
      </c>
      <c r="E49" s="66">
        <f>-'[2]8.ОФР'!$T$31/1000</f>
        <v>56.943513380000006</v>
      </c>
      <c r="F49" s="65">
        <f t="shared" si="1"/>
        <v>56.943513380000006</v>
      </c>
      <c r="G49" s="74" t="str">
        <f t="shared" si="2"/>
        <v>х</v>
      </c>
    </row>
    <row r="50" spans="1:7" s="18" customFormat="1" x14ac:dyDescent="0.25">
      <c r="A50" s="22" t="s">
        <v>64</v>
      </c>
      <c r="B50" s="23" t="s">
        <v>65</v>
      </c>
      <c r="C50" s="24" t="s">
        <v>12</v>
      </c>
      <c r="D50" s="66">
        <f>D18-D21</f>
        <v>1197.3047897637825</v>
      </c>
      <c r="E50" s="66">
        <f>E18-E21</f>
        <v>238.9738827003564</v>
      </c>
      <c r="F50" s="65">
        <f t="shared" si="1"/>
        <v>-958.33090706342614</v>
      </c>
      <c r="G50" s="74">
        <f t="shared" si="2"/>
        <v>-0.8004068097418171</v>
      </c>
    </row>
    <row r="51" spans="1:7" s="14" customFormat="1" ht="25.5" x14ac:dyDescent="0.25">
      <c r="A51" s="19" t="s">
        <v>13</v>
      </c>
      <c r="B51" s="20" t="s">
        <v>66</v>
      </c>
      <c r="C51" s="21" t="s">
        <v>12</v>
      </c>
      <c r="D51" s="64">
        <f t="shared" ref="D51:E52" si="3">D19-D22</f>
        <v>751.58644647257279</v>
      </c>
      <c r="E51" s="64">
        <f t="shared" si="3"/>
        <v>230.49340757330378</v>
      </c>
      <c r="F51" s="65">
        <f t="shared" si="1"/>
        <v>-521.093038899269</v>
      </c>
      <c r="G51" s="74">
        <f t="shared" si="2"/>
        <v>-0.69332415631617561</v>
      </c>
    </row>
    <row r="52" spans="1:7" s="14" customFormat="1" x14ac:dyDescent="0.25">
      <c r="A52" s="19" t="s">
        <v>15</v>
      </c>
      <c r="B52" s="20" t="s">
        <v>67</v>
      </c>
      <c r="C52" s="21" t="s">
        <v>12</v>
      </c>
      <c r="D52" s="64">
        <f t="shared" si="3"/>
        <v>445.71834329120975</v>
      </c>
      <c r="E52" s="64">
        <f t="shared" si="3"/>
        <v>8.480475127052614</v>
      </c>
      <c r="F52" s="65">
        <f t="shared" si="1"/>
        <v>-437.23786816415713</v>
      </c>
      <c r="G52" s="74">
        <f t="shared" si="2"/>
        <v>-0.98097346619294978</v>
      </c>
    </row>
    <row r="53" spans="1:7" s="18" customFormat="1" x14ac:dyDescent="0.25">
      <c r="A53" s="22" t="s">
        <v>68</v>
      </c>
      <c r="B53" s="23" t="s">
        <v>69</v>
      </c>
      <c r="C53" s="24" t="s">
        <v>12</v>
      </c>
      <c r="D53" s="64">
        <f>D54-D60</f>
        <v>-773.34982260000004</v>
      </c>
      <c r="E53" s="64">
        <f>E54-E60</f>
        <v>-190.04785308000001</v>
      </c>
      <c r="F53" s="65">
        <f t="shared" si="1"/>
        <v>583.30196952000006</v>
      </c>
      <c r="G53" s="74">
        <f t="shared" si="2"/>
        <v>-0.75425370572781714</v>
      </c>
    </row>
    <row r="54" spans="1:7" s="18" customFormat="1" x14ac:dyDescent="0.25">
      <c r="A54" s="22" t="s">
        <v>70</v>
      </c>
      <c r="B54" s="23" t="s">
        <v>71</v>
      </c>
      <c r="C54" s="24" t="s">
        <v>12</v>
      </c>
      <c r="D54" s="64">
        <f>'[1]приложение 4.1'!$D$42</f>
        <v>27.215</v>
      </c>
      <c r="E54" s="64">
        <f>('[2]8.ОФР'!$T$33+'[2]8.ОФР'!$T$35+'[2]8.ОФР'!$T$36)/1000</f>
        <v>27.658309800000001</v>
      </c>
      <c r="F54" s="65">
        <f t="shared" si="1"/>
        <v>0.44330980000000153</v>
      </c>
      <c r="G54" s="74">
        <f t="shared" si="2"/>
        <v>1.6289171412823933E-2</v>
      </c>
    </row>
    <row r="55" spans="1:7" s="18" customFormat="1" x14ac:dyDescent="0.25">
      <c r="A55" s="19" t="s">
        <v>13</v>
      </c>
      <c r="B55" s="20" t="s">
        <v>72</v>
      </c>
      <c r="C55" s="21" t="s">
        <v>12</v>
      </c>
      <c r="D55" s="64">
        <f>'[1]приложение 4.1'!$D$44</f>
        <v>0</v>
      </c>
      <c r="E55" s="64">
        <f>'[2]8.ОФР'!$T$35/1000</f>
        <v>0</v>
      </c>
      <c r="F55" s="65">
        <f t="shared" si="1"/>
        <v>0</v>
      </c>
      <c r="G55" s="74" t="str">
        <f t="shared" si="2"/>
        <v>х</v>
      </c>
    </row>
    <row r="56" spans="1:7" s="18" customFormat="1" x14ac:dyDescent="0.25">
      <c r="A56" s="19" t="s">
        <v>15</v>
      </c>
      <c r="B56" s="20" t="s">
        <v>73</v>
      </c>
      <c r="C56" s="21" t="s">
        <v>12</v>
      </c>
      <c r="D56" s="64">
        <f>'[1]приложение 4.1'!$D$45</f>
        <v>0</v>
      </c>
      <c r="E56" s="64">
        <f>'[2]8.ОФР'!$T$33/1000</f>
        <v>6.0329677900000007</v>
      </c>
      <c r="F56" s="65">
        <f t="shared" si="1"/>
        <v>6.0329677900000007</v>
      </c>
      <c r="G56" s="74" t="str">
        <f t="shared" si="2"/>
        <v>х</v>
      </c>
    </row>
    <row r="57" spans="1:7" s="14" customFormat="1" x14ac:dyDescent="0.25">
      <c r="A57" s="19" t="s">
        <v>26</v>
      </c>
      <c r="B57" s="20" t="s">
        <v>74</v>
      </c>
      <c r="C57" s="21" t="s">
        <v>12</v>
      </c>
      <c r="D57" s="64">
        <v>0</v>
      </c>
      <c r="E57" s="64">
        <f>'[2]9.2. Прочие ДиР'!$T$36/1000</f>
        <v>3.6080000000000001E-2</v>
      </c>
      <c r="F57" s="65">
        <f t="shared" si="1"/>
        <v>3.6080000000000001E-2</v>
      </c>
      <c r="G57" s="74" t="str">
        <f t="shared" si="2"/>
        <v>х</v>
      </c>
    </row>
    <row r="58" spans="1:7" s="14" customFormat="1" x14ac:dyDescent="0.25">
      <c r="A58" s="19"/>
      <c r="B58" s="20" t="s">
        <v>75</v>
      </c>
      <c r="C58" s="21" t="s">
        <v>12</v>
      </c>
      <c r="D58" s="64">
        <v>0</v>
      </c>
      <c r="E58" s="64">
        <f>'[2]9.2. Прочие ДиР'!$T$39/1000</f>
        <v>3.6080000000000001E-2</v>
      </c>
      <c r="F58" s="65">
        <f t="shared" si="1"/>
        <v>3.6080000000000001E-2</v>
      </c>
      <c r="G58" s="74" t="str">
        <f t="shared" si="2"/>
        <v>х</v>
      </c>
    </row>
    <row r="59" spans="1:7" s="14" customFormat="1" x14ac:dyDescent="0.25">
      <c r="A59" s="26" t="s">
        <v>28</v>
      </c>
      <c r="B59" s="20" t="s">
        <v>76</v>
      </c>
      <c r="C59" s="21" t="s">
        <v>12</v>
      </c>
      <c r="D59" s="64">
        <f>D54-D55-D56-D57</f>
        <v>27.215</v>
      </c>
      <c r="E59" s="64">
        <f>E54-E55-E56-E57</f>
        <v>21.589262010000002</v>
      </c>
      <c r="F59" s="65">
        <f t="shared" si="1"/>
        <v>-5.6257379899999975</v>
      </c>
      <c r="G59" s="74">
        <f t="shared" si="2"/>
        <v>-0.2067146055484107</v>
      </c>
    </row>
    <row r="60" spans="1:7" s="18" customFormat="1" x14ac:dyDescent="0.25">
      <c r="A60" s="22" t="s">
        <v>30</v>
      </c>
      <c r="B60" s="23" t="s">
        <v>77</v>
      </c>
      <c r="C60" s="24" t="s">
        <v>12</v>
      </c>
      <c r="D60" s="64">
        <f>'[1]приложение 4.1'!$D$46</f>
        <v>800.56482260000007</v>
      </c>
      <c r="E60" s="64">
        <f>-('[2]8.ОФР'!$T$34+'[2]8.ОФР'!$T$38)/1000</f>
        <v>217.70616288000002</v>
      </c>
      <c r="F60" s="65">
        <f t="shared" si="1"/>
        <v>-582.85865972000011</v>
      </c>
      <c r="G60" s="74">
        <f t="shared" si="2"/>
        <v>-0.72805929422060522</v>
      </c>
    </row>
    <row r="61" spans="1:7" s="14" customFormat="1" x14ac:dyDescent="0.25">
      <c r="A61" s="19" t="s">
        <v>32</v>
      </c>
      <c r="B61" s="20" t="s">
        <v>78</v>
      </c>
      <c r="C61" s="21" t="s">
        <v>12</v>
      </c>
      <c r="D61" s="64">
        <f>'[2]9.2. Прочие ДиР'!$H$67/1000</f>
        <v>16.041998000000003</v>
      </c>
      <c r="E61" s="64">
        <f>'[2]9.2. Прочие ДиР'!$T$67/1000</f>
        <v>4.7132687000000004</v>
      </c>
      <c r="F61" s="65">
        <f t="shared" si="1"/>
        <v>-11.328729300000003</v>
      </c>
      <c r="G61" s="74">
        <f t="shared" si="2"/>
        <v>-0.70619191574515838</v>
      </c>
    </row>
    <row r="62" spans="1:7" s="14" customFormat="1" x14ac:dyDescent="0.25">
      <c r="A62" s="19" t="s">
        <v>34</v>
      </c>
      <c r="B62" s="20" t="s">
        <v>79</v>
      </c>
      <c r="C62" s="21" t="s">
        <v>12</v>
      </c>
      <c r="D62" s="64">
        <f>'[1]приложение 4.1'!$D$48</f>
        <v>383.34699999999998</v>
      </c>
      <c r="E62" s="64">
        <f>-'[2]8.ОФР'!$T$34/1000</f>
        <v>117.08148887</v>
      </c>
      <c r="F62" s="65">
        <f t="shared" si="1"/>
        <v>-266.26551112999999</v>
      </c>
      <c r="G62" s="74">
        <f t="shared" si="2"/>
        <v>-0.69458091788901433</v>
      </c>
    </row>
    <row r="63" spans="1:7" s="14" customFormat="1" x14ac:dyDescent="0.25">
      <c r="A63" s="19" t="s">
        <v>36</v>
      </c>
      <c r="B63" s="20" t="s">
        <v>80</v>
      </c>
      <c r="C63" s="21" t="s">
        <v>12</v>
      </c>
      <c r="D63" s="64">
        <v>0</v>
      </c>
      <c r="E63" s="64">
        <f>'[2]9.2. Прочие ДиР'!$T$95/1000</f>
        <v>11.63888262</v>
      </c>
      <c r="F63" s="65">
        <f t="shared" si="1"/>
        <v>11.63888262</v>
      </c>
      <c r="G63" s="74" t="str">
        <f t="shared" si="2"/>
        <v>х</v>
      </c>
    </row>
    <row r="64" spans="1:7" s="14" customFormat="1" x14ac:dyDescent="0.25">
      <c r="A64" s="19"/>
      <c r="B64" s="20" t="s">
        <v>75</v>
      </c>
      <c r="C64" s="21" t="s">
        <v>12</v>
      </c>
      <c r="D64" s="64">
        <v>0</v>
      </c>
      <c r="E64" s="64">
        <f>'[2]9.2. Прочие ДиР'!$T$96/1000</f>
        <v>9.4710000000000001</v>
      </c>
      <c r="F64" s="65">
        <f t="shared" si="1"/>
        <v>9.4710000000000001</v>
      </c>
      <c r="G64" s="74" t="str">
        <f t="shared" si="2"/>
        <v>х</v>
      </c>
    </row>
    <row r="65" spans="1:7" s="14" customFormat="1" x14ac:dyDescent="0.25">
      <c r="A65" s="26" t="s">
        <v>38</v>
      </c>
      <c r="B65" s="20" t="s">
        <v>81</v>
      </c>
      <c r="C65" s="21" t="s">
        <v>12</v>
      </c>
      <c r="D65" s="64">
        <f>D60-D61-D62-D63</f>
        <v>401.17582460000006</v>
      </c>
      <c r="E65" s="64">
        <f>E60-E61-E62-E63</f>
        <v>84.272522690000002</v>
      </c>
      <c r="F65" s="65">
        <f t="shared" si="1"/>
        <v>-316.90330191000004</v>
      </c>
      <c r="G65" s="74">
        <f t="shared" si="2"/>
        <v>-0.78993618876704375</v>
      </c>
    </row>
    <row r="66" spans="1:7" s="18" customFormat="1" x14ac:dyDescent="0.25">
      <c r="A66" s="22" t="s">
        <v>82</v>
      </c>
      <c r="B66" s="23" t="s">
        <v>83</v>
      </c>
      <c r="C66" s="24" t="s">
        <v>12</v>
      </c>
      <c r="D66" s="64">
        <f>D50+D53</f>
        <v>423.9549671637825</v>
      </c>
      <c r="E66" s="64">
        <f>E50+E53</f>
        <v>48.926029620356388</v>
      </c>
      <c r="F66" s="65">
        <f t="shared" si="1"/>
        <v>-375.02893754342608</v>
      </c>
      <c r="G66" s="74">
        <f t="shared" si="2"/>
        <v>-0.8845961637207207</v>
      </c>
    </row>
    <row r="67" spans="1:7" s="18" customFormat="1" ht="25.5" x14ac:dyDescent="0.25">
      <c r="A67" s="19" t="s">
        <v>13</v>
      </c>
      <c r="B67" s="20" t="s">
        <v>84</v>
      </c>
      <c r="C67" s="21" t="s">
        <v>12</v>
      </c>
      <c r="D67" s="64">
        <f>D66-D68</f>
        <v>-21.76337612742725</v>
      </c>
      <c r="E67" s="64">
        <f>'[2]8.ОФР'!$T$41/1000</f>
        <v>50.042700803304065</v>
      </c>
      <c r="F67" s="65">
        <f t="shared" si="1"/>
        <v>71.806076930731308</v>
      </c>
      <c r="G67" s="74">
        <f t="shared" si="2"/>
        <v>-3.2993997121723155</v>
      </c>
    </row>
    <row r="68" spans="1:7" s="18" customFormat="1" x14ac:dyDescent="0.25">
      <c r="A68" s="19" t="s">
        <v>15</v>
      </c>
      <c r="B68" s="20" t="s">
        <v>85</v>
      </c>
      <c r="C68" s="21" t="s">
        <v>12</v>
      </c>
      <c r="D68" s="64">
        <f>D52</f>
        <v>445.71834329120975</v>
      </c>
      <c r="E68" s="64">
        <f>E66-E67</f>
        <v>-1.1166711829476768</v>
      </c>
      <c r="F68" s="65">
        <f t="shared" si="1"/>
        <v>-446.83501447415745</v>
      </c>
      <c r="G68" s="74">
        <f t="shared" si="2"/>
        <v>-1.002505329205664</v>
      </c>
    </row>
    <row r="69" spans="1:7" s="18" customFormat="1" ht="25.5" x14ac:dyDescent="0.25">
      <c r="A69" s="22" t="s">
        <v>86</v>
      </c>
      <c r="B69" s="23" t="s">
        <v>87</v>
      </c>
      <c r="C69" s="24" t="s">
        <v>12</v>
      </c>
      <c r="D69" s="64">
        <f>'[1]приложение 4.1'!$D$50</f>
        <v>84.790993432756423</v>
      </c>
      <c r="E69" s="64">
        <f>-'[2]8.ОФР'!$T$45/1000</f>
        <v>11.259</v>
      </c>
      <c r="F69" s="65">
        <f t="shared" si="1"/>
        <v>-73.531993432756423</v>
      </c>
      <c r="G69" s="74">
        <f t="shared" si="2"/>
        <v>-0.86721467051888057</v>
      </c>
    </row>
    <row r="70" spans="1:7" s="14" customFormat="1" ht="25.5" x14ac:dyDescent="0.25">
      <c r="A70" s="19" t="s">
        <v>13</v>
      </c>
      <c r="B70" s="20" t="s">
        <v>88</v>
      </c>
      <c r="C70" s="21" t="s">
        <v>12</v>
      </c>
      <c r="D70" s="64">
        <f>D67*0.2</f>
        <v>-4.3526752254854504</v>
      </c>
      <c r="E70" s="64">
        <f>E67-E73</f>
        <v>11.392492429267534</v>
      </c>
      <c r="F70" s="65">
        <f t="shared" si="1"/>
        <v>15.745167654752985</v>
      </c>
      <c r="G70" s="74">
        <f t="shared" si="2"/>
        <v>-3.617354118810217</v>
      </c>
    </row>
    <row r="71" spans="1:7" s="14" customFormat="1" x14ac:dyDescent="0.25">
      <c r="A71" s="19" t="s">
        <v>15</v>
      </c>
      <c r="B71" s="20" t="s">
        <v>89</v>
      </c>
      <c r="C71" s="21" t="s">
        <v>12</v>
      </c>
      <c r="D71" s="64">
        <f>D69-D70</f>
        <v>89.143668658241879</v>
      </c>
      <c r="E71" s="64">
        <f>E69-E70</f>
        <v>-0.13349242926753391</v>
      </c>
      <c r="F71" s="65">
        <f t="shared" si="1"/>
        <v>-89.277161087509413</v>
      </c>
      <c r="G71" s="74">
        <f t="shared" si="2"/>
        <v>-1.0014974975932314</v>
      </c>
    </row>
    <row r="72" spans="1:7" s="18" customFormat="1" x14ac:dyDescent="0.25">
      <c r="A72" s="22" t="s">
        <v>90</v>
      </c>
      <c r="B72" s="23" t="s">
        <v>91</v>
      </c>
      <c r="C72" s="24" t="s">
        <v>12</v>
      </c>
      <c r="D72" s="64">
        <f>D66-D69</f>
        <v>339.16397373102609</v>
      </c>
      <c r="E72" s="64">
        <f>'[2]8.ОФР'!$T$67/1000</f>
        <v>37.667029620356104</v>
      </c>
      <c r="F72" s="65">
        <f t="shared" si="1"/>
        <v>-301.49694411066997</v>
      </c>
      <c r="G72" s="74">
        <f t="shared" si="2"/>
        <v>-0.88894153702118162</v>
      </c>
    </row>
    <row r="73" spans="1:7" s="14" customFormat="1" ht="25.5" x14ac:dyDescent="0.25">
      <c r="A73" s="19" t="s">
        <v>13</v>
      </c>
      <c r="B73" s="20" t="s">
        <v>92</v>
      </c>
      <c r="C73" s="21" t="s">
        <v>12</v>
      </c>
      <c r="D73" s="64">
        <f>D67-D70</f>
        <v>-17.410700901941802</v>
      </c>
      <c r="E73" s="64">
        <f>'[2]8.ОФР'!$T$68/1000</f>
        <v>38.650208374036531</v>
      </c>
      <c r="F73" s="65">
        <f t="shared" si="1"/>
        <v>56.060909275978332</v>
      </c>
      <c r="G73" s="74">
        <f t="shared" si="2"/>
        <v>-3.21991111051284</v>
      </c>
    </row>
    <row r="74" spans="1:7" s="14" customFormat="1" x14ac:dyDescent="0.25">
      <c r="A74" s="19" t="s">
        <v>15</v>
      </c>
      <c r="B74" s="20" t="s">
        <v>93</v>
      </c>
      <c r="C74" s="21" t="s">
        <v>12</v>
      </c>
      <c r="D74" s="64">
        <f>D68-D71</f>
        <v>356.57467463296786</v>
      </c>
      <c r="E74" s="64">
        <f>E72-E73</f>
        <v>-0.98317875368042706</v>
      </c>
      <c r="F74" s="65">
        <f t="shared" si="1"/>
        <v>-357.55785338664828</v>
      </c>
      <c r="G74" s="74">
        <f t="shared" si="2"/>
        <v>-1.0027572871087731</v>
      </c>
    </row>
    <row r="75" spans="1:7" s="18" customFormat="1" x14ac:dyDescent="0.25">
      <c r="A75" s="22" t="s">
        <v>94</v>
      </c>
      <c r="B75" s="23" t="s">
        <v>95</v>
      </c>
      <c r="C75" s="24" t="s">
        <v>12</v>
      </c>
      <c r="D75" s="64">
        <f>D72</f>
        <v>339.16397373102609</v>
      </c>
      <c r="E75" s="64">
        <f>E72</f>
        <v>37.667029620356104</v>
      </c>
      <c r="F75" s="65">
        <f t="shared" si="1"/>
        <v>-301.49694411066997</v>
      </c>
      <c r="G75" s="74">
        <f t="shared" si="2"/>
        <v>-0.88894153702118162</v>
      </c>
    </row>
    <row r="76" spans="1:7" s="14" customFormat="1" x14ac:dyDescent="0.25">
      <c r="A76" s="19" t="s">
        <v>70</v>
      </c>
      <c r="B76" s="20" t="s">
        <v>96</v>
      </c>
      <c r="C76" s="21" t="s">
        <v>12</v>
      </c>
      <c r="D76" s="64"/>
      <c r="E76" s="64"/>
      <c r="F76" s="65">
        <f t="shared" si="1"/>
        <v>0</v>
      </c>
      <c r="G76" s="74" t="str">
        <f t="shared" si="2"/>
        <v>х</v>
      </c>
    </row>
    <row r="77" spans="1:7" s="14" customFormat="1" x14ac:dyDescent="0.25">
      <c r="A77" s="19" t="s">
        <v>30</v>
      </c>
      <c r="B77" s="20" t="s">
        <v>97</v>
      </c>
      <c r="C77" s="21" t="s">
        <v>12</v>
      </c>
      <c r="D77" s="64"/>
      <c r="E77" s="64"/>
      <c r="F77" s="65">
        <f t="shared" si="1"/>
        <v>0</v>
      </c>
      <c r="G77" s="74" t="str">
        <f t="shared" si="2"/>
        <v>х</v>
      </c>
    </row>
    <row r="78" spans="1:7" s="14" customFormat="1" x14ac:dyDescent="0.25">
      <c r="A78" s="19" t="s">
        <v>40</v>
      </c>
      <c r="B78" s="20" t="s">
        <v>98</v>
      </c>
      <c r="C78" s="21" t="s">
        <v>12</v>
      </c>
      <c r="D78" s="64">
        <f>'[1]приложение 4.1'!$D$56</f>
        <v>84.790993432756423</v>
      </c>
      <c r="E78" s="64"/>
      <c r="F78" s="65">
        <f t="shared" si="1"/>
        <v>-84.790993432756423</v>
      </c>
      <c r="G78" s="74">
        <f t="shared" si="2"/>
        <v>-1</v>
      </c>
    </row>
    <row r="79" spans="1:7" s="14" customFormat="1" ht="16.5" thickBot="1" x14ac:dyDescent="0.3">
      <c r="A79" s="28" t="s">
        <v>42</v>
      </c>
      <c r="B79" s="29" t="s">
        <v>99</v>
      </c>
      <c r="C79" s="30" t="s">
        <v>12</v>
      </c>
      <c r="D79" s="67">
        <f>D72-D78</f>
        <v>254.37298029826968</v>
      </c>
      <c r="E79" s="67">
        <f>E75</f>
        <v>37.667029620356104</v>
      </c>
      <c r="F79" s="68">
        <f t="shared" si="1"/>
        <v>-216.70595067791356</v>
      </c>
      <c r="G79" s="75">
        <f t="shared" si="2"/>
        <v>-0.85192204936157556</v>
      </c>
    </row>
    <row r="80" spans="1:7" s="18" customFormat="1" ht="28.5" customHeight="1" x14ac:dyDescent="0.25">
      <c r="A80" s="31">
        <v>1</v>
      </c>
      <c r="B80" s="32" t="s">
        <v>100</v>
      </c>
      <c r="C80" s="33" t="s">
        <v>12</v>
      </c>
      <c r="D80" s="82">
        <f>[3]Финплан!G80</f>
        <v>6356.9358380000003</v>
      </c>
      <c r="E80" s="91">
        <f>[3]Финплан!H80</f>
        <v>6864.5267671900001</v>
      </c>
      <c r="F80" s="82">
        <f t="shared" si="1"/>
        <v>507.59092918999977</v>
      </c>
      <c r="G80" s="83">
        <f t="shared" si="2"/>
        <v>7.9848364388981574E-2</v>
      </c>
    </row>
    <row r="81" spans="1:7" s="14" customFormat="1" ht="25.5" x14ac:dyDescent="0.25">
      <c r="A81" s="19" t="s">
        <v>13</v>
      </c>
      <c r="B81" s="20" t="str">
        <f>[3]Финплан!$B$81</f>
        <v>Приток денежных средств по основной деятельности                                    (от реализации услуг по передаче электроэнергии)</v>
      </c>
      <c r="C81" s="21" t="s">
        <v>12</v>
      </c>
      <c r="D81" s="84">
        <f>[3]Финплан!G81</f>
        <v>5545.377778</v>
      </c>
      <c r="E81" s="92">
        <f>[3]Финплан!H81</f>
        <v>5290.7640381299998</v>
      </c>
      <c r="F81" s="84">
        <f t="shared" si="1"/>
        <v>-254.61373987000024</v>
      </c>
      <c r="G81" s="85">
        <f t="shared" si="2"/>
        <v>-4.5914588701264192E-2</v>
      </c>
    </row>
    <row r="82" spans="1:7" s="14" customFormat="1" x14ac:dyDescent="0.25">
      <c r="A82" s="19" t="s">
        <v>15</v>
      </c>
      <c r="B82" s="20" t="s">
        <v>101</v>
      </c>
      <c r="C82" s="21" t="s">
        <v>12</v>
      </c>
      <c r="D82" s="84">
        <f>[3]Финплан!G82</f>
        <v>811.5580600000003</v>
      </c>
      <c r="E82" s="92">
        <f>[3]Финплан!H82</f>
        <v>1573.7627290600003</v>
      </c>
      <c r="F82" s="84">
        <f t="shared" si="1"/>
        <v>762.20466906000001</v>
      </c>
      <c r="G82" s="85">
        <f t="shared" si="2"/>
        <v>0.93918686367306825</v>
      </c>
    </row>
    <row r="83" spans="1:7" s="18" customFormat="1" ht="25.5" x14ac:dyDescent="0.25">
      <c r="A83" s="22">
        <v>2</v>
      </c>
      <c r="B83" s="23" t="s">
        <v>102</v>
      </c>
      <c r="C83" s="24" t="s">
        <v>12</v>
      </c>
      <c r="D83" s="86">
        <f>[3]Финплан!G83</f>
        <v>5502.9479949035731</v>
      </c>
      <c r="E83" s="93">
        <f>[3]Финплан!H83</f>
        <v>5018.4662404085675</v>
      </c>
      <c r="F83" s="86">
        <f t="shared" ref="F83:F146" si="4">E83-D83</f>
        <v>-484.48175449500559</v>
      </c>
      <c r="G83" s="87">
        <f t="shared" ref="G83:G146" si="5">IF(D83=0,"х",E83/D83-1)</f>
        <v>-8.8040402152391284E-2</v>
      </c>
    </row>
    <row r="84" spans="1:7" s="18" customFormat="1" x14ac:dyDescent="0.25">
      <c r="A84" s="26" t="s">
        <v>32</v>
      </c>
      <c r="B84" s="20" t="s">
        <v>103</v>
      </c>
      <c r="C84" s="21" t="s">
        <v>12</v>
      </c>
      <c r="D84" s="88">
        <f>[3]Финплан!G84</f>
        <v>0</v>
      </c>
      <c r="E84" s="94">
        <f>[3]Финплан!H84</f>
        <v>0</v>
      </c>
      <c r="F84" s="88">
        <f t="shared" si="4"/>
        <v>0</v>
      </c>
      <c r="G84" s="85" t="str">
        <f t="shared" si="5"/>
        <v>х</v>
      </c>
    </row>
    <row r="85" spans="1:7" s="18" customFormat="1" x14ac:dyDescent="0.25">
      <c r="A85" s="26" t="s">
        <v>34</v>
      </c>
      <c r="B85" s="20" t="s">
        <v>104</v>
      </c>
      <c r="C85" s="21" t="s">
        <v>12</v>
      </c>
      <c r="D85" s="88">
        <f>[3]Финплан!G85</f>
        <v>0</v>
      </c>
      <c r="E85" s="94">
        <f>[3]Финплан!H85</f>
        <v>0</v>
      </c>
      <c r="F85" s="88">
        <f t="shared" si="4"/>
        <v>0</v>
      </c>
      <c r="G85" s="85" t="str">
        <f t="shared" si="5"/>
        <v>х</v>
      </c>
    </row>
    <row r="86" spans="1:7" s="18" customFormat="1" x14ac:dyDescent="0.25">
      <c r="A86" s="26" t="s">
        <v>105</v>
      </c>
      <c r="B86" s="20" t="s">
        <v>106</v>
      </c>
      <c r="C86" s="21" t="s">
        <v>12</v>
      </c>
      <c r="D86" s="88">
        <f>[3]Финплан!G86</f>
        <v>0</v>
      </c>
      <c r="E86" s="94">
        <f>[3]Финплан!H86</f>
        <v>0</v>
      </c>
      <c r="F86" s="88">
        <f t="shared" si="4"/>
        <v>0</v>
      </c>
      <c r="G86" s="85" t="str">
        <f t="shared" si="5"/>
        <v>х</v>
      </c>
    </row>
    <row r="87" spans="1:7" s="18" customFormat="1" x14ac:dyDescent="0.25">
      <c r="A87" s="26" t="s">
        <v>107</v>
      </c>
      <c r="B87" s="20" t="s">
        <v>108</v>
      </c>
      <c r="C87" s="21" t="s">
        <v>12</v>
      </c>
      <c r="D87" s="88">
        <f>[3]Финплан!G87</f>
        <v>0</v>
      </c>
      <c r="E87" s="94">
        <f>[3]Финплан!H87</f>
        <v>0</v>
      </c>
      <c r="F87" s="88">
        <f t="shared" si="4"/>
        <v>0</v>
      </c>
      <c r="G87" s="85" t="str">
        <f t="shared" si="5"/>
        <v>х</v>
      </c>
    </row>
    <row r="88" spans="1:7" s="18" customFormat="1" x14ac:dyDescent="0.25">
      <c r="A88" s="26" t="s">
        <v>36</v>
      </c>
      <c r="B88" s="20" t="s">
        <v>109</v>
      </c>
      <c r="C88" s="21" t="s">
        <v>12</v>
      </c>
      <c r="D88" s="84">
        <f>[3]Финплан!G88</f>
        <v>1635.8761639999998</v>
      </c>
      <c r="E88" s="92">
        <f>[3]Финплан!H88</f>
        <v>1725.29563512</v>
      </c>
      <c r="F88" s="84">
        <f t="shared" si="4"/>
        <v>89.419471120000253</v>
      </c>
      <c r="G88" s="85">
        <f t="shared" si="5"/>
        <v>5.4661516004582023E-2</v>
      </c>
    </row>
    <row r="89" spans="1:7" s="18" customFormat="1" x14ac:dyDescent="0.25">
      <c r="A89" s="26" t="s">
        <v>38</v>
      </c>
      <c r="B89" s="20" t="s">
        <v>110</v>
      </c>
      <c r="C89" s="21" t="s">
        <v>12</v>
      </c>
      <c r="D89" s="84">
        <f>[3]Финплан!G89</f>
        <v>600</v>
      </c>
      <c r="E89" s="92">
        <f>[3]Финплан!H89</f>
        <v>225</v>
      </c>
      <c r="F89" s="84">
        <f t="shared" si="4"/>
        <v>-375</v>
      </c>
      <c r="G89" s="85">
        <f t="shared" si="5"/>
        <v>-0.625</v>
      </c>
    </row>
    <row r="90" spans="1:7" s="18" customFormat="1" x14ac:dyDescent="0.25">
      <c r="A90" s="26" t="s">
        <v>111</v>
      </c>
      <c r="B90" s="20" t="s">
        <v>112</v>
      </c>
      <c r="C90" s="21" t="s">
        <v>12</v>
      </c>
      <c r="D90" s="84">
        <f>[3]Финплан!G90</f>
        <v>1765.7628140737538</v>
      </c>
      <c r="E90" s="92">
        <f>[3]Финплан!H90</f>
        <v>1757.9651131537744</v>
      </c>
      <c r="F90" s="84">
        <f t="shared" si="4"/>
        <v>-7.7977009199794338</v>
      </c>
      <c r="G90" s="85">
        <f t="shared" si="5"/>
        <v>-4.4160522907318311E-3</v>
      </c>
    </row>
    <row r="91" spans="1:7" s="18" customFormat="1" x14ac:dyDescent="0.25">
      <c r="A91" s="26" t="s">
        <v>113</v>
      </c>
      <c r="B91" s="20" t="s">
        <v>114</v>
      </c>
      <c r="C91" s="21" t="s">
        <v>12</v>
      </c>
      <c r="D91" s="88">
        <f>[3]Финплан!G91</f>
        <v>0</v>
      </c>
      <c r="E91" s="94">
        <f>[3]Финплан!H91</f>
        <v>0</v>
      </c>
      <c r="F91" s="88">
        <f t="shared" si="4"/>
        <v>0</v>
      </c>
      <c r="G91" s="85" t="str">
        <f t="shared" si="5"/>
        <v>х</v>
      </c>
    </row>
    <row r="92" spans="1:7" s="18" customFormat="1" x14ac:dyDescent="0.25">
      <c r="A92" s="26" t="s">
        <v>115</v>
      </c>
      <c r="B92" s="20" t="s">
        <v>116</v>
      </c>
      <c r="C92" s="21" t="s">
        <v>12</v>
      </c>
      <c r="D92" s="84">
        <f>[3]Финплан!G92</f>
        <v>873.87069999999994</v>
      </c>
      <c r="E92" s="92">
        <f>[3]Финплан!H92</f>
        <v>825.20042000000001</v>
      </c>
      <c r="F92" s="84">
        <f t="shared" si="4"/>
        <v>-48.670279999999934</v>
      </c>
      <c r="G92" s="85">
        <f t="shared" si="5"/>
        <v>-5.5695058777002093E-2</v>
      </c>
    </row>
    <row r="93" spans="1:7" s="18" customFormat="1" x14ac:dyDescent="0.25">
      <c r="A93" s="26" t="s">
        <v>117</v>
      </c>
      <c r="B93" s="20" t="s">
        <v>255</v>
      </c>
      <c r="C93" s="21" t="s">
        <v>12</v>
      </c>
      <c r="D93" s="84">
        <f>[3]Финплан!G93</f>
        <v>279.54982539999997</v>
      </c>
      <c r="E93" s="92">
        <f>[3]Финплан!H93</f>
        <v>255.23743999999999</v>
      </c>
      <c r="F93" s="84">
        <f t="shared" si="4"/>
        <v>-24.312385399999982</v>
      </c>
      <c r="G93" s="85">
        <f t="shared" si="5"/>
        <v>-8.6969774941594302E-2</v>
      </c>
    </row>
    <row r="94" spans="1:7" s="18" customFormat="1" x14ac:dyDescent="0.25">
      <c r="A94" s="26" t="s">
        <v>118</v>
      </c>
      <c r="B94" s="20" t="s">
        <v>119</v>
      </c>
      <c r="C94" s="21" t="s">
        <v>12</v>
      </c>
      <c r="D94" s="84">
        <f>[3]Финплан!G94</f>
        <v>347.88849142981962</v>
      </c>
      <c r="E94" s="92">
        <f>[3]Финплан!H94</f>
        <v>229.76763213479322</v>
      </c>
      <c r="F94" s="84">
        <f t="shared" si="4"/>
        <v>-118.12085929502641</v>
      </c>
      <c r="G94" s="85">
        <f t="shared" si="5"/>
        <v>-0.33953655324885967</v>
      </c>
    </row>
    <row r="95" spans="1:7" s="18" customFormat="1" ht="26.25" customHeight="1" x14ac:dyDescent="0.25">
      <c r="A95" s="34" t="s">
        <v>40</v>
      </c>
      <c r="B95" s="23" t="s">
        <v>120</v>
      </c>
      <c r="C95" s="24" t="s">
        <v>12</v>
      </c>
      <c r="D95" s="86">
        <f>[3]Финплан!G95</f>
        <v>0.76</v>
      </c>
      <c r="E95" s="93">
        <f>[3]Финплан!H95</f>
        <v>5.65</v>
      </c>
      <c r="F95" s="86">
        <f t="shared" si="4"/>
        <v>4.8900000000000006</v>
      </c>
      <c r="G95" s="87">
        <f t="shared" si="5"/>
        <v>6.4342105263157903</v>
      </c>
    </row>
    <row r="96" spans="1:7" s="18" customFormat="1" x14ac:dyDescent="0.25">
      <c r="A96" s="26" t="s">
        <v>121</v>
      </c>
      <c r="B96" s="20" t="s">
        <v>122</v>
      </c>
      <c r="C96" s="21" t="s">
        <v>12</v>
      </c>
      <c r="D96" s="88">
        <f>[3]Финплан!G96</f>
        <v>0</v>
      </c>
      <c r="E96" s="94">
        <f>[3]Финплан!H96</f>
        <v>0</v>
      </c>
      <c r="F96" s="88">
        <f t="shared" si="4"/>
        <v>0</v>
      </c>
      <c r="G96" s="85" t="str">
        <f t="shared" si="5"/>
        <v>х</v>
      </c>
    </row>
    <row r="97" spans="1:7" s="18" customFormat="1" ht="25.5" x14ac:dyDescent="0.25">
      <c r="A97" s="26" t="s">
        <v>123</v>
      </c>
      <c r="B97" s="20" t="s">
        <v>124</v>
      </c>
      <c r="C97" s="21" t="s">
        <v>12</v>
      </c>
      <c r="D97" s="88">
        <f>[3]Финплан!G97</f>
        <v>0</v>
      </c>
      <c r="E97" s="94">
        <f>[3]Финплан!H97</f>
        <v>0</v>
      </c>
      <c r="F97" s="88">
        <f t="shared" si="4"/>
        <v>0</v>
      </c>
      <c r="G97" s="85" t="str">
        <f t="shared" si="5"/>
        <v>х</v>
      </c>
    </row>
    <row r="98" spans="1:7" s="18" customFormat="1" ht="25.5" x14ac:dyDescent="0.25">
      <c r="A98" s="34"/>
      <c r="B98" s="20" t="s">
        <v>125</v>
      </c>
      <c r="C98" s="21" t="s">
        <v>12</v>
      </c>
      <c r="D98" s="88">
        <f>[3]Финплан!G98</f>
        <v>0</v>
      </c>
      <c r="E98" s="94">
        <f>[3]Финплан!H98</f>
        <v>0</v>
      </c>
      <c r="F98" s="88">
        <f t="shared" si="4"/>
        <v>0</v>
      </c>
      <c r="G98" s="85" t="str">
        <f t="shared" si="5"/>
        <v>х</v>
      </c>
    </row>
    <row r="99" spans="1:7" s="18" customFormat="1" x14ac:dyDescent="0.25">
      <c r="A99" s="26"/>
      <c r="B99" s="20" t="s">
        <v>126</v>
      </c>
      <c r="C99" s="21" t="s">
        <v>12</v>
      </c>
      <c r="D99" s="88">
        <f>[3]Финплан!G99</f>
        <v>0</v>
      </c>
      <c r="E99" s="94">
        <f>[3]Финплан!H99</f>
        <v>0</v>
      </c>
      <c r="F99" s="88">
        <f t="shared" si="4"/>
        <v>0</v>
      </c>
      <c r="G99" s="85" t="str">
        <f t="shared" si="5"/>
        <v>х</v>
      </c>
    </row>
    <row r="100" spans="1:7" s="18" customFormat="1" x14ac:dyDescent="0.25">
      <c r="A100" s="26" t="s">
        <v>127</v>
      </c>
      <c r="B100" s="20" t="s">
        <v>128</v>
      </c>
      <c r="C100" s="21" t="s">
        <v>12</v>
      </c>
      <c r="D100" s="84">
        <f>[3]Финплан!G100</f>
        <v>0.76</v>
      </c>
      <c r="E100" s="92">
        <f>[3]Финплан!H100</f>
        <v>5.65</v>
      </c>
      <c r="F100" s="84">
        <f t="shared" si="4"/>
        <v>4.8900000000000006</v>
      </c>
      <c r="G100" s="85">
        <f t="shared" si="5"/>
        <v>6.4342105263157903</v>
      </c>
    </row>
    <row r="101" spans="1:7" s="18" customFormat="1" x14ac:dyDescent="0.25">
      <c r="A101" s="34" t="s">
        <v>42</v>
      </c>
      <c r="B101" s="23" t="s">
        <v>129</v>
      </c>
      <c r="C101" s="24" t="s">
        <v>12</v>
      </c>
      <c r="D101" s="86">
        <f>[3]Финплан!G101</f>
        <v>2053.7210800000003</v>
      </c>
      <c r="E101" s="93">
        <f>[3]Финплан!H101</f>
        <v>4001.2349399999998</v>
      </c>
      <c r="F101" s="86">
        <f t="shared" si="4"/>
        <v>1947.5138599999996</v>
      </c>
      <c r="G101" s="87">
        <f t="shared" si="5"/>
        <v>0.94828547019637122</v>
      </c>
    </row>
    <row r="102" spans="1:7" s="14" customFormat="1" x14ac:dyDescent="0.25">
      <c r="A102" s="26" t="s">
        <v>130</v>
      </c>
      <c r="B102" s="20" t="s">
        <v>131</v>
      </c>
      <c r="C102" s="21" t="s">
        <v>12</v>
      </c>
      <c r="D102" s="84">
        <f>[3]Финплан!G102</f>
        <v>2053.7210800000003</v>
      </c>
      <c r="E102" s="92">
        <f>[3]Финплан!H102</f>
        <v>4001.2349399999998</v>
      </c>
      <c r="F102" s="84">
        <f t="shared" si="4"/>
        <v>1947.5138599999996</v>
      </c>
      <c r="G102" s="85">
        <f t="shared" si="5"/>
        <v>0.94828547019637122</v>
      </c>
    </row>
    <row r="103" spans="1:7" s="14" customFormat="1" hidden="1" x14ac:dyDescent="0.25">
      <c r="A103" s="26" t="s">
        <v>132</v>
      </c>
      <c r="B103" s="20" t="s">
        <v>133</v>
      </c>
      <c r="C103" s="21" t="s">
        <v>12</v>
      </c>
      <c r="D103" s="84">
        <f>[3]Финплан!G103</f>
        <v>0</v>
      </c>
      <c r="E103" s="92">
        <f>[3]Финплан!H103</f>
        <v>0</v>
      </c>
      <c r="F103" s="84">
        <f t="shared" si="4"/>
        <v>0</v>
      </c>
      <c r="G103" s="85" t="str">
        <f t="shared" si="5"/>
        <v>х</v>
      </c>
    </row>
    <row r="104" spans="1:7" s="14" customFormat="1" hidden="1" x14ac:dyDescent="0.25">
      <c r="A104" s="26" t="s">
        <v>134</v>
      </c>
      <c r="B104" s="20" t="s">
        <v>135</v>
      </c>
      <c r="C104" s="21" t="s">
        <v>12</v>
      </c>
      <c r="D104" s="84">
        <f>[3]Финплан!G104</f>
        <v>0</v>
      </c>
      <c r="E104" s="92">
        <f>[3]Финплан!H104</f>
        <v>0</v>
      </c>
      <c r="F104" s="84">
        <f t="shared" si="4"/>
        <v>0</v>
      </c>
      <c r="G104" s="85" t="str">
        <f t="shared" si="5"/>
        <v>х</v>
      </c>
    </row>
    <row r="105" spans="1:7" s="14" customFormat="1" hidden="1" x14ac:dyDescent="0.25">
      <c r="A105" s="26" t="s">
        <v>136</v>
      </c>
      <c r="B105" s="20" t="s">
        <v>137</v>
      </c>
      <c r="C105" s="21" t="s">
        <v>12</v>
      </c>
      <c r="D105" s="84">
        <f>[3]Финплан!G105</f>
        <v>0</v>
      </c>
      <c r="E105" s="92">
        <f>[3]Финплан!H105</f>
        <v>0</v>
      </c>
      <c r="F105" s="84">
        <f t="shared" si="4"/>
        <v>0</v>
      </c>
      <c r="G105" s="85" t="str">
        <f t="shared" si="5"/>
        <v>х</v>
      </c>
    </row>
    <row r="106" spans="1:7" s="14" customFormat="1" hidden="1" x14ac:dyDescent="0.25">
      <c r="A106" s="26" t="s">
        <v>138</v>
      </c>
      <c r="B106" s="20" t="s">
        <v>139</v>
      </c>
      <c r="C106" s="21" t="s">
        <v>12</v>
      </c>
      <c r="D106" s="84">
        <f>[3]Финплан!G106</f>
        <v>0</v>
      </c>
      <c r="E106" s="92">
        <f>[3]Финплан!H106</f>
        <v>0</v>
      </c>
      <c r="F106" s="84">
        <f t="shared" si="4"/>
        <v>0</v>
      </c>
      <c r="G106" s="85" t="str">
        <f t="shared" si="5"/>
        <v>х</v>
      </c>
    </row>
    <row r="107" spans="1:7" s="14" customFormat="1" hidden="1" x14ac:dyDescent="0.25">
      <c r="A107" s="26" t="s">
        <v>140</v>
      </c>
      <c r="B107" s="20" t="s">
        <v>141</v>
      </c>
      <c r="C107" s="21" t="s">
        <v>12</v>
      </c>
      <c r="D107" s="84">
        <f>[3]Финплан!G107</f>
        <v>0</v>
      </c>
      <c r="E107" s="92">
        <f>[3]Финплан!H107</f>
        <v>0</v>
      </c>
      <c r="F107" s="84">
        <f t="shared" si="4"/>
        <v>0</v>
      </c>
      <c r="G107" s="85" t="str">
        <f t="shared" si="5"/>
        <v>х</v>
      </c>
    </row>
    <row r="108" spans="1:7" s="14" customFormat="1" hidden="1" x14ac:dyDescent="0.25">
      <c r="A108" s="26" t="s">
        <v>142</v>
      </c>
      <c r="B108" s="20" t="s">
        <v>143</v>
      </c>
      <c r="C108" s="21" t="s">
        <v>12</v>
      </c>
      <c r="D108" s="84">
        <f>[3]Финплан!G108</f>
        <v>0</v>
      </c>
      <c r="E108" s="92">
        <f>[3]Финплан!H108</f>
        <v>0</v>
      </c>
      <c r="F108" s="84">
        <f t="shared" si="4"/>
        <v>0</v>
      </c>
      <c r="G108" s="85" t="str">
        <f t="shared" si="5"/>
        <v>х</v>
      </c>
    </row>
    <row r="109" spans="1:7" s="14" customFormat="1" hidden="1" x14ac:dyDescent="0.25">
      <c r="A109" s="26" t="s">
        <v>144</v>
      </c>
      <c r="B109" s="20" t="s">
        <v>145</v>
      </c>
      <c r="C109" s="21" t="s">
        <v>12</v>
      </c>
      <c r="D109" s="84">
        <f>[3]Финплан!G109</f>
        <v>0</v>
      </c>
      <c r="E109" s="92">
        <f>[3]Финплан!H109</f>
        <v>0</v>
      </c>
      <c r="F109" s="84">
        <f t="shared" si="4"/>
        <v>0</v>
      </c>
      <c r="G109" s="85" t="str">
        <f t="shared" si="5"/>
        <v>х</v>
      </c>
    </row>
    <row r="110" spans="1:7" s="14" customFormat="1" hidden="1" x14ac:dyDescent="0.25">
      <c r="A110" s="26" t="s">
        <v>146</v>
      </c>
      <c r="B110" s="20" t="s">
        <v>147</v>
      </c>
      <c r="C110" s="21" t="s">
        <v>12</v>
      </c>
      <c r="D110" s="84">
        <f>[3]Финплан!G110</f>
        <v>0</v>
      </c>
      <c r="E110" s="92">
        <f>[3]Финплан!H110</f>
        <v>0</v>
      </c>
      <c r="F110" s="84">
        <f t="shared" si="4"/>
        <v>0</v>
      </c>
      <c r="G110" s="85" t="str">
        <f t="shared" si="5"/>
        <v>х</v>
      </c>
    </row>
    <row r="111" spans="1:7" s="18" customFormat="1" x14ac:dyDescent="0.25">
      <c r="A111" s="34" t="s">
        <v>44</v>
      </c>
      <c r="B111" s="23" t="s">
        <v>148</v>
      </c>
      <c r="C111" s="24" t="s">
        <v>12</v>
      </c>
      <c r="D111" s="86">
        <f>[3]Финплан!G111</f>
        <v>1205.5029999999999</v>
      </c>
      <c r="E111" s="93">
        <f>[3]Финплан!H111</f>
        <v>5225.5985511699992</v>
      </c>
      <c r="F111" s="86">
        <f t="shared" si="4"/>
        <v>4020.0955511699995</v>
      </c>
      <c r="G111" s="87">
        <f t="shared" si="5"/>
        <v>3.3347868492820005</v>
      </c>
    </row>
    <row r="112" spans="1:7" s="14" customFormat="1" x14ac:dyDescent="0.25">
      <c r="A112" s="26" t="s">
        <v>46</v>
      </c>
      <c r="B112" s="20" t="s">
        <v>149</v>
      </c>
      <c r="C112" s="21" t="s">
        <v>12</v>
      </c>
      <c r="D112" s="88">
        <f>[3]Финплан!G112</f>
        <v>0</v>
      </c>
      <c r="E112" s="92">
        <f>[3]Финплан!H112</f>
        <v>41.273351169999223</v>
      </c>
      <c r="F112" s="84">
        <f t="shared" si="4"/>
        <v>41.273351169999223</v>
      </c>
      <c r="G112" s="85" t="str">
        <f t="shared" si="5"/>
        <v>х</v>
      </c>
    </row>
    <row r="113" spans="1:7" s="14" customFormat="1" x14ac:dyDescent="0.25">
      <c r="A113" s="26" t="s">
        <v>48</v>
      </c>
      <c r="B113" s="20" t="s">
        <v>150</v>
      </c>
      <c r="C113" s="21" t="s">
        <v>12</v>
      </c>
      <c r="D113" s="88">
        <f>[3]Финплан!G113</f>
        <v>0</v>
      </c>
      <c r="E113" s="92">
        <f>[3]Финплан!H113</f>
        <v>1945.7343999999998</v>
      </c>
      <c r="F113" s="84">
        <f t="shared" si="4"/>
        <v>1945.7343999999998</v>
      </c>
      <c r="G113" s="85" t="str">
        <f t="shared" si="5"/>
        <v>х</v>
      </c>
    </row>
    <row r="114" spans="1:7" s="14" customFormat="1" x14ac:dyDescent="0.25">
      <c r="A114" s="26"/>
      <c r="B114" s="35" t="s">
        <v>151</v>
      </c>
      <c r="C114" s="21" t="s">
        <v>12</v>
      </c>
      <c r="D114" s="88">
        <f>[3]Финплан!G114</f>
        <v>0</v>
      </c>
      <c r="E114" s="92">
        <f>[3]Финплан!H114</f>
        <v>200</v>
      </c>
      <c r="F114" s="84">
        <f t="shared" si="4"/>
        <v>200</v>
      </c>
      <c r="G114" s="85" t="str">
        <f t="shared" si="5"/>
        <v>х</v>
      </c>
    </row>
    <row r="115" spans="1:7" s="14" customFormat="1" x14ac:dyDescent="0.25">
      <c r="A115" s="26"/>
      <c r="B115" s="35" t="s">
        <v>152</v>
      </c>
      <c r="C115" s="21" t="s">
        <v>12</v>
      </c>
      <c r="D115" s="88">
        <f>[3]Финплан!G115</f>
        <v>0</v>
      </c>
      <c r="E115" s="92">
        <f>[3]Финплан!H115</f>
        <v>1745.7343999999998</v>
      </c>
      <c r="F115" s="84">
        <f t="shared" si="4"/>
        <v>1745.7343999999998</v>
      </c>
      <c r="G115" s="85" t="str">
        <f t="shared" si="5"/>
        <v>х</v>
      </c>
    </row>
    <row r="116" spans="1:7" s="14" customFormat="1" x14ac:dyDescent="0.25">
      <c r="A116" s="26" t="s">
        <v>153</v>
      </c>
      <c r="B116" s="20" t="s">
        <v>149</v>
      </c>
      <c r="C116" s="21" t="s">
        <v>12</v>
      </c>
      <c r="D116" s="88">
        <f>[3]Финплан!G116</f>
        <v>0</v>
      </c>
      <c r="E116" s="94">
        <f>[3]Финплан!H116</f>
        <v>0</v>
      </c>
      <c r="F116" s="88">
        <f t="shared" si="4"/>
        <v>0</v>
      </c>
      <c r="G116" s="87" t="str">
        <f t="shared" si="5"/>
        <v>х</v>
      </c>
    </row>
    <row r="117" spans="1:7" s="14" customFormat="1" x14ac:dyDescent="0.25">
      <c r="A117" s="26" t="s">
        <v>154</v>
      </c>
      <c r="B117" s="20" t="s">
        <v>155</v>
      </c>
      <c r="C117" s="21" t="s">
        <v>12</v>
      </c>
      <c r="D117" s="84">
        <f>[3]Финплан!G117</f>
        <v>1205.5029999999999</v>
      </c>
      <c r="E117" s="92">
        <f>[3]Финплан!H117</f>
        <v>3238.5907999999999</v>
      </c>
      <c r="F117" s="84">
        <f t="shared" si="4"/>
        <v>2033.0878</v>
      </c>
      <c r="G117" s="85">
        <f t="shared" si="5"/>
        <v>1.6865057988242254</v>
      </c>
    </row>
    <row r="118" spans="1:7" s="14" customFormat="1" ht="25.5" x14ac:dyDescent="0.25">
      <c r="A118" s="26" t="s">
        <v>156</v>
      </c>
      <c r="B118" s="20" t="s">
        <v>157</v>
      </c>
      <c r="C118" s="21" t="s">
        <v>12</v>
      </c>
      <c r="D118" s="88">
        <f>[3]Финплан!G118</f>
        <v>0</v>
      </c>
      <c r="E118" s="94">
        <f>[3]Финплан!H118</f>
        <v>0</v>
      </c>
      <c r="F118" s="88">
        <f t="shared" si="4"/>
        <v>0</v>
      </c>
      <c r="G118" s="87" t="str">
        <f t="shared" si="5"/>
        <v>х</v>
      </c>
    </row>
    <row r="119" spans="1:7" s="14" customFormat="1" x14ac:dyDescent="0.25">
      <c r="A119" s="26" t="s">
        <v>158</v>
      </c>
      <c r="B119" s="20" t="s">
        <v>159</v>
      </c>
      <c r="C119" s="21" t="s">
        <v>12</v>
      </c>
      <c r="D119" s="88">
        <f>[3]Финплан!G119</f>
        <v>0</v>
      </c>
      <c r="E119" s="94">
        <f>[3]Финплан!H119</f>
        <v>4.5474735088646412E-13</v>
      </c>
      <c r="F119" s="88">
        <f t="shared" si="4"/>
        <v>4.5474735088646412E-13</v>
      </c>
      <c r="G119" s="85" t="str">
        <f t="shared" si="5"/>
        <v>х</v>
      </c>
    </row>
    <row r="120" spans="1:7" s="18" customFormat="1" x14ac:dyDescent="0.25">
      <c r="A120" s="34" t="s">
        <v>50</v>
      </c>
      <c r="B120" s="23" t="s">
        <v>160</v>
      </c>
      <c r="C120" s="24" t="s">
        <v>12</v>
      </c>
      <c r="D120" s="88">
        <f>[3]Финплан!G120</f>
        <v>0</v>
      </c>
      <c r="E120" s="93">
        <f>[3]Финплан!H120</f>
        <v>1945.7333999999998</v>
      </c>
      <c r="F120" s="86">
        <f t="shared" si="4"/>
        <v>1945.7333999999998</v>
      </c>
      <c r="G120" s="87" t="str">
        <f t="shared" si="5"/>
        <v>х</v>
      </c>
    </row>
    <row r="121" spans="1:7" s="18" customFormat="1" x14ac:dyDescent="0.25">
      <c r="A121" s="26" t="s">
        <v>52</v>
      </c>
      <c r="B121" s="20" t="s">
        <v>161</v>
      </c>
      <c r="C121" s="21" t="s">
        <v>12</v>
      </c>
      <c r="D121" s="88">
        <f>[3]Финплан!G121</f>
        <v>0</v>
      </c>
      <c r="E121" s="92">
        <f>[3]Финплан!H121</f>
        <v>1945.7333999999998</v>
      </c>
      <c r="F121" s="84">
        <f t="shared" si="4"/>
        <v>1945.7333999999998</v>
      </c>
      <c r="G121" s="85" t="str">
        <f t="shared" si="5"/>
        <v>х</v>
      </c>
    </row>
    <row r="122" spans="1:7" s="18" customFormat="1" x14ac:dyDescent="0.25">
      <c r="A122" s="26" t="s">
        <v>54</v>
      </c>
      <c r="B122" s="35" t="s">
        <v>151</v>
      </c>
      <c r="C122" s="21" t="s">
        <v>12</v>
      </c>
      <c r="D122" s="88">
        <f>[3]Финплан!G122</f>
        <v>0</v>
      </c>
      <c r="E122" s="92">
        <f>[3]Финплан!H122</f>
        <v>200</v>
      </c>
      <c r="F122" s="84">
        <f t="shared" si="4"/>
        <v>200</v>
      </c>
      <c r="G122" s="85" t="str">
        <f t="shared" si="5"/>
        <v>х</v>
      </c>
    </row>
    <row r="123" spans="1:7" s="18" customFormat="1" x14ac:dyDescent="0.25">
      <c r="A123" s="26"/>
      <c r="B123" s="35" t="s">
        <v>152</v>
      </c>
      <c r="C123" s="21" t="s">
        <v>12</v>
      </c>
      <c r="D123" s="88">
        <f>[3]Финплан!G123</f>
        <v>0</v>
      </c>
      <c r="E123" s="92">
        <f>[3]Финплан!H123</f>
        <v>1745.7333999999998</v>
      </c>
      <c r="F123" s="84">
        <f t="shared" si="4"/>
        <v>1745.7333999999998</v>
      </c>
      <c r="G123" s="85" t="str">
        <f t="shared" si="5"/>
        <v>х</v>
      </c>
    </row>
    <row r="124" spans="1:7" s="18" customFormat="1" x14ac:dyDescent="0.25">
      <c r="A124" s="26"/>
      <c r="B124" s="35" t="s">
        <v>152</v>
      </c>
      <c r="C124" s="21" t="s">
        <v>12</v>
      </c>
      <c r="D124" s="88">
        <f>[3]Финплан!G124</f>
        <v>0</v>
      </c>
      <c r="E124" s="94">
        <f>[3]Финплан!H124</f>
        <v>0</v>
      </c>
      <c r="F124" s="88">
        <f t="shared" si="4"/>
        <v>0</v>
      </c>
      <c r="G124" s="85" t="str">
        <f t="shared" si="5"/>
        <v>х</v>
      </c>
    </row>
    <row r="125" spans="1:7" s="18" customFormat="1" x14ac:dyDescent="0.25">
      <c r="A125" s="26" t="s">
        <v>56</v>
      </c>
      <c r="B125" s="20" t="s">
        <v>162</v>
      </c>
      <c r="C125" s="21" t="s">
        <v>12</v>
      </c>
      <c r="D125" s="88">
        <f>[3]Финплан!G125</f>
        <v>0</v>
      </c>
      <c r="E125" s="94">
        <f>[3]Финплан!H125</f>
        <v>0</v>
      </c>
      <c r="F125" s="88">
        <f t="shared" si="4"/>
        <v>0</v>
      </c>
      <c r="G125" s="85" t="str">
        <f t="shared" si="5"/>
        <v>х</v>
      </c>
    </row>
    <row r="126" spans="1:7" s="18" customFormat="1" x14ac:dyDescent="0.25">
      <c r="A126" s="26" t="s">
        <v>58</v>
      </c>
      <c r="B126" s="20" t="s">
        <v>98</v>
      </c>
      <c r="C126" s="21" t="s">
        <v>12</v>
      </c>
      <c r="D126" s="88">
        <f>[3]Финплан!G126</f>
        <v>0</v>
      </c>
      <c r="E126" s="94">
        <f>[3]Финплан!H126</f>
        <v>0</v>
      </c>
      <c r="F126" s="88">
        <f t="shared" si="4"/>
        <v>0</v>
      </c>
      <c r="G126" s="85" t="str">
        <f t="shared" si="5"/>
        <v>х</v>
      </c>
    </row>
    <row r="127" spans="1:7" s="18" customFormat="1" x14ac:dyDescent="0.25">
      <c r="A127" s="26" t="s">
        <v>163</v>
      </c>
      <c r="B127" s="20" t="s">
        <v>164</v>
      </c>
      <c r="C127" s="21" t="s">
        <v>12</v>
      </c>
      <c r="D127" s="88">
        <f>[3]Финплан!G127</f>
        <v>0</v>
      </c>
      <c r="E127" s="94">
        <f>[3]Финплан!H127</f>
        <v>0</v>
      </c>
      <c r="F127" s="88">
        <f t="shared" si="4"/>
        <v>0</v>
      </c>
      <c r="G127" s="85" t="str">
        <f t="shared" si="5"/>
        <v>х</v>
      </c>
    </row>
    <row r="128" spans="1:7" s="14" customFormat="1" ht="25.5" x14ac:dyDescent="0.25">
      <c r="A128" s="34" t="s">
        <v>165</v>
      </c>
      <c r="B128" s="23" t="s">
        <v>166</v>
      </c>
      <c r="C128" s="24" t="s">
        <v>12</v>
      </c>
      <c r="D128" s="86">
        <f>[3]Финплан!G128</f>
        <v>853.98784309642724</v>
      </c>
      <c r="E128" s="93">
        <f>[3]Финплан!H128</f>
        <v>1846.0605267814326</v>
      </c>
      <c r="F128" s="86">
        <f t="shared" si="4"/>
        <v>992.07268368500536</v>
      </c>
      <c r="G128" s="87">
        <f t="shared" si="5"/>
        <v>1.1616941525629967</v>
      </c>
    </row>
    <row r="129" spans="1:7" s="14" customFormat="1" ht="25.5" x14ac:dyDescent="0.25">
      <c r="A129" s="26" t="s">
        <v>167</v>
      </c>
      <c r="B129" s="20" t="s">
        <v>168</v>
      </c>
      <c r="C129" s="21" t="s">
        <v>12</v>
      </c>
      <c r="D129" s="84">
        <f>[3]Финплан!G129</f>
        <v>853.98784309642724</v>
      </c>
      <c r="E129" s="92">
        <f>[3]Финплан!H129</f>
        <v>1846.0605267814326</v>
      </c>
      <c r="F129" s="84">
        <f t="shared" si="4"/>
        <v>992.07268368500536</v>
      </c>
      <c r="G129" s="85">
        <f t="shared" si="5"/>
        <v>1.1616941525629967</v>
      </c>
    </row>
    <row r="130" spans="1:7" s="14" customFormat="1" x14ac:dyDescent="0.25">
      <c r="A130" s="26" t="s">
        <v>169</v>
      </c>
      <c r="B130" s="20" t="s">
        <v>170</v>
      </c>
      <c r="C130" s="21" t="s">
        <v>12</v>
      </c>
      <c r="D130" s="88">
        <f>[3]Финплан!G130</f>
        <v>0</v>
      </c>
      <c r="E130" s="94">
        <f>[3]Финплан!H130</f>
        <v>0</v>
      </c>
      <c r="F130" s="88">
        <f t="shared" si="4"/>
        <v>0</v>
      </c>
      <c r="G130" s="85" t="str">
        <f t="shared" si="5"/>
        <v>х</v>
      </c>
    </row>
    <row r="131" spans="1:7" s="14" customFormat="1" ht="25.5" x14ac:dyDescent="0.25">
      <c r="A131" s="26" t="s">
        <v>171</v>
      </c>
      <c r="B131" s="23" t="s">
        <v>172</v>
      </c>
      <c r="C131" s="24" t="s">
        <v>12</v>
      </c>
      <c r="D131" s="86">
        <f>[3]Финплан!G131</f>
        <v>-2052.96108</v>
      </c>
      <c r="E131" s="93">
        <f>[3]Финплан!H131</f>
        <v>-3995.5849399999997</v>
      </c>
      <c r="F131" s="86">
        <f t="shared" si="4"/>
        <v>-1942.6238599999997</v>
      </c>
      <c r="G131" s="87">
        <f t="shared" si="5"/>
        <v>0.94625459728637407</v>
      </c>
    </row>
    <row r="132" spans="1:7" s="14" customFormat="1" ht="25.5" x14ac:dyDescent="0.25">
      <c r="A132" s="26" t="s">
        <v>173</v>
      </c>
      <c r="B132" s="20" t="s">
        <v>174</v>
      </c>
      <c r="C132" s="21" t="s">
        <v>12</v>
      </c>
      <c r="D132" s="84">
        <f>[3]Финплан!G132</f>
        <v>-2052.96108</v>
      </c>
      <c r="E132" s="92">
        <f>[3]Финплан!H132</f>
        <v>-3995.5849399999997</v>
      </c>
      <c r="F132" s="84">
        <f t="shared" si="4"/>
        <v>-1942.6238599999997</v>
      </c>
      <c r="G132" s="85">
        <f t="shared" si="5"/>
        <v>0.94625459728637407</v>
      </c>
    </row>
    <row r="133" spans="1:7" s="14" customFormat="1" x14ac:dyDescent="0.25">
      <c r="A133" s="26" t="s">
        <v>175</v>
      </c>
      <c r="B133" s="20" t="s">
        <v>170</v>
      </c>
      <c r="C133" s="21" t="s">
        <v>12</v>
      </c>
      <c r="D133" s="88">
        <f>[3]Финплан!G133</f>
        <v>0</v>
      </c>
      <c r="E133" s="94">
        <f>[3]Финплан!H133</f>
        <v>0</v>
      </c>
      <c r="F133" s="88">
        <f t="shared" si="4"/>
        <v>0</v>
      </c>
      <c r="G133" s="85" t="str">
        <f t="shared" si="5"/>
        <v>х</v>
      </c>
    </row>
    <row r="134" spans="1:7" s="18" customFormat="1" ht="30.75" customHeight="1" x14ac:dyDescent="0.25">
      <c r="A134" s="34" t="s">
        <v>176</v>
      </c>
      <c r="B134" s="23" t="s">
        <v>177</v>
      </c>
      <c r="C134" s="24" t="s">
        <v>12</v>
      </c>
      <c r="D134" s="86">
        <f t="shared" ref="D134:E134" si="6">D111-D120</f>
        <v>1205.5029999999999</v>
      </c>
      <c r="E134" s="93">
        <f t="shared" si="6"/>
        <v>3279.8651511699991</v>
      </c>
      <c r="F134" s="86">
        <f t="shared" si="4"/>
        <v>2074.3621511699994</v>
      </c>
      <c r="G134" s="87">
        <f t="shared" si="5"/>
        <v>1.7207440804129059</v>
      </c>
    </row>
    <row r="135" spans="1:7" s="18" customFormat="1" x14ac:dyDescent="0.25">
      <c r="A135" s="34" t="s">
        <v>178</v>
      </c>
      <c r="B135" s="23" t="s">
        <v>179</v>
      </c>
      <c r="C135" s="24" t="s">
        <v>12</v>
      </c>
      <c r="D135" s="86"/>
      <c r="E135" s="93"/>
      <c r="F135" s="86"/>
      <c r="G135" s="87" t="str">
        <f t="shared" si="5"/>
        <v>х</v>
      </c>
    </row>
    <row r="136" spans="1:7" s="18" customFormat="1" x14ac:dyDescent="0.25">
      <c r="A136" s="34" t="s">
        <v>180</v>
      </c>
      <c r="B136" s="23" t="s">
        <v>181</v>
      </c>
      <c r="C136" s="24" t="s">
        <v>12</v>
      </c>
      <c r="D136" s="86">
        <f>D128+D131+D134</f>
        <v>6.529763096427132</v>
      </c>
      <c r="E136" s="93">
        <f t="shared" ref="E136" si="7">E128+E131+E134</f>
        <v>1130.3407379514319</v>
      </c>
      <c r="F136" s="86">
        <f t="shared" si="4"/>
        <v>1123.8109748550048</v>
      </c>
      <c r="G136" s="87">
        <f t="shared" si="5"/>
        <v>172.1059337466495</v>
      </c>
    </row>
    <row r="137" spans="1:7" s="18" customFormat="1" x14ac:dyDescent="0.25">
      <c r="A137" s="34" t="s">
        <v>182</v>
      </c>
      <c r="B137" s="23" t="s">
        <v>183</v>
      </c>
      <c r="C137" s="24" t="s">
        <v>12</v>
      </c>
      <c r="D137" s="86">
        <f>[3]Финплан!G137</f>
        <v>0.80828004170674828</v>
      </c>
      <c r="E137" s="93">
        <f>[3]Финплан!H137</f>
        <v>638.23000000000047</v>
      </c>
      <c r="F137" s="86">
        <f t="shared" si="4"/>
        <v>637.42171995829369</v>
      </c>
      <c r="G137" s="87">
        <f t="shared" si="5"/>
        <v>788.61494416257824</v>
      </c>
    </row>
    <row r="138" spans="1:7" s="18" customFormat="1" ht="16.5" thickBot="1" x14ac:dyDescent="0.3">
      <c r="A138" s="36" t="s">
        <v>184</v>
      </c>
      <c r="B138" s="37" t="s">
        <v>185</v>
      </c>
      <c r="C138" s="38" t="s">
        <v>12</v>
      </c>
      <c r="D138" s="89">
        <f t="shared" ref="D138:E138" si="8">SUM(D136:D137)</f>
        <v>7.3380431381338802</v>
      </c>
      <c r="E138" s="95">
        <f t="shared" si="8"/>
        <v>1768.5707379514324</v>
      </c>
      <c r="F138" s="89">
        <f t="shared" si="4"/>
        <v>1761.2326948132986</v>
      </c>
      <c r="G138" s="90">
        <f t="shared" si="5"/>
        <v>240.01394672383915</v>
      </c>
    </row>
    <row r="139" spans="1:7" s="14" customFormat="1" ht="16.5" thickBot="1" x14ac:dyDescent="0.3">
      <c r="A139" s="39"/>
      <c r="B139" s="40" t="s">
        <v>60</v>
      </c>
      <c r="C139" s="41"/>
      <c r="D139" s="69"/>
      <c r="E139" s="69"/>
      <c r="F139" s="70"/>
      <c r="G139" s="76"/>
    </row>
    <row r="140" spans="1:7" s="18" customFormat="1" x14ac:dyDescent="0.25">
      <c r="A140" s="15">
        <v>1</v>
      </c>
      <c r="B140" s="16" t="s">
        <v>186</v>
      </c>
      <c r="C140" s="17" t="s">
        <v>12</v>
      </c>
      <c r="D140" s="62">
        <f>[3]Финплан!G140</f>
        <v>804.76972706475181</v>
      </c>
      <c r="E140" s="62">
        <f>[3]Финплан!H140</f>
        <v>1454.9055837957137</v>
      </c>
      <c r="F140" s="65">
        <f t="shared" si="4"/>
        <v>650.1358567309619</v>
      </c>
      <c r="G140" s="74">
        <f t="shared" si="5"/>
        <v>0.80785327139753593</v>
      </c>
    </row>
    <row r="141" spans="1:7" s="14" customFormat="1" x14ac:dyDescent="0.25">
      <c r="A141" s="34" t="s">
        <v>30</v>
      </c>
      <c r="B141" s="23" t="s">
        <v>187</v>
      </c>
      <c r="C141" s="24" t="s">
        <v>12</v>
      </c>
      <c r="D141" s="71">
        <f>[3]Финплан!G141</f>
        <v>2527.9517999999998</v>
      </c>
      <c r="E141" s="71">
        <f>[3]Финплан!H141</f>
        <v>2517.1017999999999</v>
      </c>
      <c r="F141" s="97">
        <f t="shared" si="4"/>
        <v>-10.849999999999909</v>
      </c>
      <c r="G141" s="101">
        <f t="shared" si="5"/>
        <v>-4.2920122132075189E-3</v>
      </c>
    </row>
    <row r="142" spans="1:7" s="14" customFormat="1" x14ac:dyDescent="0.25">
      <c r="A142" s="34" t="s">
        <v>40</v>
      </c>
      <c r="B142" s="23" t="s">
        <v>188</v>
      </c>
      <c r="C142" s="24" t="s">
        <v>12</v>
      </c>
      <c r="D142" s="71">
        <f>[3]Финплан!G142</f>
        <v>2534.1288</v>
      </c>
      <c r="E142" s="71">
        <f>[3]Финплан!H142</f>
        <v>2523.2979999999998</v>
      </c>
      <c r="F142" s="97">
        <f t="shared" si="4"/>
        <v>-10.830800000000181</v>
      </c>
      <c r="G142" s="101">
        <f t="shared" si="5"/>
        <v>-4.2739737617125684E-3</v>
      </c>
    </row>
    <row r="143" spans="1:7" s="14" customFormat="1" x14ac:dyDescent="0.25">
      <c r="A143" s="34" t="s">
        <v>42</v>
      </c>
      <c r="B143" s="23" t="s">
        <v>189</v>
      </c>
      <c r="C143" s="24" t="s">
        <v>12</v>
      </c>
      <c r="D143" s="96">
        <f>[3]Финплан!G143</f>
        <v>0</v>
      </c>
      <c r="E143" s="62">
        <f>[3]Финплан!H143</f>
        <v>1945.7343999999998</v>
      </c>
      <c r="F143" s="65">
        <f t="shared" si="4"/>
        <v>1945.7343999999998</v>
      </c>
      <c r="G143" s="74" t="str">
        <f t="shared" si="5"/>
        <v>х</v>
      </c>
    </row>
    <row r="144" spans="1:7" s="14" customFormat="1" x14ac:dyDescent="0.25">
      <c r="A144" s="26" t="s">
        <v>130</v>
      </c>
      <c r="B144" s="20" t="s">
        <v>190</v>
      </c>
      <c r="C144" s="21" t="s">
        <v>12</v>
      </c>
      <c r="D144" s="88">
        <f>[3]Финплан!G144</f>
        <v>0</v>
      </c>
      <c r="E144" s="71">
        <f>[3]Финплан!H144</f>
        <v>1945.7343999999998</v>
      </c>
      <c r="F144" s="65">
        <f t="shared" si="4"/>
        <v>1945.7343999999998</v>
      </c>
      <c r="G144" s="74" t="str">
        <f t="shared" si="5"/>
        <v>х</v>
      </c>
    </row>
    <row r="145" spans="1:7" s="14" customFormat="1" x14ac:dyDescent="0.25">
      <c r="A145" s="26" t="s">
        <v>144</v>
      </c>
      <c r="B145" s="20" t="s">
        <v>191</v>
      </c>
      <c r="C145" s="21" t="s">
        <v>12</v>
      </c>
      <c r="D145" s="88">
        <f>[3]Финплан!G145</f>
        <v>0</v>
      </c>
      <c r="E145" s="94">
        <f>[3]Финплан!H145</f>
        <v>0</v>
      </c>
      <c r="F145" s="88">
        <f t="shared" si="4"/>
        <v>0</v>
      </c>
      <c r="G145" s="74" t="str">
        <f t="shared" si="5"/>
        <v>х</v>
      </c>
    </row>
    <row r="146" spans="1:7" s="14" customFormat="1" x14ac:dyDescent="0.25">
      <c r="A146" s="26" t="s">
        <v>146</v>
      </c>
      <c r="B146" s="20" t="s">
        <v>192</v>
      </c>
      <c r="C146" s="21" t="s">
        <v>12</v>
      </c>
      <c r="D146" s="88">
        <f>[3]Финплан!G146</f>
        <v>0</v>
      </c>
      <c r="E146" s="94">
        <f>[3]Финплан!H146</f>
        <v>0</v>
      </c>
      <c r="F146" s="88">
        <f t="shared" si="4"/>
        <v>0</v>
      </c>
      <c r="G146" s="74" t="str">
        <f t="shared" si="5"/>
        <v>х</v>
      </c>
    </row>
    <row r="147" spans="1:7" s="14" customFormat="1" x14ac:dyDescent="0.25">
      <c r="A147" s="34" t="s">
        <v>44</v>
      </c>
      <c r="B147" s="23" t="s">
        <v>193</v>
      </c>
      <c r="C147" s="24" t="s">
        <v>12</v>
      </c>
      <c r="D147" s="88">
        <f>[3]Финплан!G147</f>
        <v>0</v>
      </c>
      <c r="E147" s="62">
        <f>[3]Финплан!H147</f>
        <v>1945.7333999999998</v>
      </c>
      <c r="F147" s="65">
        <f t="shared" ref="F147:F206" si="9">E147-D147</f>
        <v>1945.7333999999998</v>
      </c>
      <c r="G147" s="74" t="str">
        <f t="shared" ref="G147:G206" si="10">IF(D147=0,"х",E147/D147-1)</f>
        <v>х</v>
      </c>
    </row>
    <row r="148" spans="1:7" s="14" customFormat="1" x14ac:dyDescent="0.25">
      <c r="A148" s="34" t="s">
        <v>50</v>
      </c>
      <c r="B148" s="23" t="s">
        <v>194</v>
      </c>
      <c r="C148" s="24"/>
      <c r="D148" s="99">
        <f>[3]Финплан!G148</f>
        <v>3.1488868365398939</v>
      </c>
      <c r="E148" s="99">
        <f>[3]Финплан!H148</f>
        <v>1.7343379722393732</v>
      </c>
      <c r="F148" s="100">
        <f t="shared" si="9"/>
        <v>-1.4145488643005206</v>
      </c>
      <c r="G148" s="74">
        <f t="shared" si="10"/>
        <v>-0.44922187989927131</v>
      </c>
    </row>
    <row r="149" spans="1:7" s="18" customFormat="1" x14ac:dyDescent="0.25">
      <c r="A149" s="34" t="s">
        <v>165</v>
      </c>
      <c r="B149" s="23" t="s">
        <v>195</v>
      </c>
      <c r="C149" s="24" t="s">
        <v>12</v>
      </c>
      <c r="D149" s="62">
        <f>[3]Финплан!G149</f>
        <v>1746.2652317027798</v>
      </c>
      <c r="E149" s="62">
        <f>[3]Финплан!H149</f>
        <v>1536.874</v>
      </c>
      <c r="F149" s="65">
        <f t="shared" si="9"/>
        <v>-209.39123170277981</v>
      </c>
      <c r="G149" s="74">
        <f t="shared" si="10"/>
        <v>-0.1199080345307012</v>
      </c>
    </row>
    <row r="150" spans="1:7" s="14" customFormat="1" ht="25.5" x14ac:dyDescent="0.25">
      <c r="A150" s="26" t="s">
        <v>167</v>
      </c>
      <c r="B150" s="20" t="s">
        <v>196</v>
      </c>
      <c r="C150" s="21" t="s">
        <v>12</v>
      </c>
      <c r="D150" s="71">
        <f>[3]Финплан!G150</f>
        <v>714.04481123600431</v>
      </c>
      <c r="E150" s="71">
        <f>[3]Финплан!H150</f>
        <v>642.43799999999999</v>
      </c>
      <c r="F150" s="97">
        <f t="shared" si="9"/>
        <v>-71.606811236004319</v>
      </c>
      <c r="G150" s="74">
        <f t="shared" si="10"/>
        <v>-0.10028335772380115</v>
      </c>
    </row>
    <row r="151" spans="1:7" s="14" customFormat="1" x14ac:dyDescent="0.25">
      <c r="A151" s="26"/>
      <c r="B151" s="35" t="s">
        <v>197</v>
      </c>
      <c r="C151" s="21" t="s">
        <v>12</v>
      </c>
      <c r="D151" s="88">
        <f>[3]Финплан!G151</f>
        <v>0</v>
      </c>
      <c r="E151" s="94">
        <f>[3]Финплан!H151</f>
        <v>0</v>
      </c>
      <c r="F151" s="88">
        <f t="shared" si="9"/>
        <v>0</v>
      </c>
      <c r="G151" s="74" t="str">
        <f t="shared" si="10"/>
        <v>х</v>
      </c>
    </row>
    <row r="152" spans="1:7" s="14" customFormat="1" x14ac:dyDescent="0.25">
      <c r="A152" s="26" t="s">
        <v>169</v>
      </c>
      <c r="B152" s="20" t="s">
        <v>198</v>
      </c>
      <c r="C152" s="21" t="s">
        <v>12</v>
      </c>
      <c r="D152" s="71">
        <f>[3]Финплан!G152</f>
        <v>1032.2204204667755</v>
      </c>
      <c r="E152" s="71">
        <f>[3]Финплан!H152</f>
        <v>894.43600000000004</v>
      </c>
      <c r="F152" s="97">
        <f t="shared" si="9"/>
        <v>-137.78442046677549</v>
      </c>
      <c r="G152" s="74">
        <f t="shared" si="10"/>
        <v>-0.13348352516071005</v>
      </c>
    </row>
    <row r="153" spans="1:7" s="14" customFormat="1" x14ac:dyDescent="0.25">
      <c r="A153" s="26"/>
      <c r="B153" s="35" t="s">
        <v>197</v>
      </c>
      <c r="C153" s="21" t="s">
        <v>12</v>
      </c>
      <c r="D153" s="88">
        <f>[3]Финплан!G153</f>
        <v>0</v>
      </c>
      <c r="E153" s="94">
        <f>[3]Финплан!H153</f>
        <v>0</v>
      </c>
      <c r="F153" s="88">
        <f t="shared" si="9"/>
        <v>0</v>
      </c>
      <c r="G153" s="74" t="str">
        <f t="shared" si="10"/>
        <v>х</v>
      </c>
    </row>
    <row r="154" spans="1:7" s="18" customFormat="1" x14ac:dyDescent="0.25">
      <c r="A154" s="34" t="s">
        <v>171</v>
      </c>
      <c r="B154" s="23" t="s">
        <v>199</v>
      </c>
      <c r="C154" s="24" t="s">
        <v>12</v>
      </c>
      <c r="D154" s="62">
        <f>[3]Финплан!G154</f>
        <v>4509.3380890879698</v>
      </c>
      <c r="E154" s="62">
        <f>[3]Финплан!H154</f>
        <v>5595.7240000000002</v>
      </c>
      <c r="F154" s="65">
        <f t="shared" si="9"/>
        <v>1086.3859109120303</v>
      </c>
      <c r="G154" s="74">
        <f t="shared" si="10"/>
        <v>0.24091915253392671</v>
      </c>
    </row>
    <row r="155" spans="1:7" s="18" customFormat="1" x14ac:dyDescent="0.25">
      <c r="A155" s="26" t="s">
        <v>173</v>
      </c>
      <c r="B155" s="20" t="s">
        <v>200</v>
      </c>
      <c r="C155" s="21" t="s">
        <v>12</v>
      </c>
      <c r="D155" s="88">
        <f>[3]Финплан!G155</f>
        <v>0</v>
      </c>
      <c r="E155" s="94">
        <f>[3]Финплан!H155</f>
        <v>0</v>
      </c>
      <c r="F155" s="88">
        <f t="shared" si="9"/>
        <v>0</v>
      </c>
      <c r="G155" s="74" t="str">
        <f t="shared" si="10"/>
        <v>х</v>
      </c>
    </row>
    <row r="156" spans="1:7" s="18" customFormat="1" x14ac:dyDescent="0.25">
      <c r="A156" s="26"/>
      <c r="B156" s="35" t="s">
        <v>197</v>
      </c>
      <c r="C156" s="21" t="s">
        <v>12</v>
      </c>
      <c r="D156" s="88">
        <f>[3]Финплан!G156</f>
        <v>0</v>
      </c>
      <c r="E156" s="94">
        <f>[3]Финплан!H156</f>
        <v>0</v>
      </c>
      <c r="F156" s="88">
        <f t="shared" si="9"/>
        <v>0</v>
      </c>
      <c r="G156" s="74" t="str">
        <f t="shared" si="10"/>
        <v>х</v>
      </c>
    </row>
    <row r="157" spans="1:7" s="18" customFormat="1" x14ac:dyDescent="0.25">
      <c r="A157" s="26" t="s">
        <v>175</v>
      </c>
      <c r="B157" s="20" t="s">
        <v>201</v>
      </c>
      <c r="C157" s="21" t="s">
        <v>12</v>
      </c>
      <c r="D157" s="88">
        <f>[3]Финплан!G157</f>
        <v>0</v>
      </c>
      <c r="E157" s="94">
        <f>[3]Финплан!H157</f>
        <v>0</v>
      </c>
      <c r="F157" s="88">
        <f t="shared" si="9"/>
        <v>0</v>
      </c>
      <c r="G157" s="74" t="str">
        <f t="shared" si="10"/>
        <v>х</v>
      </c>
    </row>
    <row r="158" spans="1:7" s="18" customFormat="1" x14ac:dyDescent="0.25">
      <c r="A158" s="26"/>
      <c r="B158" s="20" t="s">
        <v>202</v>
      </c>
      <c r="C158" s="21" t="s">
        <v>12</v>
      </c>
      <c r="D158" s="88">
        <f>[3]Финплан!G158</f>
        <v>0</v>
      </c>
      <c r="E158" s="94">
        <f>[3]Финплан!H158</f>
        <v>0</v>
      </c>
      <c r="F158" s="88">
        <f t="shared" si="9"/>
        <v>0</v>
      </c>
      <c r="G158" s="74" t="str">
        <f t="shared" si="10"/>
        <v>х</v>
      </c>
    </row>
    <row r="159" spans="1:7" s="18" customFormat="1" x14ac:dyDescent="0.25">
      <c r="A159" s="26"/>
      <c r="B159" s="35" t="s">
        <v>197</v>
      </c>
      <c r="C159" s="21" t="s">
        <v>12</v>
      </c>
      <c r="D159" s="88">
        <f>[3]Финплан!G159</f>
        <v>0</v>
      </c>
      <c r="E159" s="94">
        <f>[3]Финплан!H159</f>
        <v>0</v>
      </c>
      <c r="F159" s="88">
        <f t="shared" si="9"/>
        <v>0</v>
      </c>
      <c r="G159" s="74" t="str">
        <f t="shared" si="10"/>
        <v>х</v>
      </c>
    </row>
    <row r="160" spans="1:7" s="18" customFormat="1" x14ac:dyDescent="0.25">
      <c r="A160" s="26"/>
      <c r="B160" s="20" t="s">
        <v>203</v>
      </c>
      <c r="C160" s="21" t="s">
        <v>12</v>
      </c>
      <c r="D160" s="88">
        <f>[3]Финплан!G160</f>
        <v>0</v>
      </c>
      <c r="E160" s="94">
        <f>[3]Финплан!H160</f>
        <v>0</v>
      </c>
      <c r="F160" s="88">
        <f t="shared" si="9"/>
        <v>0</v>
      </c>
      <c r="G160" s="74" t="str">
        <f t="shared" si="10"/>
        <v>х</v>
      </c>
    </row>
    <row r="161" spans="1:7" s="18" customFormat="1" x14ac:dyDescent="0.25">
      <c r="A161" s="26"/>
      <c r="B161" s="35" t="s">
        <v>197</v>
      </c>
      <c r="C161" s="21" t="s">
        <v>12</v>
      </c>
      <c r="D161" s="88">
        <f>[3]Финплан!G161</f>
        <v>0</v>
      </c>
      <c r="E161" s="94">
        <f>[3]Финплан!H161</f>
        <v>0</v>
      </c>
      <c r="F161" s="88">
        <f t="shared" si="9"/>
        <v>0</v>
      </c>
      <c r="G161" s="74" t="str">
        <f t="shared" si="10"/>
        <v>х</v>
      </c>
    </row>
    <row r="162" spans="1:7" s="18" customFormat="1" x14ac:dyDescent="0.25">
      <c r="A162" s="26" t="s">
        <v>204</v>
      </c>
      <c r="B162" s="20" t="s">
        <v>205</v>
      </c>
      <c r="C162" s="21" t="s">
        <v>12</v>
      </c>
      <c r="D162" s="71">
        <f>[3]Финплан!G162</f>
        <v>111.43283216740005</v>
      </c>
      <c r="E162" s="71">
        <f>[3]Финплан!H162</f>
        <v>85.210999999999999</v>
      </c>
      <c r="F162" s="97">
        <f t="shared" si="9"/>
        <v>-26.221832167400052</v>
      </c>
      <c r="G162" s="74">
        <f t="shared" si="10"/>
        <v>-0.23531513699668227</v>
      </c>
    </row>
    <row r="163" spans="1:7" s="18" customFormat="1" x14ac:dyDescent="0.25">
      <c r="A163" s="26"/>
      <c r="B163" s="35" t="s">
        <v>197</v>
      </c>
      <c r="C163" s="21" t="s">
        <v>12</v>
      </c>
      <c r="D163" s="88">
        <f>[3]Финплан!G163</f>
        <v>0</v>
      </c>
      <c r="E163" s="94">
        <f>[3]Финплан!H163</f>
        <v>0</v>
      </c>
      <c r="F163" s="88">
        <f t="shared" si="9"/>
        <v>0</v>
      </c>
      <c r="G163" s="74" t="str">
        <f t="shared" si="10"/>
        <v>х</v>
      </c>
    </row>
    <row r="164" spans="1:7" s="18" customFormat="1" x14ac:dyDescent="0.25">
      <c r="A164" s="26" t="s">
        <v>206</v>
      </c>
      <c r="B164" s="20" t="s">
        <v>207</v>
      </c>
      <c r="C164" s="21" t="s">
        <v>12</v>
      </c>
      <c r="D164" s="71">
        <f>[3]Финплан!G164</f>
        <v>956</v>
      </c>
      <c r="E164" s="71">
        <f>[3]Финплан!H164</f>
        <v>1331</v>
      </c>
      <c r="F164" s="97">
        <f t="shared" si="9"/>
        <v>375</v>
      </c>
      <c r="G164" s="74">
        <f t="shared" si="10"/>
        <v>0.39225941422594146</v>
      </c>
    </row>
    <row r="165" spans="1:7" s="18" customFormat="1" x14ac:dyDescent="0.25">
      <c r="A165" s="26"/>
      <c r="B165" s="35" t="s">
        <v>197</v>
      </c>
      <c r="C165" s="21" t="s">
        <v>12</v>
      </c>
      <c r="D165" s="88">
        <f>[3]Финплан!G165</f>
        <v>0</v>
      </c>
      <c r="E165" s="94">
        <f>[3]Финплан!H165</f>
        <v>0</v>
      </c>
      <c r="F165" s="88">
        <f t="shared" si="9"/>
        <v>0</v>
      </c>
      <c r="G165" s="74" t="str">
        <f t="shared" si="10"/>
        <v>х</v>
      </c>
    </row>
    <row r="166" spans="1:7" s="18" customFormat="1" x14ac:dyDescent="0.25">
      <c r="A166" s="26" t="s">
        <v>208</v>
      </c>
      <c r="B166" s="20" t="s">
        <v>209</v>
      </c>
      <c r="C166" s="21" t="s">
        <v>12</v>
      </c>
      <c r="D166" s="71">
        <f>[3]Финплан!G166</f>
        <v>787.26538107239048</v>
      </c>
      <c r="E166" s="71">
        <f>[3]Финплан!H166</f>
        <v>240.84</v>
      </c>
      <c r="F166" s="97">
        <f t="shared" si="9"/>
        <v>-546.42538107239045</v>
      </c>
      <c r="G166" s="74">
        <f t="shared" si="10"/>
        <v>-0.69408028627915197</v>
      </c>
    </row>
    <row r="167" spans="1:7" s="18" customFormat="1" x14ac:dyDescent="0.25">
      <c r="A167" s="26"/>
      <c r="B167" s="35" t="s">
        <v>197</v>
      </c>
      <c r="C167" s="21" t="s">
        <v>12</v>
      </c>
      <c r="D167" s="88">
        <f>[3]Финплан!G167</f>
        <v>0</v>
      </c>
      <c r="E167" s="94">
        <f>[3]Финплан!H167</f>
        <v>0</v>
      </c>
      <c r="F167" s="88">
        <f t="shared" si="9"/>
        <v>0</v>
      </c>
      <c r="G167" s="74" t="str">
        <f t="shared" si="10"/>
        <v>х</v>
      </c>
    </row>
    <row r="168" spans="1:7" s="18" customFormat="1" x14ac:dyDescent="0.25">
      <c r="A168" s="26" t="s">
        <v>210</v>
      </c>
      <c r="B168" s="20" t="s">
        <v>211</v>
      </c>
      <c r="C168" s="21" t="s">
        <v>12</v>
      </c>
      <c r="D168" s="88">
        <f>[3]Финплан!G168</f>
        <v>0</v>
      </c>
      <c r="E168" s="94">
        <f>[3]Финплан!H168</f>
        <v>0</v>
      </c>
      <c r="F168" s="88">
        <f t="shared" si="9"/>
        <v>0</v>
      </c>
      <c r="G168" s="74" t="str">
        <f t="shared" si="10"/>
        <v>х</v>
      </c>
    </row>
    <row r="169" spans="1:7" s="18" customFormat="1" x14ac:dyDescent="0.25">
      <c r="A169" s="26"/>
      <c r="B169" s="35" t="s">
        <v>197</v>
      </c>
      <c r="C169" s="21" t="s">
        <v>12</v>
      </c>
      <c r="D169" s="88">
        <f>[3]Финплан!G169</f>
        <v>0</v>
      </c>
      <c r="E169" s="94">
        <f>[3]Финплан!H169</f>
        <v>0</v>
      </c>
      <c r="F169" s="88">
        <f t="shared" si="9"/>
        <v>0</v>
      </c>
      <c r="G169" s="74" t="str">
        <f t="shared" si="10"/>
        <v>х</v>
      </c>
    </row>
    <row r="170" spans="1:7" s="18" customFormat="1" x14ac:dyDescent="0.25">
      <c r="A170" s="26" t="s">
        <v>212</v>
      </c>
      <c r="B170" s="20" t="s">
        <v>213</v>
      </c>
      <c r="C170" s="21" t="s">
        <v>12</v>
      </c>
      <c r="D170" s="71">
        <f>[3]Финплан!G170</f>
        <v>28.587317547169746</v>
      </c>
      <c r="E170" s="71">
        <f>[3]Финплан!H170</f>
        <v>30</v>
      </c>
      <c r="F170" s="97">
        <f t="shared" si="9"/>
        <v>1.4126824528302535</v>
      </c>
      <c r="G170" s="74">
        <f t="shared" si="10"/>
        <v>4.9416404687123716E-2</v>
      </c>
    </row>
    <row r="171" spans="1:7" s="18" customFormat="1" x14ac:dyDescent="0.25">
      <c r="A171" s="26"/>
      <c r="B171" s="35" t="s">
        <v>197</v>
      </c>
      <c r="C171" s="21" t="s">
        <v>12</v>
      </c>
      <c r="D171" s="88">
        <f>[3]Финплан!G171</f>
        <v>0</v>
      </c>
      <c r="E171" s="94">
        <f>[3]Финплан!H171</f>
        <v>0</v>
      </c>
      <c r="F171" s="88">
        <f t="shared" si="9"/>
        <v>0</v>
      </c>
      <c r="G171" s="74" t="str">
        <f t="shared" si="10"/>
        <v>х</v>
      </c>
    </row>
    <row r="172" spans="1:7" s="18" customFormat="1" x14ac:dyDescent="0.25">
      <c r="A172" s="26" t="s">
        <v>214</v>
      </c>
      <c r="B172" s="20" t="s">
        <v>215</v>
      </c>
      <c r="C172" s="21" t="s">
        <v>12</v>
      </c>
      <c r="D172" s="71">
        <f>[3]Финплан!G172</f>
        <v>47.499562940800018</v>
      </c>
      <c r="E172" s="71">
        <f>[3]Финплан!H172</f>
        <v>62.658000000000001</v>
      </c>
      <c r="F172" s="97">
        <f t="shared" si="9"/>
        <v>15.158437059199983</v>
      </c>
      <c r="G172" s="74">
        <f t="shared" si="10"/>
        <v>0.31912792709466298</v>
      </c>
    </row>
    <row r="173" spans="1:7" s="18" customFormat="1" x14ac:dyDescent="0.25">
      <c r="A173" s="42"/>
      <c r="B173" s="35" t="s">
        <v>197</v>
      </c>
      <c r="C173" s="21" t="s">
        <v>12</v>
      </c>
      <c r="D173" s="88">
        <f>[3]Финплан!G173</f>
        <v>0</v>
      </c>
      <c r="E173" s="94">
        <f>[3]Финплан!H173</f>
        <v>0</v>
      </c>
      <c r="F173" s="88">
        <f t="shared" si="9"/>
        <v>0</v>
      </c>
      <c r="G173" s="74" t="str">
        <f t="shared" si="10"/>
        <v>х</v>
      </c>
    </row>
    <row r="174" spans="1:7" s="18" customFormat="1" x14ac:dyDescent="0.25">
      <c r="A174" s="42" t="s">
        <v>216</v>
      </c>
      <c r="B174" s="43" t="s">
        <v>217</v>
      </c>
      <c r="C174" s="21" t="s">
        <v>12</v>
      </c>
      <c r="D174" s="71">
        <f>[3]Финплан!G174</f>
        <v>950</v>
      </c>
      <c r="E174" s="71">
        <f>[3]Финплан!H174</f>
        <v>1675.422</v>
      </c>
      <c r="F174" s="97">
        <f t="shared" si="9"/>
        <v>725.42200000000003</v>
      </c>
      <c r="G174" s="74">
        <f t="shared" si="10"/>
        <v>0.76360210526315786</v>
      </c>
    </row>
    <row r="175" spans="1:7" s="18" customFormat="1" x14ac:dyDescent="0.25">
      <c r="A175" s="42"/>
      <c r="B175" s="35" t="s">
        <v>197</v>
      </c>
      <c r="C175" s="21" t="s">
        <v>12</v>
      </c>
      <c r="D175" s="88">
        <f>[3]Финплан!G175</f>
        <v>0</v>
      </c>
      <c r="E175" s="94">
        <f>[3]Финплан!H175</f>
        <v>0</v>
      </c>
      <c r="F175" s="88">
        <f t="shared" si="9"/>
        <v>0</v>
      </c>
      <c r="G175" s="74" t="str">
        <f t="shared" si="10"/>
        <v>х</v>
      </c>
    </row>
    <row r="176" spans="1:7" s="18" customFormat="1" ht="25.5" x14ac:dyDescent="0.25">
      <c r="A176" s="26" t="s">
        <v>218</v>
      </c>
      <c r="B176" s="20" t="s">
        <v>219</v>
      </c>
      <c r="C176" s="21" t="s">
        <v>12</v>
      </c>
      <c r="D176" s="71">
        <f>[3]Финплан!G176</f>
        <v>364.83430599845013</v>
      </c>
      <c r="E176" s="71">
        <f>[3]Финплан!H176</f>
        <v>799.68403999999998</v>
      </c>
      <c r="F176" s="97">
        <f t="shared" si="9"/>
        <v>434.84973400154985</v>
      </c>
      <c r="G176" s="74">
        <f t="shared" si="10"/>
        <v>1.19191020924276</v>
      </c>
    </row>
    <row r="177" spans="1:7" s="18" customFormat="1" x14ac:dyDescent="0.25">
      <c r="A177" s="44"/>
      <c r="B177" s="35" t="s">
        <v>197</v>
      </c>
      <c r="C177" s="21" t="s">
        <v>12</v>
      </c>
      <c r="D177" s="88">
        <f>[3]Финплан!G177</f>
        <v>0</v>
      </c>
      <c r="E177" s="94">
        <f>[3]Финплан!H177</f>
        <v>0</v>
      </c>
      <c r="F177" s="88">
        <f t="shared" si="9"/>
        <v>0</v>
      </c>
      <c r="G177" s="74" t="str">
        <f t="shared" si="10"/>
        <v>х</v>
      </c>
    </row>
    <row r="178" spans="1:7" s="18" customFormat="1" ht="16.5" thickBot="1" x14ac:dyDescent="0.3">
      <c r="A178" s="45">
        <v>9</v>
      </c>
      <c r="B178" s="46" t="s">
        <v>220</v>
      </c>
      <c r="C178" s="47" t="s">
        <v>221</v>
      </c>
      <c r="D178" s="98">
        <f>[3]Финплан!G178</f>
        <v>0.99557864297356469</v>
      </c>
      <c r="E178" s="98">
        <f>[3]Финплан!H178</f>
        <v>0.99302010171553545</v>
      </c>
      <c r="F178" s="88">
        <f t="shared" si="9"/>
        <v>-2.5585412580292344E-3</v>
      </c>
      <c r="G178" s="75">
        <f t="shared" si="10"/>
        <v>-2.5699037198985142E-3</v>
      </c>
    </row>
    <row r="179" spans="1:7" s="14" customFormat="1" ht="15.6" customHeight="1" thickBot="1" x14ac:dyDescent="0.3">
      <c r="A179" s="48"/>
      <c r="B179" s="49" t="s">
        <v>222</v>
      </c>
      <c r="C179" s="41"/>
      <c r="D179" s="69"/>
      <c r="E179" s="69"/>
      <c r="F179" s="70"/>
      <c r="G179" s="76"/>
    </row>
    <row r="180" spans="1:7" s="14" customFormat="1" ht="15.6" customHeight="1" x14ac:dyDescent="0.25">
      <c r="A180" s="50">
        <v>1</v>
      </c>
      <c r="B180" s="16" t="s">
        <v>223</v>
      </c>
      <c r="C180" s="51"/>
      <c r="D180" s="71"/>
      <c r="E180" s="71"/>
      <c r="F180" s="65"/>
      <c r="G180" s="74"/>
    </row>
    <row r="181" spans="1:7" ht="25.5" x14ac:dyDescent="0.25">
      <c r="A181" s="26"/>
      <c r="B181" s="23" t="s">
        <v>224</v>
      </c>
      <c r="C181" s="24" t="s">
        <v>225</v>
      </c>
      <c r="D181" s="63">
        <f>'[1]приложение 4.1'!$D$24/'[1]приложение 4.1'!$D$90*100</f>
        <v>3387.1389999999997</v>
      </c>
      <c r="E181" s="63">
        <f>'[2]3.Программа реализации'!$T$176</f>
        <v>975.58870899999988</v>
      </c>
      <c r="F181" s="65">
        <f t="shared" si="9"/>
        <v>-2411.5502909999996</v>
      </c>
      <c r="G181" s="74">
        <f t="shared" si="10"/>
        <v>-0.71197263856015358</v>
      </c>
    </row>
    <row r="182" spans="1:7" x14ac:dyDescent="0.25">
      <c r="A182" s="26"/>
      <c r="B182" s="20" t="s">
        <v>226</v>
      </c>
      <c r="C182" s="21" t="s">
        <v>225</v>
      </c>
      <c r="D182" s="63"/>
      <c r="E182" s="63"/>
      <c r="F182" s="65">
        <f t="shared" si="9"/>
        <v>0</v>
      </c>
      <c r="G182" s="74" t="str">
        <f t="shared" si="10"/>
        <v>х</v>
      </c>
    </row>
    <row r="183" spans="1:7" x14ac:dyDescent="0.25">
      <c r="A183" s="26"/>
      <c r="B183" s="20" t="s">
        <v>227</v>
      </c>
      <c r="C183" s="21" t="s">
        <v>225</v>
      </c>
      <c r="D183" s="63"/>
      <c r="E183" s="63"/>
      <c r="F183" s="65">
        <f t="shared" si="9"/>
        <v>0</v>
      </c>
      <c r="G183" s="74" t="str">
        <f t="shared" si="10"/>
        <v>х</v>
      </c>
    </row>
    <row r="184" spans="1:7" x14ac:dyDescent="0.25">
      <c r="A184" s="26"/>
      <c r="B184" s="23" t="s">
        <v>228</v>
      </c>
      <c r="C184" s="24" t="s">
        <v>229</v>
      </c>
      <c r="D184" s="63">
        <f>'[2]2.Оценочные показатели'!$H$60</f>
        <v>508.36</v>
      </c>
      <c r="E184" s="63">
        <f>'[2]2.Оценочные показатели'!$T$60</f>
        <v>569.23400000000004</v>
      </c>
      <c r="F184" s="65">
        <f t="shared" si="9"/>
        <v>60.874000000000024</v>
      </c>
      <c r="G184" s="74">
        <f t="shared" si="10"/>
        <v>0.11974584939806432</v>
      </c>
    </row>
    <row r="185" spans="1:7" x14ac:dyDescent="0.25">
      <c r="A185" s="26"/>
      <c r="B185" s="20" t="s">
        <v>230</v>
      </c>
      <c r="C185" s="21" t="s">
        <v>229</v>
      </c>
      <c r="D185" s="63"/>
      <c r="E185" s="63"/>
      <c r="F185" s="65">
        <f t="shared" si="9"/>
        <v>0</v>
      </c>
      <c r="G185" s="74" t="str">
        <f t="shared" si="10"/>
        <v>х</v>
      </c>
    </row>
    <row r="186" spans="1:7" ht="25.5" x14ac:dyDescent="0.25">
      <c r="A186" s="26"/>
      <c r="B186" s="23" t="s">
        <v>231</v>
      </c>
      <c r="C186" s="24" t="s">
        <v>232</v>
      </c>
      <c r="D186" s="63">
        <f>'[2]2.Оценочные показатели'!$H$63</f>
        <v>106078.75</v>
      </c>
      <c r="E186" s="63">
        <f>'[2]2.Оценочные показатели'!$T$63</f>
        <v>100362.68</v>
      </c>
      <c r="F186" s="65">
        <f t="shared" si="9"/>
        <v>-5716.070000000007</v>
      </c>
      <c r="G186" s="74">
        <f t="shared" si="10"/>
        <v>-5.3885156075085816E-2</v>
      </c>
    </row>
    <row r="187" spans="1:7" x14ac:dyDescent="0.25">
      <c r="A187" s="26"/>
      <c r="B187" s="23" t="s">
        <v>254</v>
      </c>
      <c r="C187" s="24" t="s">
        <v>12</v>
      </c>
      <c r="D187" s="63">
        <f>D19-D33-D26</f>
        <v>2853.4612000000002</v>
      </c>
      <c r="E187" s="63">
        <f>E19-E33-E26</f>
        <v>1182.36005834</v>
      </c>
      <c r="F187" s="65">
        <f t="shared" si="9"/>
        <v>-1671.1011416600002</v>
      </c>
      <c r="G187" s="74">
        <f t="shared" si="10"/>
        <v>-0.5856400436284187</v>
      </c>
    </row>
    <row r="188" spans="1:7" x14ac:dyDescent="0.25">
      <c r="A188" s="34">
        <v>2</v>
      </c>
      <c r="B188" s="23" t="s">
        <v>233</v>
      </c>
      <c r="C188" s="21"/>
      <c r="D188" s="63"/>
      <c r="E188" s="63"/>
      <c r="F188" s="65">
        <f t="shared" si="9"/>
        <v>0</v>
      </c>
      <c r="G188" s="74" t="str">
        <f t="shared" si="10"/>
        <v>х</v>
      </c>
    </row>
    <row r="189" spans="1:7" hidden="1" x14ac:dyDescent="0.25">
      <c r="A189" s="26"/>
      <c r="B189" s="23" t="s">
        <v>234</v>
      </c>
      <c r="C189" s="24" t="s">
        <v>229</v>
      </c>
      <c r="D189" s="63"/>
      <c r="E189" s="63"/>
      <c r="F189" s="65">
        <f t="shared" si="9"/>
        <v>0</v>
      </c>
      <c r="G189" s="74" t="str">
        <f t="shared" si="10"/>
        <v>х</v>
      </c>
    </row>
    <row r="190" spans="1:7" hidden="1" x14ac:dyDescent="0.25">
      <c r="A190" s="19"/>
      <c r="B190" s="20" t="s">
        <v>235</v>
      </c>
      <c r="C190" s="21" t="s">
        <v>229</v>
      </c>
      <c r="D190" s="63"/>
      <c r="E190" s="63"/>
      <c r="F190" s="65">
        <f t="shared" si="9"/>
        <v>0</v>
      </c>
      <c r="G190" s="74" t="str">
        <f t="shared" si="10"/>
        <v>х</v>
      </c>
    </row>
    <row r="191" spans="1:7" hidden="1" x14ac:dyDescent="0.25">
      <c r="A191" s="19"/>
      <c r="B191" s="20" t="s">
        <v>236</v>
      </c>
      <c r="C191" s="21" t="s">
        <v>225</v>
      </c>
      <c r="D191" s="63"/>
      <c r="E191" s="63"/>
      <c r="F191" s="65">
        <f t="shared" si="9"/>
        <v>0</v>
      </c>
      <c r="G191" s="74" t="str">
        <f t="shared" si="10"/>
        <v>х</v>
      </c>
    </row>
    <row r="192" spans="1:7" hidden="1" x14ac:dyDescent="0.25">
      <c r="A192" s="19"/>
      <c r="B192" s="23" t="s">
        <v>237</v>
      </c>
      <c r="C192" s="21"/>
      <c r="D192" s="63"/>
      <c r="E192" s="63"/>
      <c r="F192" s="65">
        <f t="shared" si="9"/>
        <v>0</v>
      </c>
      <c r="G192" s="74" t="str">
        <f t="shared" si="10"/>
        <v>х</v>
      </c>
    </row>
    <row r="193" spans="1:7" hidden="1" x14ac:dyDescent="0.25">
      <c r="A193" s="19"/>
      <c r="B193" s="20" t="s">
        <v>238</v>
      </c>
      <c r="C193" s="21" t="s">
        <v>225</v>
      </c>
      <c r="D193" s="63"/>
      <c r="E193" s="63"/>
      <c r="F193" s="65">
        <f t="shared" si="9"/>
        <v>0</v>
      </c>
      <c r="G193" s="74" t="str">
        <f t="shared" si="10"/>
        <v>х</v>
      </c>
    </row>
    <row r="194" spans="1:7" hidden="1" x14ac:dyDescent="0.25">
      <c r="A194" s="19"/>
      <c r="B194" s="20" t="s">
        <v>239</v>
      </c>
      <c r="C194" s="21" t="s">
        <v>240</v>
      </c>
      <c r="D194" s="63"/>
      <c r="E194" s="63"/>
      <c r="F194" s="65">
        <f t="shared" si="9"/>
        <v>0</v>
      </c>
      <c r="G194" s="74" t="str">
        <f t="shared" si="10"/>
        <v>х</v>
      </c>
    </row>
    <row r="195" spans="1:7" hidden="1" x14ac:dyDescent="0.25">
      <c r="A195" s="19"/>
      <c r="B195" s="20" t="s">
        <v>241</v>
      </c>
      <c r="C195" s="21"/>
      <c r="D195" s="63"/>
      <c r="E195" s="63"/>
      <c r="F195" s="65">
        <f t="shared" si="9"/>
        <v>0</v>
      </c>
      <c r="G195" s="74" t="str">
        <f t="shared" si="10"/>
        <v>х</v>
      </c>
    </row>
    <row r="196" spans="1:7" hidden="1" x14ac:dyDescent="0.25">
      <c r="A196" s="19"/>
      <c r="B196" s="20" t="s">
        <v>242</v>
      </c>
      <c r="C196" s="21" t="s">
        <v>225</v>
      </c>
      <c r="D196" s="63"/>
      <c r="E196" s="63"/>
      <c r="F196" s="65">
        <f t="shared" si="9"/>
        <v>0</v>
      </c>
      <c r="G196" s="74" t="str">
        <f t="shared" si="10"/>
        <v>х</v>
      </c>
    </row>
    <row r="197" spans="1:7" hidden="1" x14ac:dyDescent="0.25">
      <c r="A197" s="19"/>
      <c r="B197" s="20" t="s">
        <v>243</v>
      </c>
      <c r="C197" s="21" t="s">
        <v>229</v>
      </c>
      <c r="D197" s="63"/>
      <c r="E197" s="63"/>
      <c r="F197" s="65">
        <f t="shared" si="9"/>
        <v>0</v>
      </c>
      <c r="G197" s="74" t="str">
        <f t="shared" si="10"/>
        <v>х</v>
      </c>
    </row>
    <row r="198" spans="1:7" hidden="1" x14ac:dyDescent="0.25">
      <c r="A198" s="19"/>
      <c r="B198" s="20" t="s">
        <v>244</v>
      </c>
      <c r="C198" s="21" t="s">
        <v>240</v>
      </c>
      <c r="D198" s="63"/>
      <c r="E198" s="63"/>
      <c r="F198" s="65">
        <f t="shared" si="9"/>
        <v>0</v>
      </c>
      <c r="G198" s="74" t="str">
        <f t="shared" si="10"/>
        <v>х</v>
      </c>
    </row>
    <row r="199" spans="1:7" hidden="1" x14ac:dyDescent="0.25">
      <c r="A199" s="19"/>
      <c r="B199" s="20" t="s">
        <v>245</v>
      </c>
      <c r="C199" s="21"/>
      <c r="D199" s="63"/>
      <c r="E199" s="63"/>
      <c r="F199" s="65">
        <f t="shared" si="9"/>
        <v>0</v>
      </c>
      <c r="G199" s="74" t="str">
        <f t="shared" si="10"/>
        <v>х</v>
      </c>
    </row>
    <row r="200" spans="1:7" hidden="1" x14ac:dyDescent="0.25">
      <c r="A200" s="19"/>
      <c r="B200" s="20" t="s">
        <v>238</v>
      </c>
      <c r="C200" s="21" t="s">
        <v>225</v>
      </c>
      <c r="D200" s="63"/>
      <c r="E200" s="63"/>
      <c r="F200" s="65">
        <f t="shared" si="9"/>
        <v>0</v>
      </c>
      <c r="G200" s="74" t="str">
        <f t="shared" si="10"/>
        <v>х</v>
      </c>
    </row>
    <row r="201" spans="1:7" hidden="1" x14ac:dyDescent="0.25">
      <c r="A201" s="19"/>
      <c r="B201" s="20" t="s">
        <v>239</v>
      </c>
      <c r="C201" s="21" t="s">
        <v>240</v>
      </c>
      <c r="D201" s="63"/>
      <c r="E201" s="63"/>
      <c r="F201" s="65">
        <f t="shared" si="9"/>
        <v>0</v>
      </c>
      <c r="G201" s="74" t="str">
        <f t="shared" si="10"/>
        <v>х</v>
      </c>
    </row>
    <row r="202" spans="1:7" hidden="1" x14ac:dyDescent="0.25">
      <c r="A202" s="19"/>
      <c r="B202" s="23" t="s">
        <v>246</v>
      </c>
      <c r="C202" s="21"/>
      <c r="D202" s="63"/>
      <c r="E202" s="63"/>
      <c r="F202" s="65">
        <f t="shared" si="9"/>
        <v>0</v>
      </c>
      <c r="G202" s="74" t="str">
        <f t="shared" si="10"/>
        <v>х</v>
      </c>
    </row>
    <row r="203" spans="1:7" hidden="1" x14ac:dyDescent="0.25">
      <c r="A203" s="19"/>
      <c r="B203" s="20" t="s">
        <v>238</v>
      </c>
      <c r="C203" s="21" t="s">
        <v>225</v>
      </c>
      <c r="D203" s="63"/>
      <c r="E203" s="63"/>
      <c r="F203" s="65">
        <f t="shared" si="9"/>
        <v>0</v>
      </c>
      <c r="G203" s="74" t="str">
        <f t="shared" si="10"/>
        <v>х</v>
      </c>
    </row>
    <row r="204" spans="1:7" hidden="1" x14ac:dyDescent="0.25">
      <c r="A204" s="19"/>
      <c r="B204" s="20" t="s">
        <v>243</v>
      </c>
      <c r="C204" s="21" t="s">
        <v>229</v>
      </c>
      <c r="D204" s="63"/>
      <c r="E204" s="63"/>
      <c r="F204" s="65">
        <f t="shared" si="9"/>
        <v>0</v>
      </c>
      <c r="G204" s="74" t="str">
        <f t="shared" si="10"/>
        <v>х</v>
      </c>
    </row>
    <row r="205" spans="1:7" hidden="1" x14ac:dyDescent="0.25">
      <c r="A205" s="19"/>
      <c r="B205" s="20" t="s">
        <v>239</v>
      </c>
      <c r="C205" s="21" t="s">
        <v>240</v>
      </c>
      <c r="D205" s="63"/>
      <c r="E205" s="63"/>
      <c r="F205" s="65">
        <f t="shared" si="9"/>
        <v>0</v>
      </c>
      <c r="G205" s="74" t="str">
        <f t="shared" si="10"/>
        <v>х</v>
      </c>
    </row>
    <row r="206" spans="1:7" ht="26.25" thickBot="1" x14ac:dyDescent="0.3">
      <c r="A206" s="52">
        <v>3</v>
      </c>
      <c r="B206" s="53" t="s">
        <v>247</v>
      </c>
      <c r="C206" s="30" t="s">
        <v>248</v>
      </c>
      <c r="D206" s="72">
        <f>'[2]7.Затраты на персонал'!$H$13</f>
        <v>2199.5</v>
      </c>
      <c r="E206" s="72">
        <f>'[2]7.Затраты на персонал'!$T$13</f>
        <v>525.57074999999998</v>
      </c>
      <c r="F206" s="73">
        <f t="shared" si="9"/>
        <v>-1673.9292500000001</v>
      </c>
      <c r="G206" s="77">
        <f t="shared" si="10"/>
        <v>-0.76104989770402365</v>
      </c>
    </row>
    <row r="209" spans="2:2" x14ac:dyDescent="0.25">
      <c r="B209" s="55" t="s">
        <v>249</v>
      </c>
    </row>
  </sheetData>
  <mergeCells count="11">
    <mergeCell ref="A15:A16"/>
    <mergeCell ref="B15:B16"/>
    <mergeCell ref="C15:C16"/>
    <mergeCell ref="D15:E15"/>
    <mergeCell ref="F15:G15"/>
    <mergeCell ref="A12:G12"/>
    <mergeCell ref="A5:G5"/>
    <mergeCell ref="A7:G7"/>
    <mergeCell ref="A8:G8"/>
    <mergeCell ref="A9:G9"/>
    <mergeCell ref="A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кв.2017</vt:lpstr>
      <vt:lpstr>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2017-05-12T08:55:35Z</dcterms:modified>
</cp:coreProperties>
</file>