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C49" i="7" l="1"/>
  <c r="C48" i="7"/>
  <c r="B26" i="5"/>
  <c r="C24" i="15"/>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AA24" i="15"/>
  <c r="Z24" i="15"/>
  <c r="Y24" i="15"/>
  <c r="X24" i="15"/>
  <c r="W24" i="15"/>
  <c r="V24" i="15"/>
  <c r="U24" i="15"/>
  <c r="T24" i="15"/>
  <c r="S24" i="15"/>
  <c r="R24" i="15"/>
  <c r="Q24" i="15"/>
  <c r="P24" i="15"/>
  <c r="O24" i="15"/>
  <c r="N24" i="15"/>
  <c r="M24" i="15"/>
  <c r="L24" i="15"/>
  <c r="K24" i="15"/>
  <c r="J24" i="15"/>
  <c r="I24" i="15"/>
  <c r="G24" i="15"/>
  <c r="A9" i="52"/>
  <c r="A5" i="52"/>
  <c r="AB23" i="15" l="1"/>
  <c r="AC23" i="15"/>
  <c r="N49" i="15" l="1"/>
  <c r="N48" i="15"/>
  <c r="N47" i="15"/>
  <c r="N56" i="15" s="1"/>
  <c r="AC56" i="15" s="1"/>
  <c r="N45" i="15"/>
  <c r="N54" i="15" s="1"/>
  <c r="AC54" i="15" s="1"/>
  <c r="AC24" i="15"/>
  <c r="H24" i="15"/>
  <c r="E25" i="15"/>
  <c r="D28" i="15"/>
  <c r="E29" i="15"/>
  <c r="E34" i="15"/>
  <c r="D40" i="15"/>
  <c r="D41" i="15"/>
  <c r="E41" i="15"/>
  <c r="D44" i="15"/>
  <c r="E49" i="15"/>
  <c r="D53" i="15"/>
  <c r="D57" i="15"/>
  <c r="E57" i="15"/>
  <c r="D60" i="15"/>
  <c r="D61" i="15"/>
  <c r="E61" i="15"/>
  <c r="D64" i="15"/>
  <c r="AC25" i="15"/>
  <c r="D25" i="15" s="1"/>
  <c r="AC26" i="15"/>
  <c r="D26" i="15" s="1"/>
  <c r="AC27" i="15"/>
  <c r="AC28" i="15"/>
  <c r="AC29" i="15"/>
  <c r="D29" i="15" s="1"/>
  <c r="AC30" i="15"/>
  <c r="D30" i="15" s="1"/>
  <c r="AC31" i="15"/>
  <c r="AC32" i="15"/>
  <c r="D32" i="15" s="1"/>
  <c r="AC33" i="15"/>
  <c r="E33" i="15" s="1"/>
  <c r="AC34" i="15"/>
  <c r="AC35" i="15"/>
  <c r="D35" i="15" s="1"/>
  <c r="AC36" i="15"/>
  <c r="D36" i="15" s="1"/>
  <c r="AC37" i="15"/>
  <c r="E37" i="15" s="1"/>
  <c r="AC38" i="15"/>
  <c r="AC39" i="15"/>
  <c r="D39" i="15" s="1"/>
  <c r="AC40" i="15"/>
  <c r="E40" i="15" s="1"/>
  <c r="AC41" i="15"/>
  <c r="AC42" i="15"/>
  <c r="E42" i="15" s="1"/>
  <c r="AC43" i="15"/>
  <c r="D43" i="15" s="1"/>
  <c r="AC44" i="15"/>
  <c r="E44" i="15" s="1"/>
  <c r="AC46" i="15"/>
  <c r="D46" i="15" s="1"/>
  <c r="AC47" i="15"/>
  <c r="E47" i="15" s="1"/>
  <c r="AC48" i="15"/>
  <c r="D48" i="15" s="1"/>
  <c r="AC49" i="15"/>
  <c r="D49" i="15" s="1"/>
  <c r="AC50" i="15"/>
  <c r="D50" i="15" s="1"/>
  <c r="AC51" i="15"/>
  <c r="D51" i="15" s="1"/>
  <c r="AC53" i="15"/>
  <c r="E53" i="15" s="1"/>
  <c r="AC55" i="15"/>
  <c r="E55" i="15" s="1"/>
  <c r="AC57" i="15"/>
  <c r="AC58" i="15"/>
  <c r="E58" i="15" s="1"/>
  <c r="AC59" i="15"/>
  <c r="D59" i="15" s="1"/>
  <c r="AC60" i="15"/>
  <c r="E60" i="15" s="1"/>
  <c r="AC61" i="15"/>
  <c r="AC62" i="15"/>
  <c r="E62" i="15" s="1"/>
  <c r="AC63" i="15"/>
  <c r="D63" i="15" s="1"/>
  <c r="AC64" i="15"/>
  <c r="E64" i="15" s="1"/>
  <c r="D33" i="15" l="1"/>
  <c r="D27" i="15"/>
  <c r="D24" i="15" s="1"/>
  <c r="E28" i="15"/>
  <c r="D54" i="15"/>
  <c r="E50" i="15"/>
  <c r="E35" i="15"/>
  <c r="E31" i="15"/>
  <c r="AC45" i="15"/>
  <c r="E63" i="15"/>
  <c r="D62" i="15"/>
  <c r="E59" i="15"/>
  <c r="D58" i="15"/>
  <c r="E51" i="15"/>
  <c r="E46" i="15"/>
  <c r="E43" i="15"/>
  <c r="D42" i="15"/>
  <c r="E36" i="15"/>
  <c r="E32" i="15"/>
  <c r="D31" i="15"/>
  <c r="E26" i="15"/>
  <c r="D55" i="15"/>
  <c r="D34" i="15"/>
  <c r="N52" i="15"/>
  <c r="AC52" i="15" s="1"/>
  <c r="D52" i="15" s="1"/>
  <c r="E56" i="15"/>
  <c r="D56" i="15"/>
  <c r="E54" i="15"/>
  <c r="E48" i="15"/>
  <c r="D47" i="15"/>
  <c r="E39" i="15"/>
  <c r="E38" i="15"/>
  <c r="D38" i="15"/>
  <c r="D37" i="15"/>
  <c r="E30" i="15"/>
  <c r="E27" i="15"/>
  <c r="F24" i="15" l="1"/>
  <c r="E24" i="15"/>
  <c r="D45" i="15"/>
  <c r="E45" i="15"/>
  <c r="E52" i="15"/>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F30" i="15" s="1"/>
  <c r="AB29" i="15"/>
  <c r="AB28" i="15"/>
  <c r="AB27" i="15"/>
  <c r="AB26" i="15"/>
  <c r="AB25" i="15"/>
  <c r="AB24" i="15"/>
  <c r="B22" i="53" l="1"/>
  <c r="A15" i="53"/>
  <c r="B21" i="53" s="1"/>
  <c r="A12" i="53"/>
  <c r="A9" i="53"/>
  <c r="B60" i="53"/>
  <c r="B83" i="53"/>
  <c r="B82" i="53" s="1"/>
  <c r="B81" i="53"/>
  <c r="B80" i="53" s="1"/>
  <c r="B58" i="53"/>
  <c r="B41" i="53"/>
  <c r="B32" i="53"/>
  <c r="B72" i="53"/>
  <c r="A5"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<sst xmlns="http://schemas.openxmlformats.org/spreadsheetml/2006/main" count="1103" uniqueCount="712">
  <si>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</si>
  <si>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</si>
  <si>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</si>
  <si>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</si>
  <si>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</si>
  <si>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</si>
  <si>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</si>
  <si>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</si>
  <si>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</si>
  <si>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</si>
  <si>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</si>
  <si>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</si>
  <si>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</si>
  <si>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</si>
  <si>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</si>
  <si>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</si>
  <si>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</si>
  <si>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</si>
  <si>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</si>
  <si>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</si>
  <si>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</si>
  <si>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</si>
  <si>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</si>
  <si>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</si>
  <si>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</si>
  <si>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</si>
  <si>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</si>
  <si>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</si>
  <si>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</si>
  <si>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</si>
  <si>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</si>
  <si>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</si>
  <si>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</si>
  <si>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</si>
  <si>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</si>
  <si>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</si>
  <si>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</si>
  <si>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</si>
  <si>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</si>
  <si>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</si>
  <si>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</si>
  <si>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</si>
  <si>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</si>
  <si>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</si>
  <si>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</si>
  <si>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</si>
  <si>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</si>
  <si>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</si>
  <si>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</si>
  <si>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</si>
  <si>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</si>
  <si>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</si>
  <si>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</si>
  <si>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</si>
  <si>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</si>
  <si>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</si>
  <si>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</si>
  <si>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</si>
  <si>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</si>
  <si>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</si>
  <si>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</si>
  <si>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</si>
  <si>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</si>
  <si>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</si>
  <si>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</si>
  <si>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</si>
  <si>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</si>
  <si>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</si>
  <si>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</si>
  <si>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</si>
  <si>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</si>
  <si>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</si>
  <si>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</si>
  <si>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</si>
  <si>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</si>
  <si>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</si>
  <si>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</si>
  <si>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</si>
  <si>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</si>
  <si>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</si>
  <si>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</si>
  <si>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</si>
  <si>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</si>
  <si>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</si>
  <si>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</si>
  <si>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</si>
  <si>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</si>
  <si>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</si>
  <si>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</si>
  <si>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</si>
  <si>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</si>
  <si>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</si>
  <si>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</si>
  <si>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</si>
  <si>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</si>
  <si>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</si>
  <si>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</si>
  <si>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</si>
  <si>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</si>
  <si>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</si>
  <si>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</si>
  <si>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</si>
  <si>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</si>
  <si>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</si>
  <si>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</si>
  <si>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</si>
  <si>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</si>
  <si>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</si>
  <si>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</si>
  <si>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</si>
  <si>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</si>
  <si>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</si>
  <si>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</si>
  <si>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</si>
  <si>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</si>
  <si>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</si>
  <si>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</si>
  <si>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</si>
  <si>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</si>
  <si>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</si>
  <si>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</si>
  <si>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</si>
  <si>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</si>
  <si>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</si>
  <si>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</si>
  <si>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</si>
  <si>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</si>
  <si>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</si>
  <si>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</si>
  <si>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</si>
  <si>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</si>
  <si>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</si>
  <si>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</si>
  <si>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</si>
  <si>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</si>
  <si>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</si>
  <si>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</si>
  <si>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</si>
  <si>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</si>
  <si>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</si>
  <si>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</si>
  <si>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</si>
  <si>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</si>
  <si>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</si>
  <si>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</si>
  <si>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</si>
  <si>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</si>
  <si>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</si>
  <si>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</si>
  <si>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</si>
  <si>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</si>
  <si>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</si>
  <si>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</si>
  <si>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</si>
  <si>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</si>
  <si>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</si>
  <si>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</si>
  <si>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</si>
  <si>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</si>
  <si>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</si>
  <si>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</si>
  <si>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</si>
  <si>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</si>
  <si>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</si>
  <si>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</si>
  <si>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</si>
  <si>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</si>
  <si>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</si>
  <si>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</si>
  <si>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</si>
  <si>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</si>
  <si>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</si>
  <si>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</si>
  <si>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</si>
  <si>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</si>
  <si>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</si>
  <si>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</si>
  <si>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</si>
  <si>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</si>
  <si>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</si>
  <si>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</si>
  <si>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</si>
  <si>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</si>
  <si>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</si>
  <si>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</si>
  <si>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</si>
  <si>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</si>
  <si>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</si>
  <si>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</si>
  <si>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</si>
  <si>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</si>
  <si>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</si>
  <si>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</si>
  <si>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</si>
  <si>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</si>
  <si>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</si>
  <si>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</si>
  <si>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</si>
  <si>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</si>
  <si>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</si>
  <si>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</si>
  <si>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</si>
  <si>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</si>
  <si>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</si>
  <si>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</si>
  <si>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</si>
  <si>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</si>
  <si>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</si>
  <si>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</si>
  <si>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</si>
  <si>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</si>
  <si>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</si>
  <si>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</si>
  <si>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</si>
  <si>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</si>
  <si>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</si>
  <si>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</si>
  <si>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</si>
  <si>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</si>
  <si>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</si>
  <si>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</si>
  <si>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</si>
  <si>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</si>
  <si>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</si>
  <si>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</si>
  <si>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</si>
  <si>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</si>
  <si>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</si>
  <si>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</si>
  <si>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</si>
  <si>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</si>
  <si>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</si>
  <si>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</si>
  <si>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</si>
  <si>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</si>
  <si>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</si>
  <si>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</si>
  <si>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</si>
  <si>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</si>
  <si>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</si>
  <si>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</si>
  <si>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</si>
  <si>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</si>
  <si>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</si>
  <si>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</si>
  <si>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</si>
  <si>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</si>
  <si>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</si>
  <si>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</si>
  <si>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</si>
  <si>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</si>
  <si>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</si>
  <si>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</si>
  <si>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</si>
  <si>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</si>
  <si>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</si>
  <si>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</si>
  <si>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</si>
  <si>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</si>
  <si>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</si>
  <si>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</si>
  <si>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</si>
  <si>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</si>
  <si>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</si>
  <si>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</si>
  <si>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</si>
  <si>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</si>
  <si>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</si>
  <si>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</si>
  <si>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</si>
  <si>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</si>
  <si>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</si>
  <si>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</si>
  <si>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</si>
  <si>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</si>
  <si>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</si>
  <si>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</si>
  <si>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</si>
  <si>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</si>
  <si>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</si>
  <si>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</si>
  <si>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</si>
  <si>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</si>
  <si>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</si>
  <si>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</si>
  <si>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</si>
  <si>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</si>
  <si>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</si>
  <si>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</si>
  <si>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</si>
  <si>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</si>
  <si>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</si>
  <si>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</si>
  <si>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</si>
  <si>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</si>
  <si>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</si>
  <si>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</si>
  <si>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</si>
  <si>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</si>
  <si>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</si>
  <si>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</si>
  <si>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</si>
  <si>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</si>
  <si>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</si>
  <si>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</si>
  <si>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</si>
  <si>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</si>
  <si>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</si>
  <si>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</si>
  <si>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</si>
  <si>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</si>
  <si>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</si>
  <si>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</si>
  <si>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</si>
  <si>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</si>
  <si>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</si>
  <si>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</si>
  <si>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</si>
  <si>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</si>
  <si>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</si>
  <si>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</si>
  <si>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</si>
  <si>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</si>
  <si>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</si>
  <si>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</si>
  <si>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</si>
  <si>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</si>
  <si>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</si>
  <si>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</si>
  <si>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</si>
  <si>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</si>
  <si>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</si>
  <si>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</si>
  <si>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</si>
  <si>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</si>
  <si>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</si>
  <si>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</si>
  <si>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</si>
  <si>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</si>
  <si>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</si>
  <si>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</si>
  <si>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</si>
  <si>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</si>
  <si>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</si>
  <si>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</si>
  <si>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</si>
  <si>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</si>
  <si>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</si>
  <si>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</si>
  <si>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</si>
  <si>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</si>
  <si>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</si>
  <si>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</si>
  <si>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</si>
  <si>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</si>
  <si>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</si>
  <si>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</si>
  <si>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</si>
  <si>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</si>
  <si>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</si>
  <si>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</si>
  <si>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</si>
  <si>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</si>
  <si>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</si>
  <si>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</si>
  <si>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</si>
  <si>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</si>
  <si>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</si>
  <si>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</si>
  <si>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</si>
  <si>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</si>
  <si>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</si>
  <si>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</si>
  <si>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</si>
  <si>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</si>
  <si>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</si>
  <si>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</si>
  <si>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</si>
  <si>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</si>
  <si>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</si>
  <si>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</si>
  <si>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</si>
  <si>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</si>
  <si>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</si>
  <si>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</si>
  <si>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</si>
  <si>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</si>
  <si>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</si>
  <si>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</si>
  <si>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</si>
  <si>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</si>
  <si>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</si>
  <si>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</si>
  <si>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</si>
  <si>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</si>
  <si>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</si>
  <si>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</si>
  <si>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</si>
  <si>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</si>
  <si>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</si>
  <si>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</si>
  <si>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</si>
  <si>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</si>
  <si>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</si>
  <si>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</si>
  <si>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</si>
  <si>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</si>
  <si>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</si>
  <si>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</si>
  <si>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</si>
  <si>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</si>
  <si>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</si>
  <si>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</si>
  <si>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</si>
  <si>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</si>
  <si>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</si>
  <si>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</si>
  <si>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</si>
  <si>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</si>
  <si>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</si>
  <si>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</si>
  <si>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</si>
  <si>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</si>
  <si>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</si>
  <si>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</si>
  <si>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</si>
  <si>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</si>
  <si>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</si>
  <si>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</si>
  <si>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</si>
  <si>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</si>
  <si>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</si>
  <si>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</si>
  <si>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</si>
  <si>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</si>
  <si>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</si>
  <si>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</si>
  <si>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</si>
  <si>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</si>
  <si>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</si>
  <si>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</si>
  <si>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</si>
  <si>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</si>
  <si>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</si>
  <si>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</si>
  <si>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</si>
  <si>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</si>
  <si>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</si>
  <si>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</si>
  <si>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</si>
  <si>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</si>
  <si>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</si>
  <si>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</si>
  <si>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</si>
  <si>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</si>
  <si>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</si>
  <si>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</si>
  <si>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</si>
  <si>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</si>
  <si>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</si>
  <si>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</si>
  <si>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</si>
  <si>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</si>
  <si>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</si>
  <si>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</si>
  <si>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</si>
  <si>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</si>
  <si>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</si>
  <si>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</si>
  <si>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</si>
  <si>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</si>
  <si>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</si>
  <si>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</si>
  <si>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</si>
  <si>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</si>
  <si>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</si>
  <si>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</si>
  <si>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</si>
  <si>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</si>
  <si>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</si>
  <si>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</si>
  <si>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</si>
  <si>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</si>
  <si>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</si>
  <si>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</si>
  <si>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</si>
  <si>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</si>
  <si>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</si>
  <si>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</si>
  <si>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</si>
  <si>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</si>
  <si>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</si>
  <si>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</si>
  <si>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</si>
  <si>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</si>
  <si>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</si>
  <si>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</si>
  <si>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</si>
  <si>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</si>
  <si>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</si>
  <si>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</si>
  <si>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</si>
  <si>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</si>
  <si>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</si>
  <si>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</si>
  <si>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</si>
  <si>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</si>
  <si>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</si>
  <si>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</si>
  <si>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</si>
  <si>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</si>
  <si>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</si>
  <si>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</si>
  <si>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</si>
  <si>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</si>
  <si>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</si>
  <si>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</si>
  <si>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</si>
  <si>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</si>
  <si>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</si>
  <si>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</si>
  <si>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</si>
  <si>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</si>
  <si>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</si>
  <si>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</si>
  <si>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</si>
  <si>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</si>
  <si>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</si>
  <si>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</si>
  <si>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</si>
  <si>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</si>
  <si>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</si>
  <si>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</si>
  <si>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</si>
  <si>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</si>
  <si>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</si>
  <si>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</si>
  <si>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</si>
  <si>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</si>
  <si>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</si>
  <si>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</si>
  <si>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</si>
  <si>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</si>
  <si>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</si>
  <si>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</si>
  <si>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</si>
  <si>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</si>
  <si>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</si>
  <si>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</si>
  <si>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</si>
  <si>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</si>
  <si>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</si>
  <si>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</si>
  <si>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</si>
  <si>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</si>
  <si>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</si>
  <si>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</si>
  <si>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</si>
  <si>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</si>
  <si>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</si>
  <si>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</si>
  <si>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</si>
  <si>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</si>
  <si>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</si>
  <si>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</si>
  <si>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</si>
  <si>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</si>
  <si>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</si>
  <si>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</si>
  <si>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</si>
  <si>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</si>
  <si>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</si>
  <si>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</si>
  <si>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</si>
  <si>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</si>
  <si>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</si>
  <si>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</si>
  <si>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</si>
  <si>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</si>
  <si>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</si>
  <si>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</si>
  <si>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</si>
  <si>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</si>
  <si>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</si>
  <si>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</si>
  <si>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</si>
  <si>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</si>
  <si>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</si>
  <si>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</si>
  <si>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</si>
  <si>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</si>
  <si>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</si>
  <si>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</si>
  <si>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</si>
  <si>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</si>
  <si>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</si>
  <si>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</si>
  <si>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</si>
  <si>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</si>
  <si>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</si>
  <si>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</si>
  <si>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</si>
  <si>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</si>
  <si>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</si>
  <si>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</si>
  <si>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</si>
  <si>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</si>
  <si>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</si>
  <si>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</si>
  <si>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</si>
  <si>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</si>
  <si>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</si>
  <si>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</si>
  <si>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</si>
  <si>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</si>
  <si>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</si>
  <si>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</si>
  <si>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</si>
  <si>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</si>
  <si>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</si>
  <si>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</si>
  <si>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</si>
  <si>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</si>
  <si>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</si>
  <si>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</si>
  <si>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</si>
  <si>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</si>
  <si>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</si>
  <si>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</si>
  <si>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</si>
  <si>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</si>
  <si>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</si>
  <si>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</si>
  <si>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</si>
  <si>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</si>
  <si>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</si>
  <si>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</si>
  <si>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</si>
  <si>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</si>
  <si>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</si>
  <si>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</si>
  <si>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</si>
  <si>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</si>
  <si>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</si>
  <si>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</si>
  <si>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</si>
  <si>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</si>
  <si>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</si>
  <si>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</si>
  <si>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</si>
  <si>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</si>
  <si>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</si>
  <si>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</si>
  <si>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</si>
  <si>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</si>
  <si>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</si>
  <si>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</si>
  <si>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</si>
  <si>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</si>
  <si>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</si>
  <si>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</si>
  <si>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</si>
  <si>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</si>
  <si>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</si>
  <si>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</si>
  <si>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</si>
  <si>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</si>
  <si>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</si>
  <si>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</si>
  <si>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</si>
  <si>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</si>
  <si>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</si>
  <si>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</si>
  <si>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</si>
  <si>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</si>
  <si>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</si>
  <si>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</si>
  <si>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</si>
  <si>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</si>
  <si>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</si>
  <si>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 технологического присоединения</t>
  </si>
  <si>
    <t>ПСД</t>
  </si>
  <si>
    <t>Год раскрытия информации: 2017 год</t>
  </si>
  <si>
    <t xml:space="preserve"> по состоянию на 01.01.2017</t>
  </si>
  <si>
    <t>Строительство ТП 15/0,4 кВ, ЛЭП 15 кВ от ВЛ 15-051 (инв.5114667) Насосная станция №62, кад. № 39:00:000000:420 Полесский муниципальный район</t>
  </si>
  <si>
    <t>МТП новая</t>
  </si>
  <si>
    <t>ТМГ-250 15/0,4 кВ</t>
  </si>
  <si>
    <t>Т-1</t>
  </si>
  <si>
    <t>ВЛ 15-051</t>
  </si>
  <si>
    <t>от оп.118 до МТП новой</t>
  </si>
  <si>
    <t>ВЛ</t>
  </si>
  <si>
    <t>ж/б</t>
  </si>
  <si>
    <t>Строительство мачтовой ТП 15/0,4 кВ с трансформатором мощностью 250 кВА, ЛЭП 15 кВ от ВЛ 15-051 (инв.5114667) от оп.118 до ТП новой протяженностью 0,105 км проводом СИП 3х50</t>
  </si>
  <si>
    <t>н.д.</t>
  </si>
  <si>
    <t>отсутствуют</t>
  </si>
  <si>
    <t>П</t>
  </si>
  <si>
    <t>МТП 15/0,4 кВ 3,304 млн.руб./МВА
ВЛ 15 кВ 1,447 млн.руб./км</t>
  </si>
  <si>
    <t>новое строительство</t>
  </si>
  <si>
    <t>проектирование</t>
  </si>
  <si>
    <t>Сметная стоимость проекта в ценах 1 кв. 2017 года с НДС, млн. руб.</t>
  </si>
  <si>
    <t>8936/12/15 от 21.01.2016</t>
  </si>
  <si>
    <t>Закрыт договор</t>
  </si>
  <si>
    <t>Калининградская обл, Полесский р-н</t>
  </si>
  <si>
    <t>Насосная станция №62</t>
  </si>
  <si>
    <t xml:space="preserve">1. Нижние контакты стойки ПН в РУ 0,4 кВ ТП НОВАЯ    </t>
  </si>
  <si>
    <t>0.4 кВ</t>
  </si>
  <si>
    <t>В целях усиления существующей питающей сети:
10.3. На ПС В-62 в ячейке ВЛ 15-76 заменить трансформаторы тока 100/5 на трансформаторы тока 200/5.
10.4. На ПС В-62 в ячейке ВЛ 15-235 заменить трансформаторы тока 75/5 на трансформаторы тока 200/5.
10.5. На ПС В-63 в ячейке ВЛ 15-235 заменить трансформаторы тока 100/5 на трансформаторы тока 200/5.
10.6. На ПС В-63 в ячейке ВЛ 15-238 заменить трансформаторы тока 100/5 на трансформаторы тока 200/5.</t>
  </si>
  <si>
    <t>На границе земельного участка, построить трансформаторную подстанцию (ТП) 15/0,4 кВ. Конструкцию ТП и мощность трансформатора определить проектом., От ВЛ 15-051 до ТП по п. 10.1 построить ЛЭП 15 кВ сечением токопроводящих жил соответствующей пропускной способности (протяженность 100 м). Присоединение выполнить через отключающий пункт. Для варианта КЛ - выполнить расчет емкостных токов замыкания на землю.</t>
  </si>
  <si>
    <t>0,25 МВА (0,25 МВА), 0,105 км (0,105 км)</t>
  </si>
  <si>
    <t>H_16-0122</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</si>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</sst>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5"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164" fontId="83" fillId="0" borderId="55" xfId="0" applyNumberFormat="1" applyFont="1" applyBorder="1" applyAlignment="1">
      <alignment horizontal="center" wrapText="1"/>
    </xf>
    <xf numFmtId="2" fontId="45" fillId="28" borderId="51" xfId="0" applyNumberFormat="1" applyFont="1" applyFill="1" applyBorder="1" applyAlignment="1">
      <alignment horizontal="left"/>
    </xf>
    <xf numFmtId="0" fontId="42" fillId="0" borderId="1" xfId="2" applyFont="1" applyFill="1" applyBorder="1" applyAlignment="1">
      <alignment horizontal="center" vertical="center" wrapText="1"/>
    </xf>
    <xf numFmtId="0" fontId="11" fillId="0" borderId="55" xfId="1" applyFont="1" applyBorder="1" applyAlignment="1">
      <alignment vertical="center" wrapText="1"/>
    </xf>
    <xf numFmtId="14" fontId="11" fillId="28"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3" fillId="0" borderId="55" xfId="1" applyBorder="1"/>
    <xf numFmtId="0" fontId="11" fillId="0" borderId="55" xfId="62" applyFont="1" applyBorder="1" applyAlignment="1">
      <alignment horizontal="center" vertical="top"/>
    </xf>
    <xf numFmtId="2" fontId="37" fillId="0" borderId="1" xfId="49" applyNumberFormat="1" applyFont="1" applyBorder="1" applyAlignment="1">
      <alignment horizontal="left" vertical="center"/>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11" fillId="0" borderId="55" xfId="62" applyFont="1" applyBorder="1" applyAlignment="1">
      <alignment horizontal="center"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9"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xf>
    <xf numFmtId="0" fontId="4" fillId="0" borderId="55" xfId="1" applyFont="1" applyBorder="1" applyAlignment="1">
      <alignment horizontal="center" vertical="center" wrapText="1"/>
    </xf>
    <xf numFmtId="0" fontId="7" fillId="0" borderId="52" xfId="1" applyFont="1" applyBorder="1" applyAlignment="1">
      <alignment horizontal="left" vertical="center" wrapText="1"/>
    </xf>
    <xf numFmtId="177" fontId="37" fillId="0" borderId="1" xfId="49" applyNumberFormat="1" applyFont="1" applyBorder="1" applyAlignment="1">
      <alignment horizontal="center" vertical="center"/>
    </xf>
    <xf numFmtId="14"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Финансовый 3 2" xfId="74"/>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15340640"/>
        <c:axId val="482367536"/>
      </c:lineChart>
      <c:catAx>
        <c:axId val="515340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367536"/>
        <c:crosses val="autoZero"/>
        <c:auto val="1"/>
        <c:lblAlgn val="ctr"/>
        <c:lblOffset val="100"/>
        <c:noMultiLvlLbl val="0"/>
      </c:catAx>
      <c:valAx>
        <c:axId val="48236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5340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1" t="s">
        <v>682</v>
      </c>
      <c r="B5" s="381"/>
      <c r="C5" s="381"/>
      <c r="D5" s="173"/>
      <c r="E5" s="173"/>
      <c r="F5" s="173"/>
      <c r="G5" s="173"/>
      <c r="H5" s="173"/>
      <c r="I5" s="173"/>
      <c r="J5" s="173"/>
    </row>
    <row r="6" spans="1:22" s="12" customFormat="1" ht="18.75" x14ac:dyDescent="0.3">
      <c r="A6" s="17"/>
      <c r="F6" s="16"/>
      <c r="G6" s="16"/>
      <c r="H6" s="15"/>
    </row>
    <row r="7" spans="1:22" s="12" customFormat="1" ht="18.75" x14ac:dyDescent="0.2">
      <c r="A7" s="385" t="s">
        <v>9</v>
      </c>
      <c r="B7" s="385"/>
      <c r="C7" s="38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6" t="s">
        <v>586</v>
      </c>
      <c r="B9" s="386"/>
      <c r="C9" s="386"/>
      <c r="D9" s="8"/>
      <c r="E9" s="8"/>
      <c r="F9" s="8"/>
      <c r="G9" s="8"/>
      <c r="H9" s="8"/>
      <c r="I9" s="13"/>
      <c r="J9" s="13"/>
      <c r="K9" s="13"/>
      <c r="L9" s="13"/>
      <c r="M9" s="13"/>
      <c r="N9" s="13"/>
      <c r="O9" s="13"/>
      <c r="P9" s="13"/>
      <c r="Q9" s="13"/>
      <c r="R9" s="13"/>
      <c r="S9" s="13"/>
      <c r="T9" s="13"/>
      <c r="U9" s="13"/>
      <c r="V9" s="13"/>
    </row>
    <row r="10" spans="1:22" s="12" customFormat="1" ht="18.75" x14ac:dyDescent="0.2">
      <c r="A10" s="382" t="s">
        <v>8</v>
      </c>
      <c r="B10" s="382"/>
      <c r="C10" s="38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7" t="s">
        <v>709</v>
      </c>
      <c r="B12" s="387"/>
      <c r="C12" s="387"/>
      <c r="D12" s="8"/>
      <c r="E12" s="8"/>
      <c r="F12" s="352"/>
      <c r="G12" s="8"/>
      <c r="H12" s="8"/>
      <c r="I12" s="13"/>
      <c r="J12" s="13"/>
      <c r="K12" s="13"/>
      <c r="L12" s="13"/>
      <c r="M12" s="13"/>
      <c r="N12" s="13"/>
      <c r="O12" s="13"/>
      <c r="P12" s="13"/>
      <c r="Q12" s="13"/>
      <c r="R12" s="13"/>
      <c r="S12" s="13"/>
      <c r="T12" s="13"/>
      <c r="U12" s="13"/>
      <c r="V12" s="13"/>
    </row>
    <row r="13" spans="1:22" s="12" customFormat="1" ht="18.75" x14ac:dyDescent="0.2">
      <c r="A13" s="382" t="s">
        <v>7</v>
      </c>
      <c r="B13" s="382"/>
      <c r="C13" s="38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88" t="s">
        <v>684</v>
      </c>
      <c r="B15" s="389"/>
      <c r="C15" s="389"/>
      <c r="D15" s="8"/>
      <c r="E15" s="8"/>
      <c r="F15" s="8"/>
      <c r="G15" s="8"/>
      <c r="H15" s="8"/>
      <c r="I15" s="8"/>
      <c r="J15" s="8"/>
      <c r="K15" s="8"/>
      <c r="L15" s="8"/>
      <c r="M15" s="8"/>
      <c r="N15" s="8"/>
      <c r="O15" s="8"/>
      <c r="P15" s="8"/>
      <c r="Q15" s="8"/>
      <c r="R15" s="8"/>
      <c r="S15" s="8"/>
      <c r="T15" s="8"/>
      <c r="U15" s="8"/>
      <c r="V15" s="8"/>
    </row>
    <row r="16" spans="1:22" s="3" customFormat="1" ht="15" customHeight="1" x14ac:dyDescent="0.2">
      <c r="A16" s="382" t="s">
        <v>6</v>
      </c>
      <c r="B16" s="382"/>
      <c r="C16" s="38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3" t="s">
        <v>521</v>
      </c>
      <c r="B18" s="384"/>
      <c r="C18" s="38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8"/>
      <c r="B24" s="379"/>
      <c r="C24" s="38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73</v>
      </c>
      <c r="C27" s="284" t="s">
        <v>649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8"/>
      <c r="B39" s="379"/>
      <c r="C39" s="380"/>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677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677</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677</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8"/>
      <c r="B47" s="379"/>
      <c r="C47" s="38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53">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53">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J45" sqref="J4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5" s="71"/>
      <c r="B5" s="71"/>
      <c r="C5" s="71"/>
      <c r="D5" s="71"/>
      <c r="E5" s="71"/>
      <c r="F5" s="71"/>
      <c r="L5" s="71"/>
      <c r="M5" s="71"/>
      <c r="AC5" s="15"/>
    </row>
    <row r="6" spans="1:29"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390" t="str">
        <f>'1. паспорт местоположение'!A9:C9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390" t="str">
        <f>'1. паспорт местоположение'!A12:C12</f>
        <v>H_16-0122</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390" t="str">
        <f>'1. паспорт местоположение'!A15</f>
        <v>Строительство ТП 15/0,4 кВ, ЛЭП 15 кВ от ВЛ 15-051 (инв.5114667) Насосная станция №62, кад. № 39:00:000000:420 Полесский муниципальный район</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4" t="s">
        <v>506</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1" t="s">
        <v>190</v>
      </c>
      <c r="B20" s="461" t="s">
        <v>189</v>
      </c>
      <c r="C20" s="448" t="s">
        <v>188</v>
      </c>
      <c r="D20" s="448"/>
      <c r="E20" s="463" t="s">
        <v>187</v>
      </c>
      <c r="F20" s="463"/>
      <c r="G20" s="461" t="s">
        <v>670</v>
      </c>
      <c r="H20" s="458" t="s">
        <v>672</v>
      </c>
      <c r="I20" s="459"/>
      <c r="J20" s="459"/>
      <c r="K20" s="459"/>
      <c r="L20" s="458" t="s">
        <v>673</v>
      </c>
      <c r="M20" s="459"/>
      <c r="N20" s="459"/>
      <c r="O20" s="459"/>
      <c r="P20" s="458" t="s">
        <v>674</v>
      </c>
      <c r="Q20" s="459"/>
      <c r="R20" s="459"/>
      <c r="S20" s="459"/>
      <c r="T20" s="458" t="s">
        <v>675</v>
      </c>
      <c r="U20" s="459"/>
      <c r="V20" s="459"/>
      <c r="W20" s="459"/>
      <c r="X20" s="458" t="s">
        <v>676</v>
      </c>
      <c r="Y20" s="459"/>
      <c r="Z20" s="459"/>
      <c r="AA20" s="459"/>
      <c r="AB20" s="465" t="s">
        <v>186</v>
      </c>
      <c r="AC20" s="466"/>
      <c r="AD20" s="92"/>
      <c r="AE20" s="92"/>
      <c r="AF20" s="92"/>
    </row>
    <row r="21" spans="1:32" ht="99.75" customHeight="1" x14ac:dyDescent="0.25">
      <c r="A21" s="462"/>
      <c r="B21" s="462"/>
      <c r="C21" s="448"/>
      <c r="D21" s="448"/>
      <c r="E21" s="463"/>
      <c r="F21" s="463"/>
      <c r="G21" s="462"/>
      <c r="H21" s="448" t="s">
        <v>2</v>
      </c>
      <c r="I21" s="448"/>
      <c r="J21" s="448" t="s">
        <v>671</v>
      </c>
      <c r="K21" s="448"/>
      <c r="L21" s="448" t="s">
        <v>2</v>
      </c>
      <c r="M21" s="448"/>
      <c r="N21" s="448" t="s">
        <v>671</v>
      </c>
      <c r="O21" s="448"/>
      <c r="P21" s="448" t="s">
        <v>2</v>
      </c>
      <c r="Q21" s="448"/>
      <c r="R21" s="448" t="s">
        <v>671</v>
      </c>
      <c r="S21" s="448"/>
      <c r="T21" s="448" t="s">
        <v>2</v>
      </c>
      <c r="U21" s="448"/>
      <c r="V21" s="448" t="s">
        <v>671</v>
      </c>
      <c r="W21" s="448"/>
      <c r="X21" s="448" t="s">
        <v>2</v>
      </c>
      <c r="Y21" s="448"/>
      <c r="Z21" s="448" t="s">
        <v>671</v>
      </c>
      <c r="AA21" s="448"/>
      <c r="AB21" s="467"/>
      <c r="AC21" s="468"/>
    </row>
    <row r="22" spans="1:32" ht="89.25" customHeight="1" x14ac:dyDescent="0.25">
      <c r="A22" s="455"/>
      <c r="B22" s="455"/>
      <c r="C22" s="89" t="s">
        <v>2</v>
      </c>
      <c r="D22" s="89" t="s">
        <v>184</v>
      </c>
      <c r="E22" s="91" t="s">
        <v>678</v>
      </c>
      <c r="F22" s="91" t="s">
        <v>683</v>
      </c>
      <c r="G22" s="455"/>
      <c r="H22" s="90" t="s">
        <v>487</v>
      </c>
      <c r="I22" s="90" t="s">
        <v>488</v>
      </c>
      <c r="J22" s="90" t="s">
        <v>487</v>
      </c>
      <c r="K22" s="90" t="s">
        <v>488</v>
      </c>
      <c r="L22" s="90" t="s">
        <v>487</v>
      </c>
      <c r="M22" s="90" t="s">
        <v>488</v>
      </c>
      <c r="N22" s="90" t="s">
        <v>487</v>
      </c>
      <c r="O22" s="90" t="s">
        <v>488</v>
      </c>
      <c r="P22" s="90" t="s">
        <v>487</v>
      </c>
      <c r="Q22" s="90" t="s">
        <v>488</v>
      </c>
      <c r="R22" s="90" t="s">
        <v>487</v>
      </c>
      <c r="S22" s="90" t="s">
        <v>488</v>
      </c>
      <c r="T22" s="182" t="s">
        <v>487</v>
      </c>
      <c r="U22" s="182" t="s">
        <v>488</v>
      </c>
      <c r="V22" s="182" t="s">
        <v>487</v>
      </c>
      <c r="W22" s="182" t="s">
        <v>488</v>
      </c>
      <c r="X22" s="182" t="s">
        <v>487</v>
      </c>
      <c r="Y22" s="182" t="s">
        <v>488</v>
      </c>
      <c r="Z22" s="182" t="s">
        <v>487</v>
      </c>
      <c r="AA22" s="182" t="s">
        <v>488</v>
      </c>
      <c r="AB22" s="89" t="s">
        <v>185</v>
      </c>
      <c r="AC22" s="340" t="s">
        <v>711</v>
      </c>
    </row>
    <row r="23" spans="1:32" ht="19.5" customHeight="1" x14ac:dyDescent="0.25">
      <c r="A23" s="82">
        <v>1</v>
      </c>
      <c r="B23" s="82">
        <v>2</v>
      </c>
      <c r="C23" s="82">
        <v>3</v>
      </c>
      <c r="D23" s="82">
        <v>4</v>
      </c>
      <c r="E23" s="82">
        <v>5</v>
      </c>
      <c r="F23" s="82">
        <v>6</v>
      </c>
      <c r="G23" s="165">
        <v>7</v>
      </c>
      <c r="H23" s="165">
        <v>8</v>
      </c>
      <c r="I23" s="165">
        <v>9</v>
      </c>
      <c r="J23" s="165">
        <v>10</v>
      </c>
      <c r="K23" s="165">
        <v>11</v>
      </c>
      <c r="L23" s="165">
        <v>12</v>
      </c>
      <c r="M23" s="165">
        <v>13</v>
      </c>
      <c r="N23" s="165">
        <v>14</v>
      </c>
      <c r="O23" s="165">
        <v>15</v>
      </c>
      <c r="P23" s="165">
        <v>16</v>
      </c>
      <c r="Q23" s="165">
        <v>17</v>
      </c>
      <c r="R23" s="165">
        <v>18</v>
      </c>
      <c r="S23" s="165">
        <v>19</v>
      </c>
      <c r="T23" s="181">
        <f>S23+1</f>
        <v>20</v>
      </c>
      <c r="U23" s="181">
        <f t="shared" ref="U23:AA23" si="0">T23+1</f>
        <v>21</v>
      </c>
      <c r="V23" s="181">
        <f t="shared" si="0"/>
        <v>22</v>
      </c>
      <c r="W23" s="181">
        <f t="shared" si="0"/>
        <v>23</v>
      </c>
      <c r="X23" s="181">
        <f t="shared" si="0"/>
        <v>24</v>
      </c>
      <c r="Y23" s="181">
        <f t="shared" si="0"/>
        <v>25</v>
      </c>
      <c r="Z23" s="181">
        <f t="shared" si="0"/>
        <v>26</v>
      </c>
      <c r="AA23" s="181">
        <f t="shared" si="0"/>
        <v>27</v>
      </c>
      <c r="AB23" s="354">
        <f t="shared" ref="AB23" si="1">AA23+1</f>
        <v>28</v>
      </c>
      <c r="AC23" s="354">
        <f t="shared" ref="AC23" si="2">AB23+1</f>
        <v>29</v>
      </c>
    </row>
    <row r="24" spans="1:32" ht="47.25" customHeight="1" x14ac:dyDescent="0.25">
      <c r="A24" s="87">
        <v>1</v>
      </c>
      <c r="B24" s="86" t="s">
        <v>183</v>
      </c>
      <c r="C24" s="341">
        <f t="shared" ref="C24:G24" si="3">SUM(C25:C29)</f>
        <v>0</v>
      </c>
      <c r="D24" s="341">
        <f t="shared" si="3"/>
        <v>0.9583318905999999</v>
      </c>
      <c r="E24" s="341">
        <f t="shared" si="3"/>
        <v>0.9583318905999999</v>
      </c>
      <c r="F24" s="341">
        <f t="shared" si="3"/>
        <v>0</v>
      </c>
      <c r="G24" s="341">
        <f t="shared" si="3"/>
        <v>0</v>
      </c>
      <c r="H24" s="341">
        <f>SUM(H25:H29)</f>
        <v>0</v>
      </c>
      <c r="I24" s="341">
        <f t="shared" ref="I24:AA24" si="4">SUM(I25:I29)</f>
        <v>0</v>
      </c>
      <c r="J24" s="341">
        <f t="shared" si="4"/>
        <v>0</v>
      </c>
      <c r="K24" s="341">
        <f t="shared" si="4"/>
        <v>0</v>
      </c>
      <c r="L24" s="341">
        <f t="shared" si="4"/>
        <v>0</v>
      </c>
      <c r="M24" s="341">
        <f t="shared" si="4"/>
        <v>0</v>
      </c>
      <c r="N24" s="341">
        <f t="shared" si="4"/>
        <v>0.9583318905999999</v>
      </c>
      <c r="O24" s="341">
        <f t="shared" si="4"/>
        <v>0.9583318905999999</v>
      </c>
      <c r="P24" s="341">
        <f t="shared" si="4"/>
        <v>0</v>
      </c>
      <c r="Q24" s="341">
        <f t="shared" si="4"/>
        <v>0</v>
      </c>
      <c r="R24" s="341">
        <f t="shared" si="4"/>
        <v>0</v>
      </c>
      <c r="S24" s="341">
        <f t="shared" si="4"/>
        <v>0</v>
      </c>
      <c r="T24" s="341">
        <f t="shared" si="4"/>
        <v>0</v>
      </c>
      <c r="U24" s="341">
        <f t="shared" si="4"/>
        <v>0</v>
      </c>
      <c r="V24" s="341">
        <f t="shared" si="4"/>
        <v>0</v>
      </c>
      <c r="W24" s="341">
        <f t="shared" si="4"/>
        <v>0</v>
      </c>
      <c r="X24" s="341">
        <f t="shared" si="4"/>
        <v>0</v>
      </c>
      <c r="Y24" s="341">
        <f t="shared" si="4"/>
        <v>0</v>
      </c>
      <c r="Z24" s="341">
        <f t="shared" si="4"/>
        <v>0</v>
      </c>
      <c r="AA24" s="341">
        <f t="shared" si="4"/>
        <v>0</v>
      </c>
      <c r="AB24" s="341">
        <f>H24+L24+P24+T24+X24</f>
        <v>0</v>
      </c>
      <c r="AC24" s="348">
        <f>J24+N24+R24+V24+Z24</f>
        <v>0.9583318905999999</v>
      </c>
    </row>
    <row r="25" spans="1:32" ht="24" customHeight="1" x14ac:dyDescent="0.25">
      <c r="A25" s="84" t="s">
        <v>182</v>
      </c>
      <c r="B25" s="55" t="s">
        <v>181</v>
      </c>
      <c r="C25" s="341">
        <v>0</v>
      </c>
      <c r="D25" s="341">
        <f t="shared" ref="D25:D64" si="5">AC25</f>
        <v>0</v>
      </c>
      <c r="E25" s="344">
        <f t="shared" ref="E25:E64" si="6">AC25</f>
        <v>0</v>
      </c>
      <c r="F25" s="344">
        <f>AB25-J25</f>
        <v>0</v>
      </c>
      <c r="G25" s="342">
        <v>0</v>
      </c>
      <c r="H25" s="342">
        <v>0</v>
      </c>
      <c r="I25" s="342">
        <v>0</v>
      </c>
      <c r="J25" s="342">
        <v>0</v>
      </c>
      <c r="K25" s="342">
        <v>0</v>
      </c>
      <c r="L25" s="342">
        <v>0</v>
      </c>
      <c r="M25" s="342">
        <v>0</v>
      </c>
      <c r="N25" s="342">
        <v>0</v>
      </c>
      <c r="O25" s="342">
        <v>0</v>
      </c>
      <c r="P25" s="342">
        <v>0</v>
      </c>
      <c r="Q25" s="342">
        <v>0</v>
      </c>
      <c r="R25" s="342">
        <v>0</v>
      </c>
      <c r="S25" s="342">
        <v>0</v>
      </c>
      <c r="T25" s="342">
        <v>0</v>
      </c>
      <c r="U25" s="342">
        <v>0</v>
      </c>
      <c r="V25" s="342">
        <v>0</v>
      </c>
      <c r="W25" s="342">
        <v>0</v>
      </c>
      <c r="X25" s="342">
        <v>0</v>
      </c>
      <c r="Y25" s="342">
        <v>0</v>
      </c>
      <c r="Z25" s="342">
        <v>0</v>
      </c>
      <c r="AA25" s="342">
        <v>0</v>
      </c>
      <c r="AB25" s="341">
        <f t="shared" ref="AB25:AB64" si="7">H25+L25+P25+T25+X25</f>
        <v>0</v>
      </c>
      <c r="AC25" s="348">
        <f t="shared" ref="AC25:AC64" si="8">J25+N25+R25+V25+Z25</f>
        <v>0</v>
      </c>
    </row>
    <row r="26" spans="1:32" x14ac:dyDescent="0.25">
      <c r="A26" s="84" t="s">
        <v>180</v>
      </c>
      <c r="B26" s="55" t="s">
        <v>179</v>
      </c>
      <c r="C26" s="341">
        <v>0</v>
      </c>
      <c r="D26" s="341">
        <f t="shared" si="5"/>
        <v>0</v>
      </c>
      <c r="E26" s="344">
        <f t="shared" si="6"/>
        <v>0</v>
      </c>
      <c r="F26" s="344">
        <f t="shared" ref="F26:F64" si="9">AB26-J26</f>
        <v>0</v>
      </c>
      <c r="G26" s="342">
        <v>0</v>
      </c>
      <c r="H26" s="342">
        <v>0</v>
      </c>
      <c r="I26" s="342">
        <v>0</v>
      </c>
      <c r="J26" s="342">
        <v>0</v>
      </c>
      <c r="K26" s="342">
        <v>0</v>
      </c>
      <c r="L26" s="342">
        <v>0</v>
      </c>
      <c r="M26" s="342">
        <v>0</v>
      </c>
      <c r="N26" s="342">
        <v>0</v>
      </c>
      <c r="O26" s="342">
        <v>0</v>
      </c>
      <c r="P26" s="342">
        <v>0</v>
      </c>
      <c r="Q26" s="342">
        <v>0</v>
      </c>
      <c r="R26" s="342">
        <v>0</v>
      </c>
      <c r="S26" s="342">
        <v>0</v>
      </c>
      <c r="T26" s="342">
        <v>0</v>
      </c>
      <c r="U26" s="342">
        <v>0</v>
      </c>
      <c r="V26" s="342">
        <v>0</v>
      </c>
      <c r="W26" s="342">
        <v>0</v>
      </c>
      <c r="X26" s="342">
        <v>0</v>
      </c>
      <c r="Y26" s="342">
        <v>0</v>
      </c>
      <c r="Z26" s="342">
        <v>0</v>
      </c>
      <c r="AA26" s="342">
        <v>0</v>
      </c>
      <c r="AB26" s="341">
        <f t="shared" si="7"/>
        <v>0</v>
      </c>
      <c r="AC26" s="348">
        <f t="shared" si="8"/>
        <v>0</v>
      </c>
    </row>
    <row r="27" spans="1:32" ht="31.5" x14ac:dyDescent="0.25">
      <c r="A27" s="84" t="s">
        <v>178</v>
      </c>
      <c r="B27" s="55" t="s">
        <v>443</v>
      </c>
      <c r="C27" s="341">
        <v>0</v>
      </c>
      <c r="D27" s="341">
        <f t="shared" si="5"/>
        <v>0</v>
      </c>
      <c r="E27" s="344">
        <f t="shared" si="6"/>
        <v>0</v>
      </c>
      <c r="F27" s="344">
        <f t="shared" si="9"/>
        <v>0</v>
      </c>
      <c r="G27" s="342">
        <v>0</v>
      </c>
      <c r="H27" s="342">
        <v>0</v>
      </c>
      <c r="I27" s="342">
        <v>0</v>
      </c>
      <c r="J27" s="342">
        <v>0</v>
      </c>
      <c r="K27" s="342">
        <v>0</v>
      </c>
      <c r="L27" s="342">
        <v>0</v>
      </c>
      <c r="M27" s="342">
        <v>0</v>
      </c>
      <c r="N27" s="343">
        <v>0</v>
      </c>
      <c r="O27" s="342">
        <v>0</v>
      </c>
      <c r="P27" s="342">
        <v>0</v>
      </c>
      <c r="Q27" s="342">
        <v>0</v>
      </c>
      <c r="R27" s="342">
        <v>0</v>
      </c>
      <c r="S27" s="342">
        <v>0</v>
      </c>
      <c r="T27" s="342">
        <v>0</v>
      </c>
      <c r="U27" s="342">
        <v>0</v>
      </c>
      <c r="V27" s="342">
        <v>0</v>
      </c>
      <c r="W27" s="342">
        <v>0</v>
      </c>
      <c r="X27" s="342">
        <v>0</v>
      </c>
      <c r="Y27" s="342">
        <v>0</v>
      </c>
      <c r="Z27" s="342">
        <v>0</v>
      </c>
      <c r="AA27" s="342">
        <v>0</v>
      </c>
      <c r="AB27" s="341">
        <f t="shared" si="7"/>
        <v>0</v>
      </c>
      <c r="AC27" s="348">
        <f t="shared" si="8"/>
        <v>0</v>
      </c>
    </row>
    <row r="28" spans="1:32" x14ac:dyDescent="0.25">
      <c r="A28" s="84" t="s">
        <v>177</v>
      </c>
      <c r="B28" s="55" t="s">
        <v>176</v>
      </c>
      <c r="C28" s="341">
        <v>0</v>
      </c>
      <c r="D28" s="341">
        <f t="shared" si="5"/>
        <v>0.9583318905999999</v>
      </c>
      <c r="E28" s="344">
        <f t="shared" si="6"/>
        <v>0.9583318905999999</v>
      </c>
      <c r="F28" s="344">
        <f t="shared" si="9"/>
        <v>0</v>
      </c>
      <c r="G28" s="342">
        <v>0</v>
      </c>
      <c r="H28" s="342">
        <v>0</v>
      </c>
      <c r="I28" s="342">
        <v>0</v>
      </c>
      <c r="J28" s="342">
        <v>0</v>
      </c>
      <c r="K28" s="342">
        <v>0</v>
      </c>
      <c r="L28" s="342">
        <v>0</v>
      </c>
      <c r="M28" s="342">
        <v>0</v>
      </c>
      <c r="N28" s="342">
        <v>0.9583318905999999</v>
      </c>
      <c r="O28" s="342">
        <v>0.9583318905999999</v>
      </c>
      <c r="P28" s="342">
        <v>0</v>
      </c>
      <c r="Q28" s="342">
        <v>0</v>
      </c>
      <c r="R28" s="342">
        <v>0</v>
      </c>
      <c r="S28" s="342">
        <v>0</v>
      </c>
      <c r="T28" s="342">
        <v>0</v>
      </c>
      <c r="U28" s="342">
        <v>0</v>
      </c>
      <c r="V28" s="342">
        <v>0</v>
      </c>
      <c r="W28" s="342">
        <v>0</v>
      </c>
      <c r="X28" s="342">
        <v>0</v>
      </c>
      <c r="Y28" s="342">
        <v>0</v>
      </c>
      <c r="Z28" s="342">
        <v>0</v>
      </c>
      <c r="AA28" s="342">
        <v>0</v>
      </c>
      <c r="AB28" s="341">
        <f t="shared" si="7"/>
        <v>0</v>
      </c>
      <c r="AC28" s="348">
        <f t="shared" si="8"/>
        <v>0.9583318905999999</v>
      </c>
    </row>
    <row r="29" spans="1:32" x14ac:dyDescent="0.25">
      <c r="A29" s="84" t="s">
        <v>175</v>
      </c>
      <c r="B29" s="88" t="s">
        <v>174</v>
      </c>
      <c r="C29" s="341">
        <v>0</v>
      </c>
      <c r="D29" s="341">
        <f t="shared" si="5"/>
        <v>0</v>
      </c>
      <c r="E29" s="344">
        <f t="shared" si="6"/>
        <v>0</v>
      </c>
      <c r="F29" s="344">
        <f t="shared" si="9"/>
        <v>0</v>
      </c>
      <c r="G29" s="342">
        <v>0</v>
      </c>
      <c r="H29" s="342">
        <v>0</v>
      </c>
      <c r="I29" s="342">
        <v>0</v>
      </c>
      <c r="J29" s="342">
        <v>0</v>
      </c>
      <c r="K29" s="342">
        <v>0</v>
      </c>
      <c r="L29" s="342">
        <v>0</v>
      </c>
      <c r="M29" s="342">
        <v>0</v>
      </c>
      <c r="N29" s="342">
        <v>0</v>
      </c>
      <c r="O29" s="342">
        <v>0</v>
      </c>
      <c r="P29" s="342">
        <v>0</v>
      </c>
      <c r="Q29" s="342">
        <v>0</v>
      </c>
      <c r="R29" s="342">
        <v>0</v>
      </c>
      <c r="S29" s="342">
        <v>0</v>
      </c>
      <c r="T29" s="342">
        <v>0</v>
      </c>
      <c r="U29" s="342">
        <v>0</v>
      </c>
      <c r="V29" s="342">
        <v>0</v>
      </c>
      <c r="W29" s="342">
        <v>0</v>
      </c>
      <c r="X29" s="342">
        <v>0</v>
      </c>
      <c r="Y29" s="342">
        <v>0</v>
      </c>
      <c r="Z29" s="342">
        <v>0</v>
      </c>
      <c r="AA29" s="342">
        <v>0</v>
      </c>
      <c r="AB29" s="341">
        <f t="shared" si="7"/>
        <v>0</v>
      </c>
      <c r="AC29" s="348">
        <f t="shared" si="8"/>
        <v>0</v>
      </c>
    </row>
    <row r="30" spans="1:32" ht="47.25" x14ac:dyDescent="0.25">
      <c r="A30" s="87" t="s">
        <v>63</v>
      </c>
      <c r="B30" s="86" t="s">
        <v>173</v>
      </c>
      <c r="C30" s="341">
        <v>0</v>
      </c>
      <c r="D30" s="341">
        <f t="shared" si="5"/>
        <v>0.81214567000000004</v>
      </c>
      <c r="E30" s="344">
        <f t="shared" si="6"/>
        <v>0.81214567000000004</v>
      </c>
      <c r="F30" s="344">
        <f t="shared" si="9"/>
        <v>0</v>
      </c>
      <c r="G30" s="341">
        <v>0</v>
      </c>
      <c r="H30" s="341">
        <v>0</v>
      </c>
      <c r="I30" s="341">
        <v>0</v>
      </c>
      <c r="J30" s="341">
        <v>0</v>
      </c>
      <c r="K30" s="341">
        <v>0</v>
      </c>
      <c r="L30" s="341">
        <v>0</v>
      </c>
      <c r="M30" s="341">
        <v>0</v>
      </c>
      <c r="N30" s="345">
        <v>0.81214567000000004</v>
      </c>
      <c r="O30" s="341">
        <v>0.81214567000000004</v>
      </c>
      <c r="P30" s="341">
        <v>0</v>
      </c>
      <c r="Q30" s="341">
        <v>0</v>
      </c>
      <c r="R30" s="341">
        <v>0</v>
      </c>
      <c r="S30" s="341">
        <v>0</v>
      </c>
      <c r="T30" s="341">
        <v>0</v>
      </c>
      <c r="U30" s="341">
        <v>0</v>
      </c>
      <c r="V30" s="341">
        <v>0</v>
      </c>
      <c r="W30" s="341">
        <v>0</v>
      </c>
      <c r="X30" s="341">
        <v>0</v>
      </c>
      <c r="Y30" s="341">
        <v>0</v>
      </c>
      <c r="Z30" s="341">
        <v>0</v>
      </c>
      <c r="AA30" s="341">
        <v>0</v>
      </c>
      <c r="AB30" s="341">
        <f t="shared" si="7"/>
        <v>0</v>
      </c>
      <c r="AC30" s="348">
        <f t="shared" si="8"/>
        <v>0.81214567000000004</v>
      </c>
    </row>
    <row r="31" spans="1:32" x14ac:dyDescent="0.25">
      <c r="A31" s="87" t="s">
        <v>172</v>
      </c>
      <c r="B31" s="55" t="s">
        <v>171</v>
      </c>
      <c r="C31" s="341">
        <v>0</v>
      </c>
      <c r="D31" s="341">
        <f t="shared" si="5"/>
        <v>0</v>
      </c>
      <c r="E31" s="344">
        <f t="shared" si="6"/>
        <v>0</v>
      </c>
      <c r="F31" s="344">
        <f t="shared" si="9"/>
        <v>0</v>
      </c>
      <c r="G31" s="342">
        <v>0</v>
      </c>
      <c r="H31" s="342">
        <v>0</v>
      </c>
      <c r="I31" s="342">
        <v>0</v>
      </c>
      <c r="J31" s="342">
        <v>0</v>
      </c>
      <c r="K31" s="342">
        <v>0</v>
      </c>
      <c r="L31" s="342">
        <v>0</v>
      </c>
      <c r="M31" s="342">
        <v>0</v>
      </c>
      <c r="N31" s="342">
        <v>0</v>
      </c>
      <c r="O31" s="342">
        <v>0</v>
      </c>
      <c r="P31" s="342">
        <v>0</v>
      </c>
      <c r="Q31" s="342">
        <v>0</v>
      </c>
      <c r="R31" s="342">
        <v>0</v>
      </c>
      <c r="S31" s="342">
        <v>0</v>
      </c>
      <c r="T31" s="342">
        <v>0</v>
      </c>
      <c r="U31" s="342">
        <v>0</v>
      </c>
      <c r="V31" s="342">
        <v>0</v>
      </c>
      <c r="W31" s="342">
        <v>0</v>
      </c>
      <c r="X31" s="342">
        <v>0</v>
      </c>
      <c r="Y31" s="342">
        <v>0</v>
      </c>
      <c r="Z31" s="342">
        <v>0</v>
      </c>
      <c r="AA31" s="342">
        <v>0</v>
      </c>
      <c r="AB31" s="341">
        <f t="shared" si="7"/>
        <v>0</v>
      </c>
      <c r="AC31" s="348">
        <f t="shared" si="8"/>
        <v>0</v>
      </c>
    </row>
    <row r="32" spans="1:32" ht="31.5" x14ac:dyDescent="0.25">
      <c r="A32" s="87" t="s">
        <v>170</v>
      </c>
      <c r="B32" s="55" t="s">
        <v>169</v>
      </c>
      <c r="C32" s="341">
        <v>0</v>
      </c>
      <c r="D32" s="341">
        <f t="shared" si="5"/>
        <v>0.75972267000000004</v>
      </c>
      <c r="E32" s="344">
        <f t="shared" si="6"/>
        <v>0.75972267000000004</v>
      </c>
      <c r="F32" s="344">
        <f t="shared" si="9"/>
        <v>0</v>
      </c>
      <c r="G32" s="342">
        <v>0</v>
      </c>
      <c r="H32" s="342">
        <v>0</v>
      </c>
      <c r="I32" s="342">
        <v>0</v>
      </c>
      <c r="J32" s="342">
        <v>0</v>
      </c>
      <c r="K32" s="342">
        <v>0</v>
      </c>
      <c r="L32" s="342">
        <v>0</v>
      </c>
      <c r="M32" s="342">
        <v>0</v>
      </c>
      <c r="N32" s="342">
        <v>0.75972267000000004</v>
      </c>
      <c r="O32" s="342">
        <v>0.75972267000000004</v>
      </c>
      <c r="P32" s="342">
        <v>0</v>
      </c>
      <c r="Q32" s="342">
        <v>0</v>
      </c>
      <c r="R32" s="342">
        <v>0</v>
      </c>
      <c r="S32" s="342">
        <v>0</v>
      </c>
      <c r="T32" s="342">
        <v>0</v>
      </c>
      <c r="U32" s="342">
        <v>0</v>
      </c>
      <c r="V32" s="342">
        <v>0</v>
      </c>
      <c r="W32" s="342">
        <v>0</v>
      </c>
      <c r="X32" s="342">
        <v>0</v>
      </c>
      <c r="Y32" s="342">
        <v>0</v>
      </c>
      <c r="Z32" s="342">
        <v>0</v>
      </c>
      <c r="AA32" s="342">
        <v>0</v>
      </c>
      <c r="AB32" s="341">
        <f t="shared" si="7"/>
        <v>0</v>
      </c>
      <c r="AC32" s="348">
        <f t="shared" si="8"/>
        <v>0.75972267000000004</v>
      </c>
    </row>
    <row r="33" spans="1:29" x14ac:dyDescent="0.25">
      <c r="A33" s="87" t="s">
        <v>168</v>
      </c>
      <c r="B33" s="55" t="s">
        <v>167</v>
      </c>
      <c r="C33" s="341">
        <v>0</v>
      </c>
      <c r="D33" s="341">
        <f t="shared" si="5"/>
        <v>0</v>
      </c>
      <c r="E33" s="344">
        <f t="shared" si="6"/>
        <v>0</v>
      </c>
      <c r="F33" s="344">
        <f t="shared" si="9"/>
        <v>0</v>
      </c>
      <c r="G33" s="342">
        <v>0</v>
      </c>
      <c r="H33" s="342">
        <v>0</v>
      </c>
      <c r="I33" s="342">
        <v>0</v>
      </c>
      <c r="J33" s="342">
        <v>0</v>
      </c>
      <c r="K33" s="342">
        <v>0</v>
      </c>
      <c r="L33" s="342">
        <v>0</v>
      </c>
      <c r="M33" s="342">
        <v>0</v>
      </c>
      <c r="N33" s="342">
        <v>0</v>
      </c>
      <c r="O33" s="342">
        <v>0</v>
      </c>
      <c r="P33" s="342">
        <v>0</v>
      </c>
      <c r="Q33" s="342">
        <v>0</v>
      </c>
      <c r="R33" s="342">
        <v>0</v>
      </c>
      <c r="S33" s="342">
        <v>0</v>
      </c>
      <c r="T33" s="342">
        <v>0</v>
      </c>
      <c r="U33" s="342">
        <v>0</v>
      </c>
      <c r="V33" s="342">
        <v>0</v>
      </c>
      <c r="W33" s="342">
        <v>0</v>
      </c>
      <c r="X33" s="342">
        <v>0</v>
      </c>
      <c r="Y33" s="342">
        <v>0</v>
      </c>
      <c r="Z33" s="342">
        <v>0</v>
      </c>
      <c r="AA33" s="342">
        <v>0</v>
      </c>
      <c r="AB33" s="341">
        <f t="shared" si="7"/>
        <v>0</v>
      </c>
      <c r="AC33" s="348">
        <f t="shared" si="8"/>
        <v>0</v>
      </c>
    </row>
    <row r="34" spans="1:29" x14ac:dyDescent="0.25">
      <c r="A34" s="87" t="s">
        <v>166</v>
      </c>
      <c r="B34" s="55" t="s">
        <v>165</v>
      </c>
      <c r="C34" s="341">
        <v>0</v>
      </c>
      <c r="D34" s="341">
        <f t="shared" si="5"/>
        <v>5.2422999999999997E-2</v>
      </c>
      <c r="E34" s="344">
        <f t="shared" si="6"/>
        <v>5.2422999999999997E-2</v>
      </c>
      <c r="F34" s="344">
        <f t="shared" si="9"/>
        <v>0</v>
      </c>
      <c r="G34" s="342">
        <v>0</v>
      </c>
      <c r="H34" s="342">
        <v>0</v>
      </c>
      <c r="I34" s="342">
        <v>0</v>
      </c>
      <c r="J34" s="342">
        <v>0</v>
      </c>
      <c r="K34" s="342">
        <v>0</v>
      </c>
      <c r="L34" s="342">
        <v>0</v>
      </c>
      <c r="M34" s="342">
        <v>0</v>
      </c>
      <c r="N34" s="342">
        <v>5.2422999999999997E-2</v>
      </c>
      <c r="O34" s="342">
        <v>5.2422999999999997E-2</v>
      </c>
      <c r="P34" s="342">
        <v>0</v>
      </c>
      <c r="Q34" s="342">
        <v>0</v>
      </c>
      <c r="R34" s="342">
        <v>0</v>
      </c>
      <c r="S34" s="342">
        <v>0</v>
      </c>
      <c r="T34" s="342">
        <v>0</v>
      </c>
      <c r="U34" s="342">
        <v>0</v>
      </c>
      <c r="V34" s="342">
        <v>0</v>
      </c>
      <c r="W34" s="342">
        <v>0</v>
      </c>
      <c r="X34" s="342">
        <v>0</v>
      </c>
      <c r="Y34" s="342">
        <v>0</v>
      </c>
      <c r="Z34" s="342">
        <v>0</v>
      </c>
      <c r="AA34" s="342">
        <v>0</v>
      </c>
      <c r="AB34" s="341">
        <f t="shared" si="7"/>
        <v>0</v>
      </c>
      <c r="AC34" s="348">
        <f t="shared" si="8"/>
        <v>5.2422999999999997E-2</v>
      </c>
    </row>
    <row r="35" spans="1:29" ht="31.5" x14ac:dyDescent="0.25">
      <c r="A35" s="87" t="s">
        <v>62</v>
      </c>
      <c r="B35" s="86" t="s">
        <v>164</v>
      </c>
      <c r="C35" s="341">
        <v>0</v>
      </c>
      <c r="D35" s="341">
        <f t="shared" si="5"/>
        <v>0</v>
      </c>
      <c r="E35" s="344">
        <f t="shared" si="6"/>
        <v>0</v>
      </c>
      <c r="F35" s="344">
        <f t="shared" si="9"/>
        <v>0</v>
      </c>
      <c r="G35" s="341">
        <v>0</v>
      </c>
      <c r="H35" s="341">
        <v>0</v>
      </c>
      <c r="I35" s="341">
        <v>0</v>
      </c>
      <c r="J35" s="341">
        <v>0</v>
      </c>
      <c r="K35" s="341">
        <v>0</v>
      </c>
      <c r="L35" s="341">
        <v>0</v>
      </c>
      <c r="M35" s="341">
        <v>0</v>
      </c>
      <c r="N35" s="345">
        <v>0</v>
      </c>
      <c r="O35" s="341">
        <v>0</v>
      </c>
      <c r="P35" s="341">
        <v>0</v>
      </c>
      <c r="Q35" s="341">
        <v>0</v>
      </c>
      <c r="R35" s="341">
        <v>0</v>
      </c>
      <c r="S35" s="341">
        <v>0</v>
      </c>
      <c r="T35" s="341">
        <v>0</v>
      </c>
      <c r="U35" s="341">
        <v>0</v>
      </c>
      <c r="V35" s="341">
        <v>0</v>
      </c>
      <c r="W35" s="341">
        <v>0</v>
      </c>
      <c r="X35" s="341">
        <v>0</v>
      </c>
      <c r="Y35" s="341">
        <v>0</v>
      </c>
      <c r="Z35" s="341">
        <v>0</v>
      </c>
      <c r="AA35" s="341">
        <v>0</v>
      </c>
      <c r="AB35" s="341">
        <f t="shared" si="7"/>
        <v>0</v>
      </c>
      <c r="AC35" s="348">
        <f t="shared" si="8"/>
        <v>0</v>
      </c>
    </row>
    <row r="36" spans="1:29" ht="31.5" x14ac:dyDescent="0.25">
      <c r="A36" s="84" t="s">
        <v>163</v>
      </c>
      <c r="B36" s="83" t="s">
        <v>162</v>
      </c>
      <c r="C36" s="346">
        <v>0</v>
      </c>
      <c r="D36" s="341">
        <f t="shared" si="5"/>
        <v>0</v>
      </c>
      <c r="E36" s="344">
        <f t="shared" si="6"/>
        <v>0</v>
      </c>
      <c r="F36" s="344">
        <f t="shared" si="9"/>
        <v>0</v>
      </c>
      <c r="G36" s="342">
        <v>0</v>
      </c>
      <c r="H36" s="342">
        <v>0</v>
      </c>
      <c r="I36" s="342">
        <v>0</v>
      </c>
      <c r="J36" s="342">
        <v>0</v>
      </c>
      <c r="K36" s="342">
        <v>0</v>
      </c>
      <c r="L36" s="342">
        <v>0</v>
      </c>
      <c r="M36" s="342">
        <v>0</v>
      </c>
      <c r="N36" s="342">
        <v>0</v>
      </c>
      <c r="O36" s="342">
        <v>0</v>
      </c>
      <c r="P36" s="342">
        <v>0</v>
      </c>
      <c r="Q36" s="342">
        <v>0</v>
      </c>
      <c r="R36" s="342">
        <v>0</v>
      </c>
      <c r="S36" s="342">
        <v>0</v>
      </c>
      <c r="T36" s="342">
        <v>0</v>
      </c>
      <c r="U36" s="342">
        <v>0</v>
      </c>
      <c r="V36" s="342">
        <v>0</v>
      </c>
      <c r="W36" s="342">
        <v>0</v>
      </c>
      <c r="X36" s="342">
        <v>0</v>
      </c>
      <c r="Y36" s="342">
        <v>0</v>
      </c>
      <c r="Z36" s="342">
        <v>0</v>
      </c>
      <c r="AA36" s="342">
        <v>0</v>
      </c>
      <c r="AB36" s="341">
        <f t="shared" si="7"/>
        <v>0</v>
      </c>
      <c r="AC36" s="348">
        <f t="shared" si="8"/>
        <v>0</v>
      </c>
    </row>
    <row r="37" spans="1:29" x14ac:dyDescent="0.25">
      <c r="A37" s="84" t="s">
        <v>161</v>
      </c>
      <c r="B37" s="83" t="s">
        <v>151</v>
      </c>
      <c r="C37" s="346">
        <v>0</v>
      </c>
      <c r="D37" s="341">
        <f t="shared" si="5"/>
        <v>0</v>
      </c>
      <c r="E37" s="344">
        <f t="shared" si="6"/>
        <v>0</v>
      </c>
      <c r="F37" s="344">
        <f t="shared" si="9"/>
        <v>0</v>
      </c>
      <c r="G37" s="342">
        <v>0</v>
      </c>
      <c r="H37" s="342">
        <v>0</v>
      </c>
      <c r="I37" s="342">
        <v>0</v>
      </c>
      <c r="J37" s="342">
        <v>0</v>
      </c>
      <c r="K37" s="342">
        <v>0</v>
      </c>
      <c r="L37" s="342">
        <v>0</v>
      </c>
      <c r="M37" s="342">
        <v>0</v>
      </c>
      <c r="N37" s="342">
        <v>0</v>
      </c>
      <c r="O37" s="342">
        <v>0</v>
      </c>
      <c r="P37" s="342">
        <v>0</v>
      </c>
      <c r="Q37" s="342">
        <v>0</v>
      </c>
      <c r="R37" s="342">
        <v>0</v>
      </c>
      <c r="S37" s="342">
        <v>0</v>
      </c>
      <c r="T37" s="342">
        <v>0</v>
      </c>
      <c r="U37" s="342">
        <v>0</v>
      </c>
      <c r="V37" s="342">
        <v>0</v>
      </c>
      <c r="W37" s="342">
        <v>0</v>
      </c>
      <c r="X37" s="342">
        <v>0</v>
      </c>
      <c r="Y37" s="342">
        <v>0</v>
      </c>
      <c r="Z37" s="342">
        <v>0</v>
      </c>
      <c r="AA37" s="342">
        <v>0</v>
      </c>
      <c r="AB37" s="341">
        <f t="shared" si="7"/>
        <v>0</v>
      </c>
      <c r="AC37" s="348">
        <f t="shared" si="8"/>
        <v>0</v>
      </c>
    </row>
    <row r="38" spans="1:29" x14ac:dyDescent="0.25">
      <c r="A38" s="84" t="s">
        <v>160</v>
      </c>
      <c r="B38" s="83" t="s">
        <v>149</v>
      </c>
      <c r="C38" s="346">
        <v>0</v>
      </c>
      <c r="D38" s="341">
        <f t="shared" si="5"/>
        <v>0</v>
      </c>
      <c r="E38" s="344">
        <f t="shared" si="6"/>
        <v>0</v>
      </c>
      <c r="F38" s="344">
        <f t="shared" si="9"/>
        <v>0</v>
      </c>
      <c r="G38" s="342">
        <v>0</v>
      </c>
      <c r="H38" s="342">
        <v>0</v>
      </c>
      <c r="I38" s="342">
        <v>0</v>
      </c>
      <c r="J38" s="342">
        <v>0</v>
      </c>
      <c r="K38" s="342">
        <v>0</v>
      </c>
      <c r="L38" s="342">
        <v>0</v>
      </c>
      <c r="M38" s="342">
        <v>0</v>
      </c>
      <c r="N38" s="342">
        <v>0</v>
      </c>
      <c r="O38" s="342">
        <v>0</v>
      </c>
      <c r="P38" s="342">
        <v>0</v>
      </c>
      <c r="Q38" s="342">
        <v>0</v>
      </c>
      <c r="R38" s="342">
        <v>0</v>
      </c>
      <c r="S38" s="342">
        <v>0</v>
      </c>
      <c r="T38" s="342">
        <v>0</v>
      </c>
      <c r="U38" s="342">
        <v>0</v>
      </c>
      <c r="V38" s="342">
        <v>0</v>
      </c>
      <c r="W38" s="342">
        <v>0</v>
      </c>
      <c r="X38" s="342">
        <v>0</v>
      </c>
      <c r="Y38" s="342">
        <v>0</v>
      </c>
      <c r="Z38" s="342">
        <v>0</v>
      </c>
      <c r="AA38" s="342">
        <v>0</v>
      </c>
      <c r="AB38" s="341">
        <f t="shared" si="7"/>
        <v>0</v>
      </c>
      <c r="AC38" s="348">
        <f t="shared" si="8"/>
        <v>0</v>
      </c>
    </row>
    <row r="39" spans="1:29" ht="31.5" x14ac:dyDescent="0.25">
      <c r="A39" s="84" t="s">
        <v>159</v>
      </c>
      <c r="B39" s="55" t="s">
        <v>147</v>
      </c>
      <c r="C39" s="341">
        <v>0</v>
      </c>
      <c r="D39" s="341">
        <f t="shared" si="5"/>
        <v>0</v>
      </c>
      <c r="E39" s="344">
        <f t="shared" si="6"/>
        <v>0</v>
      </c>
      <c r="F39" s="344">
        <f t="shared" si="9"/>
        <v>0</v>
      </c>
      <c r="G39" s="342">
        <v>0</v>
      </c>
      <c r="H39" s="342">
        <v>0</v>
      </c>
      <c r="I39" s="342">
        <v>0</v>
      </c>
      <c r="J39" s="342">
        <v>0</v>
      </c>
      <c r="K39" s="342">
        <v>0</v>
      </c>
      <c r="L39" s="342">
        <v>0</v>
      </c>
      <c r="M39" s="342">
        <v>0</v>
      </c>
      <c r="N39" s="342">
        <v>0</v>
      </c>
      <c r="O39" s="342">
        <v>0</v>
      </c>
      <c r="P39" s="342">
        <v>0</v>
      </c>
      <c r="Q39" s="342">
        <v>0</v>
      </c>
      <c r="R39" s="342">
        <v>0</v>
      </c>
      <c r="S39" s="342">
        <v>0</v>
      </c>
      <c r="T39" s="342">
        <v>0</v>
      </c>
      <c r="U39" s="342">
        <v>0</v>
      </c>
      <c r="V39" s="342">
        <v>0</v>
      </c>
      <c r="W39" s="342">
        <v>0</v>
      </c>
      <c r="X39" s="342">
        <v>0</v>
      </c>
      <c r="Y39" s="342">
        <v>0</v>
      </c>
      <c r="Z39" s="342">
        <v>0</v>
      </c>
      <c r="AA39" s="342">
        <v>0</v>
      </c>
      <c r="AB39" s="341">
        <f t="shared" si="7"/>
        <v>0</v>
      </c>
      <c r="AC39" s="348">
        <f t="shared" si="8"/>
        <v>0</v>
      </c>
    </row>
    <row r="40" spans="1:29" ht="31.5" x14ac:dyDescent="0.25">
      <c r="A40" s="84" t="s">
        <v>158</v>
      </c>
      <c r="B40" s="55" t="s">
        <v>145</v>
      </c>
      <c r="C40" s="341">
        <v>0</v>
      </c>
      <c r="D40" s="341">
        <f t="shared" si="5"/>
        <v>0</v>
      </c>
      <c r="E40" s="344">
        <f t="shared" si="6"/>
        <v>0</v>
      </c>
      <c r="F40" s="344">
        <f t="shared" si="9"/>
        <v>0</v>
      </c>
      <c r="G40" s="342">
        <v>0</v>
      </c>
      <c r="H40" s="342">
        <v>0</v>
      </c>
      <c r="I40" s="342">
        <v>0</v>
      </c>
      <c r="J40" s="342">
        <v>0</v>
      </c>
      <c r="K40" s="342">
        <v>0</v>
      </c>
      <c r="L40" s="342">
        <v>0</v>
      </c>
      <c r="M40" s="342">
        <v>0</v>
      </c>
      <c r="N40" s="342">
        <v>0</v>
      </c>
      <c r="O40" s="342">
        <v>0</v>
      </c>
      <c r="P40" s="342">
        <v>0</v>
      </c>
      <c r="Q40" s="342">
        <v>0</v>
      </c>
      <c r="R40" s="342">
        <v>0</v>
      </c>
      <c r="S40" s="342">
        <v>0</v>
      </c>
      <c r="T40" s="342">
        <v>0</v>
      </c>
      <c r="U40" s="342">
        <v>0</v>
      </c>
      <c r="V40" s="342">
        <v>0</v>
      </c>
      <c r="W40" s="342">
        <v>0</v>
      </c>
      <c r="X40" s="342">
        <v>0</v>
      </c>
      <c r="Y40" s="342">
        <v>0</v>
      </c>
      <c r="Z40" s="342">
        <v>0</v>
      </c>
      <c r="AA40" s="342">
        <v>0</v>
      </c>
      <c r="AB40" s="341">
        <f t="shared" si="7"/>
        <v>0</v>
      </c>
      <c r="AC40" s="348">
        <f t="shared" si="8"/>
        <v>0</v>
      </c>
    </row>
    <row r="41" spans="1:29" x14ac:dyDescent="0.25">
      <c r="A41" s="84" t="s">
        <v>157</v>
      </c>
      <c r="B41" s="55" t="s">
        <v>143</v>
      </c>
      <c r="C41" s="341">
        <v>0</v>
      </c>
      <c r="D41" s="341">
        <f t="shared" si="5"/>
        <v>0</v>
      </c>
      <c r="E41" s="344">
        <f t="shared" si="6"/>
        <v>0</v>
      </c>
      <c r="F41" s="344">
        <f t="shared" si="9"/>
        <v>0</v>
      </c>
      <c r="G41" s="342">
        <v>0</v>
      </c>
      <c r="H41" s="342">
        <v>0</v>
      </c>
      <c r="I41" s="342">
        <v>0</v>
      </c>
      <c r="J41" s="342">
        <v>0</v>
      </c>
      <c r="K41" s="342">
        <v>0</v>
      </c>
      <c r="L41" s="342">
        <v>0</v>
      </c>
      <c r="M41" s="342">
        <v>0</v>
      </c>
      <c r="N41" s="342">
        <v>0</v>
      </c>
      <c r="O41" s="342">
        <v>0</v>
      </c>
      <c r="P41" s="342">
        <v>0</v>
      </c>
      <c r="Q41" s="342">
        <v>0</v>
      </c>
      <c r="R41" s="342">
        <v>0</v>
      </c>
      <c r="S41" s="342">
        <v>0</v>
      </c>
      <c r="T41" s="342">
        <v>0</v>
      </c>
      <c r="U41" s="342">
        <v>0</v>
      </c>
      <c r="V41" s="342">
        <v>0</v>
      </c>
      <c r="W41" s="342">
        <v>0</v>
      </c>
      <c r="X41" s="342">
        <v>0</v>
      </c>
      <c r="Y41" s="342">
        <v>0</v>
      </c>
      <c r="Z41" s="342">
        <v>0</v>
      </c>
      <c r="AA41" s="342">
        <v>0</v>
      </c>
      <c r="AB41" s="341">
        <f t="shared" si="7"/>
        <v>0</v>
      </c>
      <c r="AC41" s="348">
        <f t="shared" si="8"/>
        <v>0</v>
      </c>
    </row>
    <row r="42" spans="1:29" ht="18.75" x14ac:dyDescent="0.25">
      <c r="A42" s="84" t="s">
        <v>156</v>
      </c>
      <c r="B42" s="83" t="s">
        <v>141</v>
      </c>
      <c r="C42" s="346">
        <v>0</v>
      </c>
      <c r="D42" s="341">
        <f t="shared" si="5"/>
        <v>0</v>
      </c>
      <c r="E42" s="344">
        <f t="shared" si="6"/>
        <v>0</v>
      </c>
      <c r="F42" s="344">
        <f t="shared" si="9"/>
        <v>0</v>
      </c>
      <c r="G42" s="342">
        <v>0</v>
      </c>
      <c r="H42" s="342">
        <v>0</v>
      </c>
      <c r="I42" s="342">
        <v>0</v>
      </c>
      <c r="J42" s="342">
        <v>0</v>
      </c>
      <c r="K42" s="342">
        <v>0</v>
      </c>
      <c r="L42" s="342">
        <v>0</v>
      </c>
      <c r="M42" s="342">
        <v>0</v>
      </c>
      <c r="N42" s="342">
        <v>0</v>
      </c>
      <c r="O42" s="342">
        <v>0</v>
      </c>
      <c r="P42" s="342">
        <v>0</v>
      </c>
      <c r="Q42" s="342">
        <v>0</v>
      </c>
      <c r="R42" s="342">
        <v>0</v>
      </c>
      <c r="S42" s="342">
        <v>0</v>
      </c>
      <c r="T42" s="342">
        <v>0</v>
      </c>
      <c r="U42" s="342">
        <v>0</v>
      </c>
      <c r="V42" s="342">
        <v>0</v>
      </c>
      <c r="W42" s="342">
        <v>0</v>
      </c>
      <c r="X42" s="342">
        <v>0</v>
      </c>
      <c r="Y42" s="342">
        <v>0</v>
      </c>
      <c r="Z42" s="342">
        <v>0</v>
      </c>
      <c r="AA42" s="342">
        <v>0</v>
      </c>
      <c r="AB42" s="341">
        <f t="shared" si="7"/>
        <v>0</v>
      </c>
      <c r="AC42" s="348">
        <f t="shared" si="8"/>
        <v>0</v>
      </c>
    </row>
    <row r="43" spans="1:29" x14ac:dyDescent="0.25">
      <c r="A43" s="87" t="s">
        <v>61</v>
      </c>
      <c r="B43" s="86" t="s">
        <v>155</v>
      </c>
      <c r="C43" s="341">
        <v>0</v>
      </c>
      <c r="D43" s="341">
        <f t="shared" si="5"/>
        <v>0</v>
      </c>
      <c r="E43" s="344">
        <f t="shared" si="6"/>
        <v>0</v>
      </c>
      <c r="F43" s="344">
        <f t="shared" si="9"/>
        <v>0</v>
      </c>
      <c r="G43" s="341">
        <v>0</v>
      </c>
      <c r="H43" s="341">
        <v>0</v>
      </c>
      <c r="I43" s="341">
        <v>0</v>
      </c>
      <c r="J43" s="341">
        <v>0</v>
      </c>
      <c r="K43" s="341">
        <v>0</v>
      </c>
      <c r="L43" s="341">
        <v>0</v>
      </c>
      <c r="M43" s="341">
        <v>0</v>
      </c>
      <c r="N43" s="345">
        <v>0</v>
      </c>
      <c r="O43" s="341">
        <v>0</v>
      </c>
      <c r="P43" s="341">
        <v>0</v>
      </c>
      <c r="Q43" s="341">
        <v>0</v>
      </c>
      <c r="R43" s="341">
        <v>0</v>
      </c>
      <c r="S43" s="341">
        <v>0</v>
      </c>
      <c r="T43" s="341">
        <v>0</v>
      </c>
      <c r="U43" s="341">
        <v>0</v>
      </c>
      <c r="V43" s="341">
        <v>0</v>
      </c>
      <c r="W43" s="341">
        <v>0</v>
      </c>
      <c r="X43" s="341">
        <v>0</v>
      </c>
      <c r="Y43" s="341">
        <v>0</v>
      </c>
      <c r="Z43" s="341">
        <v>0</v>
      </c>
      <c r="AA43" s="341">
        <v>0</v>
      </c>
      <c r="AB43" s="341">
        <f t="shared" si="7"/>
        <v>0</v>
      </c>
      <c r="AC43" s="348">
        <f t="shared" si="8"/>
        <v>0</v>
      </c>
    </row>
    <row r="44" spans="1:29" x14ac:dyDescent="0.25">
      <c r="A44" s="84" t="s">
        <v>154</v>
      </c>
      <c r="B44" s="55" t="s">
        <v>153</v>
      </c>
      <c r="C44" s="341">
        <v>0</v>
      </c>
      <c r="D44" s="341">
        <f t="shared" si="5"/>
        <v>0</v>
      </c>
      <c r="E44" s="344">
        <f t="shared" si="6"/>
        <v>0</v>
      </c>
      <c r="F44" s="344">
        <f t="shared" si="9"/>
        <v>0</v>
      </c>
      <c r="G44" s="342">
        <v>0</v>
      </c>
      <c r="H44" s="342">
        <v>0</v>
      </c>
      <c r="I44" s="342">
        <v>0</v>
      </c>
      <c r="J44" s="342">
        <v>0</v>
      </c>
      <c r="K44" s="342">
        <v>0</v>
      </c>
      <c r="L44" s="342">
        <v>0</v>
      </c>
      <c r="M44" s="342">
        <v>0</v>
      </c>
      <c r="N44" s="342">
        <v>0</v>
      </c>
      <c r="O44" s="342">
        <v>0</v>
      </c>
      <c r="P44" s="342">
        <v>0</v>
      </c>
      <c r="Q44" s="342">
        <v>0</v>
      </c>
      <c r="R44" s="342">
        <v>0</v>
      </c>
      <c r="S44" s="342">
        <v>0</v>
      </c>
      <c r="T44" s="342">
        <v>0</v>
      </c>
      <c r="U44" s="342">
        <v>0</v>
      </c>
      <c r="V44" s="342">
        <v>0</v>
      </c>
      <c r="W44" s="342">
        <v>0</v>
      </c>
      <c r="X44" s="342">
        <v>0</v>
      </c>
      <c r="Y44" s="342">
        <v>0</v>
      </c>
      <c r="Z44" s="342">
        <v>0</v>
      </c>
      <c r="AA44" s="342">
        <v>0</v>
      </c>
      <c r="AB44" s="341">
        <f t="shared" si="7"/>
        <v>0</v>
      </c>
      <c r="AC44" s="348">
        <f t="shared" si="8"/>
        <v>0</v>
      </c>
    </row>
    <row r="45" spans="1:29" x14ac:dyDescent="0.25">
      <c r="A45" s="84" t="s">
        <v>152</v>
      </c>
      <c r="B45" s="55" t="s">
        <v>151</v>
      </c>
      <c r="C45" s="341">
        <v>0</v>
      </c>
      <c r="D45" s="341">
        <f t="shared" si="5"/>
        <v>0</v>
      </c>
      <c r="E45" s="344">
        <f t="shared" si="6"/>
        <v>0</v>
      </c>
      <c r="F45" s="344">
        <f t="shared" si="9"/>
        <v>0</v>
      </c>
      <c r="G45" s="342">
        <v>0</v>
      </c>
      <c r="H45" s="342">
        <v>0</v>
      </c>
      <c r="I45" s="342">
        <v>0</v>
      </c>
      <c r="J45" s="342">
        <v>0</v>
      </c>
      <c r="K45" s="342">
        <v>0</v>
      </c>
      <c r="L45" s="342">
        <v>0</v>
      </c>
      <c r="M45" s="342">
        <v>0</v>
      </c>
      <c r="N45" s="343">
        <f>N37</f>
        <v>0</v>
      </c>
      <c r="O45" s="342">
        <v>0</v>
      </c>
      <c r="P45" s="342">
        <v>0</v>
      </c>
      <c r="Q45" s="342">
        <v>0</v>
      </c>
      <c r="R45" s="342">
        <v>0</v>
      </c>
      <c r="S45" s="342">
        <v>0</v>
      </c>
      <c r="T45" s="342">
        <v>0</v>
      </c>
      <c r="U45" s="342">
        <v>0</v>
      </c>
      <c r="V45" s="342">
        <v>0</v>
      </c>
      <c r="W45" s="342">
        <v>0</v>
      </c>
      <c r="X45" s="342">
        <v>0</v>
      </c>
      <c r="Y45" s="342">
        <v>0</v>
      </c>
      <c r="Z45" s="342">
        <v>0</v>
      </c>
      <c r="AA45" s="342">
        <v>0</v>
      </c>
      <c r="AB45" s="341">
        <f t="shared" si="7"/>
        <v>0</v>
      </c>
      <c r="AC45" s="348">
        <f t="shared" si="8"/>
        <v>0</v>
      </c>
    </row>
    <row r="46" spans="1:29" x14ac:dyDescent="0.25">
      <c r="A46" s="84" t="s">
        <v>150</v>
      </c>
      <c r="B46" s="55" t="s">
        <v>149</v>
      </c>
      <c r="C46" s="341">
        <v>0</v>
      </c>
      <c r="D46" s="341">
        <f t="shared" si="5"/>
        <v>0</v>
      </c>
      <c r="E46" s="344">
        <f t="shared" si="6"/>
        <v>0</v>
      </c>
      <c r="F46" s="344">
        <f t="shared" si="9"/>
        <v>0</v>
      </c>
      <c r="G46" s="342">
        <v>0</v>
      </c>
      <c r="H46" s="342">
        <v>0</v>
      </c>
      <c r="I46" s="342">
        <v>0</v>
      </c>
      <c r="J46" s="342">
        <v>0</v>
      </c>
      <c r="K46" s="342">
        <v>0</v>
      </c>
      <c r="L46" s="342">
        <v>0</v>
      </c>
      <c r="M46" s="342">
        <v>0</v>
      </c>
      <c r="N46" s="342">
        <v>0</v>
      </c>
      <c r="O46" s="342">
        <v>0</v>
      </c>
      <c r="P46" s="342">
        <v>0</v>
      </c>
      <c r="Q46" s="342">
        <v>0</v>
      </c>
      <c r="R46" s="342">
        <v>0</v>
      </c>
      <c r="S46" s="342">
        <v>0</v>
      </c>
      <c r="T46" s="342">
        <v>0</v>
      </c>
      <c r="U46" s="342">
        <v>0</v>
      </c>
      <c r="V46" s="342">
        <v>0</v>
      </c>
      <c r="W46" s="342">
        <v>0</v>
      </c>
      <c r="X46" s="342">
        <v>0</v>
      </c>
      <c r="Y46" s="342">
        <v>0</v>
      </c>
      <c r="Z46" s="342">
        <v>0</v>
      </c>
      <c r="AA46" s="342">
        <v>0</v>
      </c>
      <c r="AB46" s="341">
        <f t="shared" si="7"/>
        <v>0</v>
      </c>
      <c r="AC46" s="348">
        <f t="shared" si="8"/>
        <v>0</v>
      </c>
    </row>
    <row r="47" spans="1:29" ht="31.5" x14ac:dyDescent="0.25">
      <c r="A47" s="84" t="s">
        <v>148</v>
      </c>
      <c r="B47" s="55" t="s">
        <v>147</v>
      </c>
      <c r="C47" s="341">
        <v>0</v>
      </c>
      <c r="D47" s="341">
        <f t="shared" si="5"/>
        <v>0</v>
      </c>
      <c r="E47" s="344">
        <f t="shared" si="6"/>
        <v>0</v>
      </c>
      <c r="F47" s="344">
        <f t="shared" si="9"/>
        <v>0</v>
      </c>
      <c r="G47" s="342">
        <v>0</v>
      </c>
      <c r="H47" s="342">
        <v>0</v>
      </c>
      <c r="I47" s="342">
        <v>0</v>
      </c>
      <c r="J47" s="342">
        <v>0</v>
      </c>
      <c r="K47" s="342">
        <v>0</v>
      </c>
      <c r="L47" s="342">
        <v>0</v>
      </c>
      <c r="M47" s="342">
        <v>0</v>
      </c>
      <c r="N47" s="342">
        <f>N39</f>
        <v>0</v>
      </c>
      <c r="O47" s="342">
        <v>0</v>
      </c>
      <c r="P47" s="342">
        <v>0</v>
      </c>
      <c r="Q47" s="342">
        <v>0</v>
      </c>
      <c r="R47" s="342">
        <v>0</v>
      </c>
      <c r="S47" s="342">
        <v>0</v>
      </c>
      <c r="T47" s="342">
        <v>0</v>
      </c>
      <c r="U47" s="342">
        <v>0</v>
      </c>
      <c r="V47" s="342">
        <v>0</v>
      </c>
      <c r="W47" s="342">
        <v>0</v>
      </c>
      <c r="X47" s="342">
        <v>0</v>
      </c>
      <c r="Y47" s="342">
        <v>0</v>
      </c>
      <c r="Z47" s="342">
        <v>0</v>
      </c>
      <c r="AA47" s="342">
        <v>0</v>
      </c>
      <c r="AB47" s="341">
        <f t="shared" si="7"/>
        <v>0</v>
      </c>
      <c r="AC47" s="348">
        <f t="shared" si="8"/>
        <v>0</v>
      </c>
    </row>
    <row r="48" spans="1:29" ht="31.5" x14ac:dyDescent="0.25">
      <c r="A48" s="84" t="s">
        <v>146</v>
      </c>
      <c r="B48" s="55" t="s">
        <v>145</v>
      </c>
      <c r="C48" s="341">
        <v>0</v>
      </c>
      <c r="D48" s="341">
        <f t="shared" si="5"/>
        <v>0</v>
      </c>
      <c r="E48" s="344">
        <f t="shared" si="6"/>
        <v>0</v>
      </c>
      <c r="F48" s="344">
        <f t="shared" si="9"/>
        <v>0</v>
      </c>
      <c r="G48" s="342">
        <v>0</v>
      </c>
      <c r="H48" s="342">
        <v>0</v>
      </c>
      <c r="I48" s="342">
        <v>0</v>
      </c>
      <c r="J48" s="342">
        <v>0</v>
      </c>
      <c r="K48" s="342">
        <v>0</v>
      </c>
      <c r="L48" s="342">
        <v>0</v>
      </c>
      <c r="M48" s="342">
        <v>0</v>
      </c>
      <c r="N48" s="342">
        <f>N40</f>
        <v>0</v>
      </c>
      <c r="O48" s="342">
        <v>0</v>
      </c>
      <c r="P48" s="342">
        <v>0</v>
      </c>
      <c r="Q48" s="342">
        <v>0</v>
      </c>
      <c r="R48" s="342">
        <v>0</v>
      </c>
      <c r="S48" s="342">
        <v>0</v>
      </c>
      <c r="T48" s="342">
        <v>0</v>
      </c>
      <c r="U48" s="342">
        <v>0</v>
      </c>
      <c r="V48" s="342">
        <v>0</v>
      </c>
      <c r="W48" s="342">
        <v>0</v>
      </c>
      <c r="X48" s="342">
        <v>0</v>
      </c>
      <c r="Y48" s="342">
        <v>0</v>
      </c>
      <c r="Z48" s="342">
        <v>0</v>
      </c>
      <c r="AA48" s="342">
        <v>0</v>
      </c>
      <c r="AB48" s="341">
        <f t="shared" si="7"/>
        <v>0</v>
      </c>
      <c r="AC48" s="348">
        <f t="shared" si="8"/>
        <v>0</v>
      </c>
    </row>
    <row r="49" spans="1:29" x14ac:dyDescent="0.25">
      <c r="A49" s="84" t="s">
        <v>144</v>
      </c>
      <c r="B49" s="55" t="s">
        <v>143</v>
      </c>
      <c r="C49" s="341">
        <v>0</v>
      </c>
      <c r="D49" s="341">
        <f t="shared" si="5"/>
        <v>0</v>
      </c>
      <c r="E49" s="344">
        <f t="shared" si="6"/>
        <v>0</v>
      </c>
      <c r="F49" s="344">
        <f t="shared" si="9"/>
        <v>0</v>
      </c>
      <c r="G49" s="342">
        <v>0</v>
      </c>
      <c r="H49" s="342">
        <v>0</v>
      </c>
      <c r="I49" s="342">
        <v>0</v>
      </c>
      <c r="J49" s="342">
        <v>0</v>
      </c>
      <c r="K49" s="342">
        <v>0</v>
      </c>
      <c r="L49" s="342">
        <v>0</v>
      </c>
      <c r="M49" s="342">
        <v>0</v>
      </c>
      <c r="N49" s="342">
        <f>N41</f>
        <v>0</v>
      </c>
      <c r="O49" s="342">
        <v>0</v>
      </c>
      <c r="P49" s="342">
        <v>0</v>
      </c>
      <c r="Q49" s="342">
        <v>0</v>
      </c>
      <c r="R49" s="342">
        <v>0</v>
      </c>
      <c r="S49" s="342">
        <v>0</v>
      </c>
      <c r="T49" s="342">
        <v>0</v>
      </c>
      <c r="U49" s="342">
        <v>0</v>
      </c>
      <c r="V49" s="342">
        <v>0</v>
      </c>
      <c r="W49" s="342">
        <v>0</v>
      </c>
      <c r="X49" s="342">
        <v>0</v>
      </c>
      <c r="Y49" s="342">
        <v>0</v>
      </c>
      <c r="Z49" s="342">
        <v>0</v>
      </c>
      <c r="AA49" s="342">
        <v>0</v>
      </c>
      <c r="AB49" s="341">
        <f t="shared" si="7"/>
        <v>0</v>
      </c>
      <c r="AC49" s="348">
        <f t="shared" si="8"/>
        <v>0</v>
      </c>
    </row>
    <row r="50" spans="1:29" ht="18.75" x14ac:dyDescent="0.25">
      <c r="A50" s="84" t="s">
        <v>142</v>
      </c>
      <c r="B50" s="83" t="s">
        <v>141</v>
      </c>
      <c r="C50" s="346">
        <v>0</v>
      </c>
      <c r="D50" s="341">
        <f t="shared" si="5"/>
        <v>0</v>
      </c>
      <c r="E50" s="344">
        <f t="shared" si="6"/>
        <v>0</v>
      </c>
      <c r="F50" s="344">
        <f t="shared" si="9"/>
        <v>0</v>
      </c>
      <c r="G50" s="342">
        <v>0</v>
      </c>
      <c r="H50" s="342">
        <v>0</v>
      </c>
      <c r="I50" s="342">
        <v>0</v>
      </c>
      <c r="J50" s="342">
        <v>0</v>
      </c>
      <c r="K50" s="342">
        <v>0</v>
      </c>
      <c r="L50" s="342">
        <v>0</v>
      </c>
      <c r="M50" s="342">
        <v>0</v>
      </c>
      <c r="N50" s="342">
        <v>0</v>
      </c>
      <c r="O50" s="342">
        <v>0</v>
      </c>
      <c r="P50" s="342">
        <v>0</v>
      </c>
      <c r="Q50" s="342">
        <v>0</v>
      </c>
      <c r="R50" s="342">
        <v>0</v>
      </c>
      <c r="S50" s="342">
        <v>0</v>
      </c>
      <c r="T50" s="342">
        <v>0</v>
      </c>
      <c r="U50" s="342">
        <v>0</v>
      </c>
      <c r="V50" s="342">
        <v>0</v>
      </c>
      <c r="W50" s="342">
        <v>0</v>
      </c>
      <c r="X50" s="342">
        <v>0</v>
      </c>
      <c r="Y50" s="342">
        <v>0</v>
      </c>
      <c r="Z50" s="342">
        <v>0</v>
      </c>
      <c r="AA50" s="342">
        <v>0</v>
      </c>
      <c r="AB50" s="341">
        <f t="shared" si="7"/>
        <v>0</v>
      </c>
      <c r="AC50" s="348">
        <f t="shared" si="8"/>
        <v>0</v>
      </c>
    </row>
    <row r="51" spans="1:29" ht="35.25" customHeight="1" x14ac:dyDescent="0.25">
      <c r="A51" s="87" t="s">
        <v>59</v>
      </c>
      <c r="B51" s="86" t="s">
        <v>140</v>
      </c>
      <c r="C51" s="341">
        <v>0</v>
      </c>
      <c r="D51" s="341">
        <f t="shared" si="5"/>
        <v>0</v>
      </c>
      <c r="E51" s="344">
        <f t="shared" si="6"/>
        <v>0</v>
      </c>
      <c r="F51" s="344">
        <f t="shared" si="9"/>
        <v>0</v>
      </c>
      <c r="G51" s="341">
        <v>0</v>
      </c>
      <c r="H51" s="341">
        <v>0</v>
      </c>
      <c r="I51" s="341">
        <v>0</v>
      </c>
      <c r="J51" s="341">
        <v>0</v>
      </c>
      <c r="K51" s="341">
        <v>0</v>
      </c>
      <c r="L51" s="341">
        <v>0</v>
      </c>
      <c r="M51" s="341">
        <v>0</v>
      </c>
      <c r="N51" s="345">
        <v>0</v>
      </c>
      <c r="O51" s="341">
        <v>0</v>
      </c>
      <c r="P51" s="341">
        <v>0</v>
      </c>
      <c r="Q51" s="341">
        <v>0</v>
      </c>
      <c r="R51" s="341">
        <v>0</v>
      </c>
      <c r="S51" s="341">
        <v>0</v>
      </c>
      <c r="T51" s="341">
        <v>0</v>
      </c>
      <c r="U51" s="341">
        <v>0</v>
      </c>
      <c r="V51" s="341">
        <v>0</v>
      </c>
      <c r="W51" s="341">
        <v>0</v>
      </c>
      <c r="X51" s="341">
        <v>0</v>
      </c>
      <c r="Y51" s="341">
        <v>0</v>
      </c>
      <c r="Z51" s="341">
        <v>0</v>
      </c>
      <c r="AA51" s="341">
        <v>0</v>
      </c>
      <c r="AB51" s="341">
        <f t="shared" si="7"/>
        <v>0</v>
      </c>
      <c r="AC51" s="348">
        <f t="shared" si="8"/>
        <v>0</v>
      </c>
    </row>
    <row r="52" spans="1:29" x14ac:dyDescent="0.25">
      <c r="A52" s="84" t="s">
        <v>139</v>
      </c>
      <c r="B52" s="55" t="s">
        <v>138</v>
      </c>
      <c r="C52" s="341">
        <v>0</v>
      </c>
      <c r="D52" s="341">
        <f t="shared" si="5"/>
        <v>0.81214567000000004</v>
      </c>
      <c r="E52" s="344">
        <f t="shared" si="6"/>
        <v>0.81214567000000004</v>
      </c>
      <c r="F52" s="344">
        <f t="shared" si="9"/>
        <v>0</v>
      </c>
      <c r="G52" s="342">
        <v>0</v>
      </c>
      <c r="H52" s="342">
        <v>0</v>
      </c>
      <c r="I52" s="342">
        <v>0</v>
      </c>
      <c r="J52" s="342">
        <v>0</v>
      </c>
      <c r="K52" s="342">
        <v>0</v>
      </c>
      <c r="L52" s="342">
        <v>0</v>
      </c>
      <c r="M52" s="342">
        <v>0</v>
      </c>
      <c r="N52" s="342">
        <f>AC30</f>
        <v>0.81214567000000004</v>
      </c>
      <c r="O52" s="342">
        <v>0</v>
      </c>
      <c r="P52" s="342">
        <v>0</v>
      </c>
      <c r="Q52" s="342">
        <v>0</v>
      </c>
      <c r="R52" s="342">
        <v>0</v>
      </c>
      <c r="S52" s="342">
        <v>0</v>
      </c>
      <c r="T52" s="342">
        <v>0</v>
      </c>
      <c r="U52" s="342">
        <v>0</v>
      </c>
      <c r="V52" s="342">
        <v>0</v>
      </c>
      <c r="W52" s="342">
        <v>0</v>
      </c>
      <c r="X52" s="342">
        <v>0</v>
      </c>
      <c r="Y52" s="342">
        <v>0</v>
      </c>
      <c r="Z52" s="342">
        <v>0</v>
      </c>
      <c r="AA52" s="342">
        <v>0</v>
      </c>
      <c r="AB52" s="341">
        <f t="shared" si="7"/>
        <v>0</v>
      </c>
      <c r="AC52" s="348">
        <f t="shared" si="8"/>
        <v>0.81214567000000004</v>
      </c>
    </row>
    <row r="53" spans="1:29" x14ac:dyDescent="0.25">
      <c r="A53" s="84" t="s">
        <v>137</v>
      </c>
      <c r="B53" s="55" t="s">
        <v>131</v>
      </c>
      <c r="C53" s="341">
        <v>0</v>
      </c>
      <c r="D53" s="341">
        <f t="shared" si="5"/>
        <v>0</v>
      </c>
      <c r="E53" s="344">
        <f t="shared" si="6"/>
        <v>0</v>
      </c>
      <c r="F53" s="344">
        <f t="shared" si="9"/>
        <v>0</v>
      </c>
      <c r="G53" s="342">
        <v>0</v>
      </c>
      <c r="H53" s="342">
        <v>0</v>
      </c>
      <c r="I53" s="342">
        <v>0</v>
      </c>
      <c r="J53" s="342">
        <v>0</v>
      </c>
      <c r="K53" s="342">
        <v>0</v>
      </c>
      <c r="L53" s="342">
        <v>0</v>
      </c>
      <c r="M53" s="342">
        <v>0</v>
      </c>
      <c r="N53" s="343">
        <v>0</v>
      </c>
      <c r="O53" s="342">
        <v>0</v>
      </c>
      <c r="P53" s="342">
        <v>0</v>
      </c>
      <c r="Q53" s="342">
        <v>0</v>
      </c>
      <c r="R53" s="342">
        <v>0</v>
      </c>
      <c r="S53" s="342">
        <v>0</v>
      </c>
      <c r="T53" s="342">
        <v>0</v>
      </c>
      <c r="U53" s="342">
        <v>0</v>
      </c>
      <c r="V53" s="342">
        <v>0</v>
      </c>
      <c r="W53" s="342">
        <v>0</v>
      </c>
      <c r="X53" s="342">
        <v>0</v>
      </c>
      <c r="Y53" s="342">
        <v>0</v>
      </c>
      <c r="Z53" s="342">
        <v>0</v>
      </c>
      <c r="AA53" s="342">
        <v>0</v>
      </c>
      <c r="AB53" s="341">
        <f t="shared" si="7"/>
        <v>0</v>
      </c>
      <c r="AC53" s="348">
        <f t="shared" si="8"/>
        <v>0</v>
      </c>
    </row>
    <row r="54" spans="1:29" x14ac:dyDescent="0.25">
      <c r="A54" s="84" t="s">
        <v>136</v>
      </c>
      <c r="B54" s="83" t="s">
        <v>130</v>
      </c>
      <c r="C54" s="346">
        <v>0</v>
      </c>
      <c r="D54" s="341">
        <f t="shared" si="5"/>
        <v>0</v>
      </c>
      <c r="E54" s="344">
        <f t="shared" si="6"/>
        <v>0</v>
      </c>
      <c r="F54" s="344">
        <f t="shared" si="9"/>
        <v>0</v>
      </c>
      <c r="G54" s="342">
        <v>0</v>
      </c>
      <c r="H54" s="342">
        <v>0</v>
      </c>
      <c r="I54" s="342">
        <v>0</v>
      </c>
      <c r="J54" s="342">
        <v>0</v>
      </c>
      <c r="K54" s="342">
        <v>0</v>
      </c>
      <c r="L54" s="342">
        <v>0</v>
      </c>
      <c r="M54" s="342">
        <v>0</v>
      </c>
      <c r="N54" s="342">
        <f>N45</f>
        <v>0</v>
      </c>
      <c r="O54" s="342">
        <v>0</v>
      </c>
      <c r="P54" s="342">
        <v>0</v>
      </c>
      <c r="Q54" s="342">
        <v>0</v>
      </c>
      <c r="R54" s="342">
        <v>0</v>
      </c>
      <c r="S54" s="342">
        <v>0</v>
      </c>
      <c r="T54" s="342">
        <v>0</v>
      </c>
      <c r="U54" s="342">
        <v>0</v>
      </c>
      <c r="V54" s="342">
        <v>0</v>
      </c>
      <c r="W54" s="342">
        <v>0</v>
      </c>
      <c r="X54" s="342">
        <v>0</v>
      </c>
      <c r="Y54" s="342">
        <v>0</v>
      </c>
      <c r="Z54" s="342">
        <v>0</v>
      </c>
      <c r="AA54" s="342">
        <v>0</v>
      </c>
      <c r="AB54" s="341">
        <f t="shared" si="7"/>
        <v>0</v>
      </c>
      <c r="AC54" s="348">
        <f t="shared" si="8"/>
        <v>0</v>
      </c>
    </row>
    <row r="55" spans="1:29" x14ac:dyDescent="0.25">
      <c r="A55" s="84" t="s">
        <v>135</v>
      </c>
      <c r="B55" s="83" t="s">
        <v>129</v>
      </c>
      <c r="C55" s="346">
        <v>0</v>
      </c>
      <c r="D55" s="341">
        <f t="shared" si="5"/>
        <v>0</v>
      </c>
      <c r="E55" s="344">
        <f t="shared" si="6"/>
        <v>0</v>
      </c>
      <c r="F55" s="344">
        <f t="shared" si="9"/>
        <v>0</v>
      </c>
      <c r="G55" s="342">
        <v>0</v>
      </c>
      <c r="H55" s="342">
        <v>0</v>
      </c>
      <c r="I55" s="342">
        <v>0</v>
      </c>
      <c r="J55" s="342">
        <v>0</v>
      </c>
      <c r="K55" s="342">
        <v>0</v>
      </c>
      <c r="L55" s="342">
        <v>0</v>
      </c>
      <c r="M55" s="342">
        <v>0</v>
      </c>
      <c r="N55" s="342">
        <v>0</v>
      </c>
      <c r="O55" s="342">
        <v>0</v>
      </c>
      <c r="P55" s="342">
        <v>0</v>
      </c>
      <c r="Q55" s="342">
        <v>0</v>
      </c>
      <c r="R55" s="342">
        <v>0</v>
      </c>
      <c r="S55" s="342">
        <v>0</v>
      </c>
      <c r="T55" s="342">
        <v>0</v>
      </c>
      <c r="U55" s="342">
        <v>0</v>
      </c>
      <c r="V55" s="342">
        <v>0</v>
      </c>
      <c r="W55" s="342">
        <v>0</v>
      </c>
      <c r="X55" s="342">
        <v>0</v>
      </c>
      <c r="Y55" s="342">
        <v>0</v>
      </c>
      <c r="Z55" s="342">
        <v>0</v>
      </c>
      <c r="AA55" s="342">
        <v>0</v>
      </c>
      <c r="AB55" s="341">
        <f t="shared" si="7"/>
        <v>0</v>
      </c>
      <c r="AC55" s="348">
        <f t="shared" si="8"/>
        <v>0</v>
      </c>
    </row>
    <row r="56" spans="1:29" x14ac:dyDescent="0.25">
      <c r="A56" s="84" t="s">
        <v>134</v>
      </c>
      <c r="B56" s="83" t="s">
        <v>128</v>
      </c>
      <c r="C56" s="346">
        <v>0</v>
      </c>
      <c r="D56" s="341">
        <f t="shared" si="5"/>
        <v>0</v>
      </c>
      <c r="E56" s="344">
        <f t="shared" si="6"/>
        <v>0</v>
      </c>
      <c r="F56" s="344">
        <f t="shared" si="9"/>
        <v>0</v>
      </c>
      <c r="G56" s="342">
        <v>0</v>
      </c>
      <c r="H56" s="342">
        <v>0</v>
      </c>
      <c r="I56" s="342">
        <v>0</v>
      </c>
      <c r="J56" s="342">
        <v>0</v>
      </c>
      <c r="K56" s="342">
        <v>0</v>
      </c>
      <c r="L56" s="342">
        <v>0</v>
      </c>
      <c r="M56" s="342">
        <v>0</v>
      </c>
      <c r="N56" s="342">
        <f>N47+N48+N49</f>
        <v>0</v>
      </c>
      <c r="O56" s="342">
        <v>0</v>
      </c>
      <c r="P56" s="342">
        <v>0</v>
      </c>
      <c r="Q56" s="342">
        <v>0</v>
      </c>
      <c r="R56" s="342">
        <v>0</v>
      </c>
      <c r="S56" s="342">
        <v>0</v>
      </c>
      <c r="T56" s="342">
        <v>0</v>
      </c>
      <c r="U56" s="342">
        <v>0</v>
      </c>
      <c r="V56" s="342">
        <v>0</v>
      </c>
      <c r="W56" s="342">
        <v>0</v>
      </c>
      <c r="X56" s="342">
        <v>0</v>
      </c>
      <c r="Y56" s="342">
        <v>0</v>
      </c>
      <c r="Z56" s="342">
        <v>0</v>
      </c>
      <c r="AA56" s="342">
        <v>0</v>
      </c>
      <c r="AB56" s="341">
        <f t="shared" si="7"/>
        <v>0</v>
      </c>
      <c r="AC56" s="348">
        <f t="shared" si="8"/>
        <v>0</v>
      </c>
    </row>
    <row r="57" spans="1:29" ht="18.75" x14ac:dyDescent="0.25">
      <c r="A57" s="84" t="s">
        <v>133</v>
      </c>
      <c r="B57" s="83" t="s">
        <v>127</v>
      </c>
      <c r="C57" s="346">
        <v>0</v>
      </c>
      <c r="D57" s="341">
        <f t="shared" si="5"/>
        <v>0</v>
      </c>
      <c r="E57" s="344">
        <f t="shared" si="6"/>
        <v>0</v>
      </c>
      <c r="F57" s="344">
        <f t="shared" si="9"/>
        <v>0</v>
      </c>
      <c r="G57" s="342">
        <v>0</v>
      </c>
      <c r="H57" s="342">
        <v>0</v>
      </c>
      <c r="I57" s="342">
        <v>0</v>
      </c>
      <c r="J57" s="342">
        <v>0</v>
      </c>
      <c r="K57" s="342">
        <v>0</v>
      </c>
      <c r="L57" s="342">
        <v>0</v>
      </c>
      <c r="M57" s="342">
        <v>0</v>
      </c>
      <c r="N57" s="342">
        <v>0</v>
      </c>
      <c r="O57" s="342">
        <v>0</v>
      </c>
      <c r="P57" s="342">
        <v>0</v>
      </c>
      <c r="Q57" s="342">
        <v>0</v>
      </c>
      <c r="R57" s="342">
        <v>0</v>
      </c>
      <c r="S57" s="342">
        <v>0</v>
      </c>
      <c r="T57" s="342">
        <v>0</v>
      </c>
      <c r="U57" s="342">
        <v>0</v>
      </c>
      <c r="V57" s="342">
        <v>0</v>
      </c>
      <c r="W57" s="342">
        <v>0</v>
      </c>
      <c r="X57" s="342">
        <v>0</v>
      </c>
      <c r="Y57" s="342">
        <v>0</v>
      </c>
      <c r="Z57" s="342">
        <v>0</v>
      </c>
      <c r="AA57" s="342">
        <v>0</v>
      </c>
      <c r="AB57" s="341">
        <f t="shared" si="7"/>
        <v>0</v>
      </c>
      <c r="AC57" s="348">
        <f t="shared" si="8"/>
        <v>0</v>
      </c>
    </row>
    <row r="58" spans="1:29" ht="36.75" customHeight="1" x14ac:dyDescent="0.25">
      <c r="A58" s="87" t="s">
        <v>58</v>
      </c>
      <c r="B58" s="109" t="s">
        <v>232</v>
      </c>
      <c r="C58" s="346">
        <v>0</v>
      </c>
      <c r="D58" s="341">
        <f t="shared" si="5"/>
        <v>0</v>
      </c>
      <c r="E58" s="344">
        <f t="shared" si="6"/>
        <v>0</v>
      </c>
      <c r="F58" s="344">
        <f t="shared" si="9"/>
        <v>0</v>
      </c>
      <c r="G58" s="341">
        <v>0</v>
      </c>
      <c r="H58" s="341">
        <v>0</v>
      </c>
      <c r="I58" s="341">
        <v>0</v>
      </c>
      <c r="J58" s="341">
        <v>0</v>
      </c>
      <c r="K58" s="341">
        <v>0</v>
      </c>
      <c r="L58" s="341">
        <v>0</v>
      </c>
      <c r="M58" s="341">
        <v>0</v>
      </c>
      <c r="N58" s="345">
        <v>0</v>
      </c>
      <c r="O58" s="341">
        <v>0</v>
      </c>
      <c r="P58" s="341">
        <v>0</v>
      </c>
      <c r="Q58" s="341">
        <v>0</v>
      </c>
      <c r="R58" s="341">
        <v>0</v>
      </c>
      <c r="S58" s="341">
        <v>0</v>
      </c>
      <c r="T58" s="341">
        <v>0</v>
      </c>
      <c r="U58" s="341">
        <v>0</v>
      </c>
      <c r="V58" s="341">
        <v>0</v>
      </c>
      <c r="W58" s="341">
        <v>0</v>
      </c>
      <c r="X58" s="341">
        <v>0</v>
      </c>
      <c r="Y58" s="341">
        <v>0</v>
      </c>
      <c r="Z58" s="341">
        <v>0</v>
      </c>
      <c r="AA58" s="341">
        <v>0</v>
      </c>
      <c r="AB58" s="341">
        <f t="shared" si="7"/>
        <v>0</v>
      </c>
      <c r="AC58" s="348">
        <f t="shared" si="8"/>
        <v>0</v>
      </c>
    </row>
    <row r="59" spans="1:29" x14ac:dyDescent="0.25">
      <c r="A59" s="87" t="s">
        <v>56</v>
      </c>
      <c r="B59" s="86" t="s">
        <v>132</v>
      </c>
      <c r="C59" s="341">
        <v>0</v>
      </c>
      <c r="D59" s="341">
        <f t="shared" si="5"/>
        <v>0</v>
      </c>
      <c r="E59" s="344">
        <f t="shared" si="6"/>
        <v>0</v>
      </c>
      <c r="F59" s="344">
        <f t="shared" si="9"/>
        <v>0</v>
      </c>
      <c r="G59" s="341">
        <v>0</v>
      </c>
      <c r="H59" s="341">
        <v>0</v>
      </c>
      <c r="I59" s="341">
        <v>0</v>
      </c>
      <c r="J59" s="341">
        <v>0</v>
      </c>
      <c r="K59" s="341">
        <v>0</v>
      </c>
      <c r="L59" s="341">
        <v>0</v>
      </c>
      <c r="M59" s="341">
        <v>0</v>
      </c>
      <c r="N59" s="345">
        <v>0</v>
      </c>
      <c r="O59" s="341">
        <v>0</v>
      </c>
      <c r="P59" s="341">
        <v>0</v>
      </c>
      <c r="Q59" s="341">
        <v>0</v>
      </c>
      <c r="R59" s="341">
        <v>0</v>
      </c>
      <c r="S59" s="341">
        <v>0</v>
      </c>
      <c r="T59" s="341">
        <v>0</v>
      </c>
      <c r="U59" s="341">
        <v>0</v>
      </c>
      <c r="V59" s="341">
        <v>0</v>
      </c>
      <c r="W59" s="341">
        <v>0</v>
      </c>
      <c r="X59" s="341">
        <v>0</v>
      </c>
      <c r="Y59" s="341">
        <v>0</v>
      </c>
      <c r="Z59" s="341">
        <v>0</v>
      </c>
      <c r="AA59" s="341">
        <v>0</v>
      </c>
      <c r="AB59" s="341">
        <f t="shared" si="7"/>
        <v>0</v>
      </c>
      <c r="AC59" s="348">
        <f t="shared" si="8"/>
        <v>0</v>
      </c>
    </row>
    <row r="60" spans="1:29" x14ac:dyDescent="0.25">
      <c r="A60" s="84" t="s">
        <v>226</v>
      </c>
      <c r="B60" s="85" t="s">
        <v>153</v>
      </c>
      <c r="C60" s="347">
        <v>0</v>
      </c>
      <c r="D60" s="341">
        <f t="shared" si="5"/>
        <v>0</v>
      </c>
      <c r="E60" s="344">
        <f t="shared" si="6"/>
        <v>0</v>
      </c>
      <c r="F60" s="344">
        <f t="shared" si="9"/>
        <v>0</v>
      </c>
      <c r="G60" s="342">
        <v>0</v>
      </c>
      <c r="H60" s="342">
        <v>0</v>
      </c>
      <c r="I60" s="342">
        <v>0</v>
      </c>
      <c r="J60" s="342">
        <v>0</v>
      </c>
      <c r="K60" s="342">
        <v>0</v>
      </c>
      <c r="L60" s="342">
        <v>0</v>
      </c>
      <c r="M60" s="342">
        <v>0</v>
      </c>
      <c r="N60" s="342">
        <v>0</v>
      </c>
      <c r="O60" s="342">
        <v>0</v>
      </c>
      <c r="P60" s="342">
        <v>0</v>
      </c>
      <c r="Q60" s="342">
        <v>0</v>
      </c>
      <c r="R60" s="342">
        <v>0</v>
      </c>
      <c r="S60" s="342">
        <v>0</v>
      </c>
      <c r="T60" s="342">
        <v>0</v>
      </c>
      <c r="U60" s="342">
        <v>0</v>
      </c>
      <c r="V60" s="342">
        <v>0</v>
      </c>
      <c r="W60" s="342">
        <v>0</v>
      </c>
      <c r="X60" s="342">
        <v>0</v>
      </c>
      <c r="Y60" s="342">
        <v>0</v>
      </c>
      <c r="Z60" s="342">
        <v>0</v>
      </c>
      <c r="AA60" s="342">
        <v>0</v>
      </c>
      <c r="AB60" s="341">
        <f t="shared" si="7"/>
        <v>0</v>
      </c>
      <c r="AC60" s="348">
        <f t="shared" si="8"/>
        <v>0</v>
      </c>
    </row>
    <row r="61" spans="1:29" x14ac:dyDescent="0.25">
      <c r="A61" s="84" t="s">
        <v>227</v>
      </c>
      <c r="B61" s="85" t="s">
        <v>151</v>
      </c>
      <c r="C61" s="347">
        <v>0</v>
      </c>
      <c r="D61" s="341">
        <f t="shared" si="5"/>
        <v>0</v>
      </c>
      <c r="E61" s="344">
        <f t="shared" si="6"/>
        <v>0</v>
      </c>
      <c r="F61" s="344">
        <f t="shared" si="9"/>
        <v>0</v>
      </c>
      <c r="G61" s="342">
        <v>0</v>
      </c>
      <c r="H61" s="342">
        <v>0</v>
      </c>
      <c r="I61" s="342">
        <v>0</v>
      </c>
      <c r="J61" s="342">
        <v>0</v>
      </c>
      <c r="K61" s="342">
        <v>0</v>
      </c>
      <c r="L61" s="342">
        <v>0</v>
      </c>
      <c r="M61" s="342">
        <v>0</v>
      </c>
      <c r="N61" s="342">
        <v>0</v>
      </c>
      <c r="O61" s="342">
        <v>0</v>
      </c>
      <c r="P61" s="342">
        <v>0</v>
      </c>
      <c r="Q61" s="342">
        <v>0</v>
      </c>
      <c r="R61" s="342">
        <v>0</v>
      </c>
      <c r="S61" s="342">
        <v>0</v>
      </c>
      <c r="T61" s="342">
        <v>0</v>
      </c>
      <c r="U61" s="342">
        <v>0</v>
      </c>
      <c r="V61" s="342">
        <v>0</v>
      </c>
      <c r="W61" s="342">
        <v>0</v>
      </c>
      <c r="X61" s="342">
        <v>0</v>
      </c>
      <c r="Y61" s="342">
        <v>0</v>
      </c>
      <c r="Z61" s="342">
        <v>0</v>
      </c>
      <c r="AA61" s="342">
        <v>0</v>
      </c>
      <c r="AB61" s="341">
        <f t="shared" si="7"/>
        <v>0</v>
      </c>
      <c r="AC61" s="348">
        <f t="shared" si="8"/>
        <v>0</v>
      </c>
    </row>
    <row r="62" spans="1:29" x14ac:dyDescent="0.25">
      <c r="A62" s="84" t="s">
        <v>228</v>
      </c>
      <c r="B62" s="85" t="s">
        <v>149</v>
      </c>
      <c r="C62" s="347">
        <v>0</v>
      </c>
      <c r="D62" s="341">
        <f t="shared" si="5"/>
        <v>0</v>
      </c>
      <c r="E62" s="344">
        <f t="shared" si="6"/>
        <v>0</v>
      </c>
      <c r="F62" s="344">
        <f t="shared" si="9"/>
        <v>0</v>
      </c>
      <c r="G62" s="342">
        <v>0</v>
      </c>
      <c r="H62" s="342">
        <v>0</v>
      </c>
      <c r="I62" s="342">
        <v>0</v>
      </c>
      <c r="J62" s="342">
        <v>0</v>
      </c>
      <c r="K62" s="342">
        <v>0</v>
      </c>
      <c r="L62" s="342">
        <v>0</v>
      </c>
      <c r="M62" s="342">
        <v>0</v>
      </c>
      <c r="N62" s="342">
        <v>0</v>
      </c>
      <c r="O62" s="342">
        <v>0</v>
      </c>
      <c r="P62" s="342">
        <v>0</v>
      </c>
      <c r="Q62" s="342">
        <v>0</v>
      </c>
      <c r="R62" s="342">
        <v>0</v>
      </c>
      <c r="S62" s="342">
        <v>0</v>
      </c>
      <c r="T62" s="342">
        <v>0</v>
      </c>
      <c r="U62" s="342">
        <v>0</v>
      </c>
      <c r="V62" s="342">
        <v>0</v>
      </c>
      <c r="W62" s="342">
        <v>0</v>
      </c>
      <c r="X62" s="342">
        <v>0</v>
      </c>
      <c r="Y62" s="342">
        <v>0</v>
      </c>
      <c r="Z62" s="342">
        <v>0</v>
      </c>
      <c r="AA62" s="342">
        <v>0</v>
      </c>
      <c r="AB62" s="341">
        <f t="shared" si="7"/>
        <v>0</v>
      </c>
      <c r="AC62" s="348">
        <f t="shared" si="8"/>
        <v>0</v>
      </c>
    </row>
    <row r="63" spans="1:29" x14ac:dyDescent="0.25">
      <c r="A63" s="84" t="s">
        <v>229</v>
      </c>
      <c r="B63" s="85" t="s">
        <v>231</v>
      </c>
      <c r="C63" s="347">
        <v>0</v>
      </c>
      <c r="D63" s="341">
        <f t="shared" si="5"/>
        <v>0</v>
      </c>
      <c r="E63" s="344">
        <f t="shared" si="6"/>
        <v>0</v>
      </c>
      <c r="F63" s="344">
        <f t="shared" si="9"/>
        <v>0</v>
      </c>
      <c r="G63" s="342">
        <v>0</v>
      </c>
      <c r="H63" s="342">
        <v>0</v>
      </c>
      <c r="I63" s="342">
        <v>0</v>
      </c>
      <c r="J63" s="342">
        <v>0</v>
      </c>
      <c r="K63" s="342">
        <v>0</v>
      </c>
      <c r="L63" s="342">
        <v>0</v>
      </c>
      <c r="M63" s="342">
        <v>0</v>
      </c>
      <c r="N63" s="342">
        <v>0</v>
      </c>
      <c r="O63" s="342">
        <v>0</v>
      </c>
      <c r="P63" s="342">
        <v>0</v>
      </c>
      <c r="Q63" s="342">
        <v>0</v>
      </c>
      <c r="R63" s="342">
        <v>0</v>
      </c>
      <c r="S63" s="342">
        <v>0</v>
      </c>
      <c r="T63" s="342">
        <v>0</v>
      </c>
      <c r="U63" s="342">
        <v>0</v>
      </c>
      <c r="V63" s="342">
        <v>0</v>
      </c>
      <c r="W63" s="342">
        <v>0</v>
      </c>
      <c r="X63" s="342">
        <v>0</v>
      </c>
      <c r="Y63" s="342">
        <v>0</v>
      </c>
      <c r="Z63" s="342">
        <v>0</v>
      </c>
      <c r="AA63" s="342">
        <v>0</v>
      </c>
      <c r="AB63" s="341">
        <f t="shared" si="7"/>
        <v>0</v>
      </c>
      <c r="AC63" s="348">
        <f t="shared" si="8"/>
        <v>0</v>
      </c>
    </row>
    <row r="64" spans="1:29" ht="18.75" x14ac:dyDescent="0.25">
      <c r="A64" s="84" t="s">
        <v>230</v>
      </c>
      <c r="B64" s="83" t="s">
        <v>127</v>
      </c>
      <c r="C64" s="346">
        <v>0</v>
      </c>
      <c r="D64" s="341">
        <f t="shared" si="5"/>
        <v>0</v>
      </c>
      <c r="E64" s="344">
        <f t="shared" si="6"/>
        <v>0</v>
      </c>
      <c r="F64" s="344">
        <f t="shared" si="9"/>
        <v>0</v>
      </c>
      <c r="G64" s="342">
        <v>0</v>
      </c>
      <c r="H64" s="342">
        <v>0</v>
      </c>
      <c r="I64" s="342">
        <v>0</v>
      </c>
      <c r="J64" s="342">
        <v>0</v>
      </c>
      <c r="K64" s="342">
        <v>0</v>
      </c>
      <c r="L64" s="342">
        <v>0</v>
      </c>
      <c r="M64" s="342">
        <v>0</v>
      </c>
      <c r="N64" s="342">
        <v>0</v>
      </c>
      <c r="O64" s="342">
        <v>0</v>
      </c>
      <c r="P64" s="342">
        <v>0</v>
      </c>
      <c r="Q64" s="342">
        <v>0</v>
      </c>
      <c r="R64" s="342">
        <v>0</v>
      </c>
      <c r="S64" s="342">
        <v>0</v>
      </c>
      <c r="T64" s="342">
        <v>0</v>
      </c>
      <c r="U64" s="342">
        <v>0</v>
      </c>
      <c r="V64" s="342">
        <v>0</v>
      </c>
      <c r="W64" s="342">
        <v>0</v>
      </c>
      <c r="X64" s="342">
        <v>0</v>
      </c>
      <c r="Y64" s="342">
        <v>0</v>
      </c>
      <c r="Z64" s="342">
        <v>0</v>
      </c>
      <c r="AA64" s="342">
        <v>0</v>
      </c>
      <c r="AB64" s="341">
        <f t="shared" si="7"/>
        <v>0</v>
      </c>
      <c r="AC64" s="348">
        <f t="shared" si="8"/>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71"/>
      <c r="C66" s="471"/>
      <c r="D66" s="471"/>
      <c r="E66" s="471"/>
      <c r="F66" s="471"/>
      <c r="G66" s="471"/>
      <c r="H66" s="471"/>
      <c r="I66" s="471"/>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2"/>
      <c r="C68" s="472"/>
      <c r="D68" s="472"/>
      <c r="E68" s="472"/>
      <c r="F68" s="472"/>
      <c r="G68" s="472"/>
      <c r="H68" s="472"/>
      <c r="I68" s="472"/>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71"/>
      <c r="C70" s="471"/>
      <c r="D70" s="471"/>
      <c r="E70" s="471"/>
      <c r="F70" s="471"/>
      <c r="G70" s="471"/>
      <c r="H70" s="471"/>
      <c r="I70" s="471"/>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71"/>
      <c r="C72" s="471"/>
      <c r="D72" s="471"/>
      <c r="E72" s="471"/>
      <c r="F72" s="471"/>
      <c r="G72" s="471"/>
      <c r="H72" s="471"/>
      <c r="I72" s="471"/>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72"/>
      <c r="C73" s="472"/>
      <c r="D73" s="472"/>
      <c r="E73" s="472"/>
      <c r="F73" s="472"/>
      <c r="G73" s="472"/>
      <c r="H73" s="472"/>
      <c r="I73" s="472"/>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71"/>
      <c r="C74" s="471"/>
      <c r="D74" s="471"/>
      <c r="E74" s="471"/>
      <c r="F74" s="471"/>
      <c r="G74" s="471"/>
      <c r="H74" s="471"/>
      <c r="I74" s="471"/>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69"/>
      <c r="C75" s="469"/>
      <c r="D75" s="469"/>
      <c r="E75" s="469"/>
      <c r="F75" s="469"/>
      <c r="G75" s="469"/>
      <c r="H75" s="469"/>
      <c r="I75" s="469"/>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70"/>
      <c r="C77" s="470"/>
      <c r="D77" s="470"/>
      <c r="E77" s="470"/>
      <c r="F77" s="470"/>
      <c r="G77" s="470"/>
      <c r="H77" s="470"/>
      <c r="I77" s="470"/>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O37:AB39 G40:AB64 G25:AB36 G37:M39 C25:F64 C24:AB24">
    <cfRule type="cellIs" dxfId="2" priority="3" operator="notEqual">
      <formula>0</formula>
    </cfRule>
  </conditionalFormatting>
  <conditionalFormatting sqref="AC24:AC64">
    <cfRule type="cellIs" dxfId="1" priority="2" operator="notEqual">
      <formula>0</formula>
    </cfRule>
  </conditionalFormatting>
  <conditionalFormatting sqref="N37:N3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M31" sqref="M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AV6" s="15"/>
    </row>
    <row r="7" spans="1:48" ht="18.75" x14ac:dyDescent="0.25">
      <c r="A7" s="385" t="s">
        <v>9</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x14ac:dyDescent="0.25">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82" t="s">
        <v>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x14ac:dyDescent="0.25">
      <c r="A12" s="390" t="str">
        <f>'1. паспорт местоположение'!A12:C12</f>
        <v>H_16-0122</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82" t="s">
        <v>7</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394"/>
      <c r="AI14" s="394"/>
      <c r="AJ14" s="394"/>
      <c r="AK14" s="394"/>
      <c r="AL14" s="394"/>
      <c r="AM14" s="394"/>
      <c r="AN14" s="394"/>
      <c r="AO14" s="394"/>
      <c r="AP14" s="394"/>
      <c r="AQ14" s="394"/>
      <c r="AR14" s="394"/>
      <c r="AS14" s="394"/>
      <c r="AT14" s="394"/>
      <c r="AU14" s="394"/>
      <c r="AV14" s="394"/>
    </row>
    <row r="15" spans="1:48" x14ac:dyDescent="0.25">
      <c r="A15" s="390" t="str">
        <f>'1. паспорт местоположение'!A15</f>
        <v>Строительство ТП 15/0,4 кВ, ЛЭП 15 кВ от ВЛ 15-051 (инв.5114667) Насосная станция №62, кад. № 39:00:000000:420 Полесский муниципальный район</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82" t="s">
        <v>6</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6" customFormat="1"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row>
    <row r="21" spans="1:48" s="26" customFormat="1" x14ac:dyDescent="0.25">
      <c r="A21" s="473" t="s">
        <v>519</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74" t="s">
        <v>52</v>
      </c>
      <c r="B22" s="477" t="s">
        <v>24</v>
      </c>
      <c r="C22" s="474" t="s">
        <v>51</v>
      </c>
      <c r="D22" s="474" t="s">
        <v>50</v>
      </c>
      <c r="E22" s="480" t="s">
        <v>530</v>
      </c>
      <c r="F22" s="481"/>
      <c r="G22" s="481"/>
      <c r="H22" s="481"/>
      <c r="I22" s="481"/>
      <c r="J22" s="481"/>
      <c r="K22" s="481"/>
      <c r="L22" s="482"/>
      <c r="M22" s="474" t="s">
        <v>49</v>
      </c>
      <c r="N22" s="474" t="s">
        <v>48</v>
      </c>
      <c r="O22" s="474" t="s">
        <v>47</v>
      </c>
      <c r="P22" s="483" t="s">
        <v>262</v>
      </c>
      <c r="Q22" s="483" t="s">
        <v>46</v>
      </c>
      <c r="R22" s="483" t="s">
        <v>45</v>
      </c>
      <c r="S22" s="483" t="s">
        <v>44</v>
      </c>
      <c r="T22" s="483"/>
      <c r="U22" s="484" t="s">
        <v>43</v>
      </c>
      <c r="V22" s="484" t="s">
        <v>42</v>
      </c>
      <c r="W22" s="483" t="s">
        <v>41</v>
      </c>
      <c r="X22" s="483" t="s">
        <v>40</v>
      </c>
      <c r="Y22" s="483" t="s">
        <v>39</v>
      </c>
      <c r="Z22" s="497" t="s">
        <v>38</v>
      </c>
      <c r="AA22" s="483" t="s">
        <v>37</v>
      </c>
      <c r="AB22" s="483" t="s">
        <v>36</v>
      </c>
      <c r="AC22" s="483" t="s">
        <v>35</v>
      </c>
      <c r="AD22" s="483" t="s">
        <v>34</v>
      </c>
      <c r="AE22" s="483" t="s">
        <v>33</v>
      </c>
      <c r="AF22" s="483" t="s">
        <v>32</v>
      </c>
      <c r="AG22" s="483"/>
      <c r="AH22" s="483"/>
      <c r="AI22" s="483"/>
      <c r="AJ22" s="483"/>
      <c r="AK22" s="483"/>
      <c r="AL22" s="483" t="s">
        <v>31</v>
      </c>
      <c r="AM22" s="483"/>
      <c r="AN22" s="483"/>
      <c r="AO22" s="483"/>
      <c r="AP22" s="483" t="s">
        <v>30</v>
      </c>
      <c r="AQ22" s="483"/>
      <c r="AR22" s="483" t="s">
        <v>29</v>
      </c>
      <c r="AS22" s="483" t="s">
        <v>28</v>
      </c>
      <c r="AT22" s="483" t="s">
        <v>27</v>
      </c>
      <c r="AU22" s="483" t="s">
        <v>26</v>
      </c>
      <c r="AV22" s="487" t="s">
        <v>25</v>
      </c>
    </row>
    <row r="23" spans="1:48" s="26" customFormat="1" ht="64.5" customHeight="1" x14ac:dyDescent="0.25">
      <c r="A23" s="475"/>
      <c r="B23" s="478"/>
      <c r="C23" s="475"/>
      <c r="D23" s="475"/>
      <c r="E23" s="489" t="s">
        <v>23</v>
      </c>
      <c r="F23" s="491" t="s">
        <v>131</v>
      </c>
      <c r="G23" s="491" t="s">
        <v>130</v>
      </c>
      <c r="H23" s="491" t="s">
        <v>129</v>
      </c>
      <c r="I23" s="495" t="s">
        <v>440</v>
      </c>
      <c r="J23" s="495" t="s">
        <v>441</v>
      </c>
      <c r="K23" s="495" t="s">
        <v>442</v>
      </c>
      <c r="L23" s="491" t="s">
        <v>79</v>
      </c>
      <c r="M23" s="475"/>
      <c r="N23" s="475"/>
      <c r="O23" s="475"/>
      <c r="P23" s="483"/>
      <c r="Q23" s="483"/>
      <c r="R23" s="483"/>
      <c r="S23" s="493" t="s">
        <v>2</v>
      </c>
      <c r="T23" s="493" t="s">
        <v>11</v>
      </c>
      <c r="U23" s="484"/>
      <c r="V23" s="484"/>
      <c r="W23" s="483"/>
      <c r="X23" s="483"/>
      <c r="Y23" s="483"/>
      <c r="Z23" s="483"/>
      <c r="AA23" s="483"/>
      <c r="AB23" s="483"/>
      <c r="AC23" s="483"/>
      <c r="AD23" s="483"/>
      <c r="AE23" s="483"/>
      <c r="AF23" s="483" t="s">
        <v>22</v>
      </c>
      <c r="AG23" s="483"/>
      <c r="AH23" s="483" t="s">
        <v>21</v>
      </c>
      <c r="AI23" s="483"/>
      <c r="AJ23" s="474" t="s">
        <v>20</v>
      </c>
      <c r="AK23" s="474" t="s">
        <v>19</v>
      </c>
      <c r="AL23" s="474" t="s">
        <v>18</v>
      </c>
      <c r="AM23" s="474" t="s">
        <v>17</v>
      </c>
      <c r="AN23" s="474" t="s">
        <v>16</v>
      </c>
      <c r="AO23" s="474" t="s">
        <v>15</v>
      </c>
      <c r="AP23" s="474" t="s">
        <v>14</v>
      </c>
      <c r="AQ23" s="485" t="s">
        <v>11</v>
      </c>
      <c r="AR23" s="483"/>
      <c r="AS23" s="483"/>
      <c r="AT23" s="483"/>
      <c r="AU23" s="483"/>
      <c r="AV23" s="488"/>
    </row>
    <row r="24" spans="1:48" s="26" customFormat="1" ht="96.75" customHeight="1" x14ac:dyDescent="0.25">
      <c r="A24" s="476"/>
      <c r="B24" s="479"/>
      <c r="C24" s="476"/>
      <c r="D24" s="476"/>
      <c r="E24" s="490"/>
      <c r="F24" s="492"/>
      <c r="G24" s="492"/>
      <c r="H24" s="492"/>
      <c r="I24" s="496"/>
      <c r="J24" s="496"/>
      <c r="K24" s="496"/>
      <c r="L24" s="492"/>
      <c r="M24" s="476"/>
      <c r="N24" s="476"/>
      <c r="O24" s="476"/>
      <c r="P24" s="483"/>
      <c r="Q24" s="483"/>
      <c r="R24" s="483"/>
      <c r="S24" s="494"/>
      <c r="T24" s="494"/>
      <c r="U24" s="484"/>
      <c r="V24" s="484"/>
      <c r="W24" s="483"/>
      <c r="X24" s="483"/>
      <c r="Y24" s="483"/>
      <c r="Z24" s="483"/>
      <c r="AA24" s="483"/>
      <c r="AB24" s="483"/>
      <c r="AC24" s="483"/>
      <c r="AD24" s="483"/>
      <c r="AE24" s="483"/>
      <c r="AF24" s="160" t="s">
        <v>13</v>
      </c>
      <c r="AG24" s="160" t="s">
        <v>12</v>
      </c>
      <c r="AH24" s="161" t="s">
        <v>2</v>
      </c>
      <c r="AI24" s="161" t="s">
        <v>11</v>
      </c>
      <c r="AJ24" s="476"/>
      <c r="AK24" s="476"/>
      <c r="AL24" s="476"/>
      <c r="AM24" s="476"/>
      <c r="AN24" s="476"/>
      <c r="AO24" s="476"/>
      <c r="AP24" s="476"/>
      <c r="AQ24" s="486"/>
      <c r="AR24" s="483"/>
      <c r="AS24" s="483"/>
      <c r="AT24" s="483"/>
      <c r="AU24" s="483"/>
      <c r="AV24" s="48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65" t="str">
        <f>A9</f>
        <v>Акционерное общество "Янтарьэнерго" ДЗО  ПАО "Россети"</v>
      </c>
      <c r="C26" s="21"/>
      <c r="D26" s="23"/>
      <c r="E26" s="23"/>
      <c r="F26" s="23"/>
      <c r="G26" s="376">
        <v>0.25</v>
      </c>
      <c r="H26" s="376"/>
      <c r="I26" s="376">
        <v>0.105</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2" zoomScale="90" zoomScaleNormal="90" zoomScaleSheetLayoutView="90" workbookViewId="0">
      <selection activeCell="B25" sqref="B25"/>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498" t="str">
        <f>'[3]1. паспорт местоположение'!A5:C5</f>
        <v>Год раскрытия информации: 2016 год</v>
      </c>
      <c r="B5" s="498"/>
      <c r="C5" s="95"/>
      <c r="D5" s="95"/>
      <c r="E5" s="95"/>
      <c r="F5" s="95"/>
      <c r="G5" s="95"/>
      <c r="H5" s="95"/>
    </row>
    <row r="6" spans="1:8" ht="18.75" x14ac:dyDescent="0.3">
      <c r="A6" s="332"/>
      <c r="B6" s="332"/>
      <c r="C6" s="332"/>
      <c r="D6" s="332"/>
      <c r="E6" s="332"/>
      <c r="F6" s="332"/>
      <c r="G6" s="332"/>
      <c r="H6" s="332"/>
    </row>
    <row r="7" spans="1:8" ht="18.75" x14ac:dyDescent="0.25">
      <c r="A7" s="385" t="s">
        <v>9</v>
      </c>
      <c r="B7" s="385"/>
      <c r="C7" s="166"/>
      <c r="D7" s="166"/>
      <c r="E7" s="166"/>
      <c r="F7" s="166"/>
      <c r="G7" s="166"/>
      <c r="H7" s="166"/>
    </row>
    <row r="8" spans="1:8" ht="18.75" x14ac:dyDescent="0.25">
      <c r="A8" s="166"/>
      <c r="B8" s="166"/>
      <c r="C8" s="166"/>
      <c r="D8" s="166"/>
      <c r="E8" s="166"/>
      <c r="F8" s="166"/>
      <c r="G8" s="166"/>
      <c r="H8" s="166"/>
    </row>
    <row r="9" spans="1:8" x14ac:dyDescent="0.25">
      <c r="A9" s="390" t="str">
        <f>'1. паспорт местоположение'!A9:C9</f>
        <v>Акционерное общество "Янтарьэнерго" ДЗО  ПАО "Россети"</v>
      </c>
      <c r="B9" s="390"/>
      <c r="C9" s="183"/>
      <c r="D9" s="183"/>
      <c r="E9" s="183"/>
      <c r="F9" s="183"/>
      <c r="G9" s="183"/>
      <c r="H9" s="183"/>
    </row>
    <row r="10" spans="1:8" x14ac:dyDescent="0.25">
      <c r="A10" s="382" t="s">
        <v>8</v>
      </c>
      <c r="B10" s="382"/>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90" t="str">
        <f>'1. паспорт местоположение'!A12:C12</f>
        <v>H_16-0122</v>
      </c>
      <c r="B12" s="390"/>
      <c r="C12" s="183"/>
      <c r="D12" s="183"/>
      <c r="E12" s="183"/>
      <c r="F12" s="183"/>
      <c r="G12" s="183"/>
      <c r="H12" s="183"/>
    </row>
    <row r="13" spans="1:8" x14ac:dyDescent="0.25">
      <c r="A13" s="382" t="s">
        <v>7</v>
      </c>
      <c r="B13" s="382"/>
      <c r="C13" s="168"/>
      <c r="D13" s="168"/>
      <c r="E13" s="168"/>
      <c r="F13" s="168"/>
      <c r="G13" s="168"/>
      <c r="H13" s="168"/>
    </row>
    <row r="14" spans="1:8" ht="18.75" x14ac:dyDescent="0.25">
      <c r="A14" s="11"/>
      <c r="B14" s="11"/>
      <c r="C14" s="11"/>
      <c r="D14" s="11"/>
      <c r="E14" s="11"/>
      <c r="F14" s="11"/>
      <c r="G14" s="11"/>
      <c r="H14" s="11"/>
    </row>
    <row r="15" spans="1:8" ht="39" customHeight="1" x14ac:dyDescent="0.25">
      <c r="A15" s="499" t="str">
        <f>'1. паспорт местоположение'!A15:C15</f>
        <v>Строительство ТП 15/0,4 кВ, ЛЭП 15 кВ от ВЛ 15-051 (инв.5114667) Насосная станция №62, кад. № 39:00:000000:420 Полесский муниципальный район</v>
      </c>
      <c r="B15" s="390"/>
      <c r="C15" s="183"/>
      <c r="D15" s="183"/>
      <c r="E15" s="183"/>
      <c r="F15" s="183"/>
      <c r="G15" s="183"/>
      <c r="H15" s="183"/>
    </row>
    <row r="16" spans="1:8" x14ac:dyDescent="0.25">
      <c r="A16" s="382" t="s">
        <v>6</v>
      </c>
      <c r="B16" s="382"/>
      <c r="C16" s="168"/>
      <c r="D16" s="168"/>
      <c r="E16" s="168"/>
      <c r="F16" s="168"/>
      <c r="G16" s="168"/>
      <c r="H16" s="168"/>
    </row>
    <row r="17" spans="1:2" x14ac:dyDescent="0.25">
      <c r="B17" s="135"/>
    </row>
    <row r="18" spans="1:2" ht="33.75" customHeight="1" x14ac:dyDescent="0.25">
      <c r="A18" s="500" t="s">
        <v>520</v>
      </c>
      <c r="B18" s="501"/>
    </row>
    <row r="19" spans="1:2" x14ac:dyDescent="0.25">
      <c r="B19" s="48"/>
    </row>
    <row r="20" spans="1:2" ht="16.5" thickBot="1" x14ac:dyDescent="0.3">
      <c r="B20" s="136"/>
    </row>
    <row r="21" spans="1:2" ht="78" customHeight="1" thickBot="1" x14ac:dyDescent="0.3">
      <c r="A21" s="137" t="s">
        <v>387</v>
      </c>
      <c r="B21" s="329" t="str">
        <f>A15</f>
        <v>Строительство ТП 15/0,4 кВ, ЛЭП 15 кВ от ВЛ 15-051 (инв.5114667) Насосная станция №62, кад. № 39:00:000000:420 Полесский муниципальный район</v>
      </c>
    </row>
    <row r="22" spans="1:2" ht="16.5" thickBot="1" x14ac:dyDescent="0.3">
      <c r="A22" s="137" t="s">
        <v>388</v>
      </c>
      <c r="B22" s="138" t="str">
        <f>'1. паспорт местоположение'!C27</f>
        <v>Полесский муниципальный район</v>
      </c>
    </row>
    <row r="23" spans="1:2" ht="16.5" thickBot="1" x14ac:dyDescent="0.3">
      <c r="A23" s="137" t="s">
        <v>353</v>
      </c>
      <c r="B23" s="367" t="s">
        <v>697</v>
      </c>
    </row>
    <row r="24" spans="1:2" ht="16.5" thickBot="1" x14ac:dyDescent="0.3">
      <c r="A24" s="137" t="s">
        <v>389</v>
      </c>
      <c r="B24" s="367" t="s">
        <v>708</v>
      </c>
    </row>
    <row r="25" spans="1:2" ht="16.5" thickBot="1" x14ac:dyDescent="0.3">
      <c r="A25" s="139" t="s">
        <v>390</v>
      </c>
      <c r="B25" s="366" t="s">
        <v>677</v>
      </c>
    </row>
    <row r="26" spans="1:2" ht="16.5" thickBot="1" x14ac:dyDescent="0.3">
      <c r="A26" s="140" t="s">
        <v>391</v>
      </c>
      <c r="B26" s="368" t="s">
        <v>698</v>
      </c>
    </row>
    <row r="27" spans="1:2" ht="29.25" thickBot="1" x14ac:dyDescent="0.3">
      <c r="A27" s="147" t="s">
        <v>699</v>
      </c>
      <c r="B27" s="330">
        <v>1.28881252</v>
      </c>
    </row>
    <row r="28" spans="1:2" ht="16.5" thickBot="1" x14ac:dyDescent="0.3">
      <c r="A28" s="142" t="s">
        <v>392</v>
      </c>
      <c r="B28" s="142" t="s">
        <v>681</v>
      </c>
    </row>
    <row r="29" spans="1:2" ht="29.25" thickBot="1" x14ac:dyDescent="0.3">
      <c r="A29" s="148" t="s">
        <v>393</v>
      </c>
      <c r="B29" s="142"/>
    </row>
    <row r="30" spans="1:2" ht="29.25" thickBot="1" x14ac:dyDescent="0.3">
      <c r="A30" s="148" t="s">
        <v>394</v>
      </c>
      <c r="B30" s="333">
        <f>B32+B41+B58</f>
        <v>0</v>
      </c>
    </row>
    <row r="31" spans="1:2" ht="16.5" thickBot="1" x14ac:dyDescent="0.3">
      <c r="A31" s="142" t="s">
        <v>395</v>
      </c>
      <c r="B31" s="333"/>
    </row>
    <row r="32" spans="1:2" ht="29.25" thickBot="1" x14ac:dyDescent="0.3">
      <c r="A32" s="148" t="s">
        <v>396</v>
      </c>
      <c r="B32" s="333">
        <f>B33+B37</f>
        <v>0</v>
      </c>
    </row>
    <row r="33" spans="1:3" s="336" customFormat="1" ht="16.5" thickBot="1" x14ac:dyDescent="0.3">
      <c r="A33" s="350" t="s">
        <v>397</v>
      </c>
      <c r="B33" s="351">
        <v>0</v>
      </c>
    </row>
    <row r="34" spans="1:3" ht="16.5" thickBot="1" x14ac:dyDescent="0.3">
      <c r="A34" s="142" t="s">
        <v>398</v>
      </c>
      <c r="B34" s="337">
        <f>B33/$B$27</f>
        <v>0</v>
      </c>
    </row>
    <row r="35" spans="1:3" ht="16.5" thickBot="1" x14ac:dyDescent="0.3">
      <c r="A35" s="142" t="s">
        <v>399</v>
      </c>
      <c r="B35" s="333">
        <v>0</v>
      </c>
      <c r="C35" s="134">
        <v>1</v>
      </c>
    </row>
    <row r="36" spans="1:3" ht="16.5" thickBot="1" x14ac:dyDescent="0.3">
      <c r="A36" s="142" t="s">
        <v>400</v>
      </c>
      <c r="B36" s="333">
        <v>0</v>
      </c>
      <c r="C36" s="134">
        <v>2</v>
      </c>
    </row>
    <row r="37" spans="1:3" s="336" customFormat="1" ht="16.5" thickBot="1" x14ac:dyDescent="0.3">
      <c r="A37" s="350" t="s">
        <v>397</v>
      </c>
      <c r="B37" s="351">
        <v>0</v>
      </c>
    </row>
    <row r="38" spans="1:3" ht="16.5" thickBot="1" x14ac:dyDescent="0.3">
      <c r="A38" s="142" t="s">
        <v>398</v>
      </c>
      <c r="B38" s="337">
        <f>B37/$B$27</f>
        <v>0</v>
      </c>
    </row>
    <row r="39" spans="1:3" ht="16.5" thickBot="1" x14ac:dyDescent="0.3">
      <c r="A39" s="142" t="s">
        <v>399</v>
      </c>
      <c r="B39" s="333">
        <v>0</v>
      </c>
      <c r="C39" s="134">
        <v>1</v>
      </c>
    </row>
    <row r="40" spans="1:3" ht="16.5" thickBot="1" x14ac:dyDescent="0.3">
      <c r="A40" s="142" t="s">
        <v>400</v>
      </c>
      <c r="B40" s="333">
        <v>0</v>
      </c>
      <c r="C40" s="134">
        <v>2</v>
      </c>
    </row>
    <row r="41" spans="1:3" ht="29.25" thickBot="1" x14ac:dyDescent="0.3">
      <c r="A41" s="148" t="s">
        <v>401</v>
      </c>
      <c r="B41" s="333">
        <f>B42+B46+B50+B54</f>
        <v>0</v>
      </c>
    </row>
    <row r="42" spans="1:3" s="336" customFormat="1" ht="16.5" thickBot="1" x14ac:dyDescent="0.3">
      <c r="A42" s="350" t="s">
        <v>397</v>
      </c>
      <c r="B42" s="351">
        <v>0</v>
      </c>
    </row>
    <row r="43" spans="1:3" ht="16.5" thickBot="1" x14ac:dyDescent="0.3">
      <c r="A43" s="142" t="s">
        <v>398</v>
      </c>
      <c r="B43" s="337">
        <f>B42/$B$27</f>
        <v>0</v>
      </c>
    </row>
    <row r="44" spans="1:3" ht="16.5" thickBot="1" x14ac:dyDescent="0.3">
      <c r="A44" s="142" t="s">
        <v>399</v>
      </c>
      <c r="B44" s="333">
        <v>0</v>
      </c>
      <c r="C44" s="134">
        <v>1</v>
      </c>
    </row>
    <row r="45" spans="1:3" ht="16.5" thickBot="1" x14ac:dyDescent="0.3">
      <c r="A45" s="142" t="s">
        <v>400</v>
      </c>
      <c r="B45" s="333">
        <v>0</v>
      </c>
      <c r="C45" s="134">
        <v>2</v>
      </c>
    </row>
    <row r="46" spans="1:3" s="336" customFormat="1" ht="16.5" thickBot="1" x14ac:dyDescent="0.3">
      <c r="A46" s="350" t="s">
        <v>397</v>
      </c>
      <c r="B46" s="351">
        <v>0</v>
      </c>
    </row>
    <row r="47" spans="1:3" ht="16.5" thickBot="1" x14ac:dyDescent="0.3">
      <c r="A47" s="142" t="s">
        <v>398</v>
      </c>
      <c r="B47" s="337">
        <f>B46/$B$27</f>
        <v>0</v>
      </c>
    </row>
    <row r="48" spans="1:3" ht="16.5" thickBot="1" x14ac:dyDescent="0.3">
      <c r="A48" s="142" t="s">
        <v>399</v>
      </c>
      <c r="B48" s="333">
        <v>0</v>
      </c>
      <c r="C48" s="134">
        <v>1</v>
      </c>
    </row>
    <row r="49" spans="1:3" ht="16.5" thickBot="1" x14ac:dyDescent="0.3">
      <c r="A49" s="142" t="s">
        <v>400</v>
      </c>
      <c r="B49" s="333">
        <v>0</v>
      </c>
      <c r="C49" s="134">
        <v>2</v>
      </c>
    </row>
    <row r="50" spans="1:3" s="336" customFormat="1" ht="16.5" thickBot="1" x14ac:dyDescent="0.3">
      <c r="A50" s="334" t="s">
        <v>397</v>
      </c>
      <c r="B50" s="335">
        <v>0</v>
      </c>
    </row>
    <row r="51" spans="1:3" ht="16.5" thickBot="1" x14ac:dyDescent="0.3">
      <c r="A51" s="142" t="s">
        <v>398</v>
      </c>
      <c r="B51" s="337">
        <f>B50/$B$27</f>
        <v>0</v>
      </c>
    </row>
    <row r="52" spans="1:3" ht="16.5" thickBot="1" x14ac:dyDescent="0.3">
      <c r="A52" s="142" t="s">
        <v>399</v>
      </c>
      <c r="B52" s="333">
        <v>0</v>
      </c>
      <c r="C52" s="134">
        <v>1</v>
      </c>
    </row>
    <row r="53" spans="1:3" ht="16.5" thickBot="1" x14ac:dyDescent="0.3">
      <c r="A53" s="142" t="s">
        <v>400</v>
      </c>
      <c r="B53" s="333">
        <v>0</v>
      </c>
      <c r="C53" s="134">
        <v>2</v>
      </c>
    </row>
    <row r="54" spans="1:3" s="336" customFormat="1" ht="16.5" thickBot="1" x14ac:dyDescent="0.3">
      <c r="A54" s="334" t="s">
        <v>397</v>
      </c>
      <c r="B54" s="335">
        <v>0</v>
      </c>
    </row>
    <row r="55" spans="1:3" ht="16.5" thickBot="1" x14ac:dyDescent="0.3">
      <c r="A55" s="142" t="s">
        <v>398</v>
      </c>
      <c r="B55" s="337">
        <f>B54/$B$27</f>
        <v>0</v>
      </c>
    </row>
    <row r="56" spans="1:3" ht="16.5" thickBot="1" x14ac:dyDescent="0.3">
      <c r="A56" s="142" t="s">
        <v>399</v>
      </c>
      <c r="B56" s="333">
        <v>0</v>
      </c>
      <c r="C56" s="134">
        <v>1</v>
      </c>
    </row>
    <row r="57" spans="1:3" ht="16.5" thickBot="1" x14ac:dyDescent="0.3">
      <c r="A57" s="142" t="s">
        <v>400</v>
      </c>
      <c r="B57" s="333">
        <v>0</v>
      </c>
      <c r="C57" s="134">
        <v>2</v>
      </c>
    </row>
    <row r="58" spans="1:3" ht="29.25" thickBot="1" x14ac:dyDescent="0.3">
      <c r="A58" s="148" t="s">
        <v>402</v>
      </c>
      <c r="B58" s="333">
        <f>B59+B63+B67+B71</f>
        <v>0</v>
      </c>
    </row>
    <row r="59" spans="1:3" s="336" customFormat="1" ht="16.5" thickBot="1" x14ac:dyDescent="0.3">
      <c r="A59" s="334" t="s">
        <v>397</v>
      </c>
      <c r="B59" s="335">
        <v>0</v>
      </c>
    </row>
    <row r="60" spans="1:3" ht="16.5" thickBot="1" x14ac:dyDescent="0.3">
      <c r="A60" s="142" t="s">
        <v>398</v>
      </c>
      <c r="B60" s="337">
        <f>B59/$B$27</f>
        <v>0</v>
      </c>
    </row>
    <row r="61" spans="1:3" ht="16.5" thickBot="1" x14ac:dyDescent="0.3">
      <c r="A61" s="142" t="s">
        <v>399</v>
      </c>
      <c r="B61" s="333">
        <v>0</v>
      </c>
      <c r="C61" s="134">
        <v>1</v>
      </c>
    </row>
    <row r="62" spans="1:3" ht="16.5" thickBot="1" x14ac:dyDescent="0.3">
      <c r="A62" s="142" t="s">
        <v>400</v>
      </c>
      <c r="B62" s="333">
        <v>0</v>
      </c>
      <c r="C62" s="134">
        <v>2</v>
      </c>
    </row>
    <row r="63" spans="1:3" s="336" customFormat="1" ht="16.5" thickBot="1" x14ac:dyDescent="0.3">
      <c r="A63" s="334" t="s">
        <v>397</v>
      </c>
      <c r="B63" s="335">
        <v>0</v>
      </c>
    </row>
    <row r="64" spans="1:3" ht="16.5" thickBot="1" x14ac:dyDescent="0.3">
      <c r="A64" s="142" t="s">
        <v>398</v>
      </c>
      <c r="B64" s="337">
        <f>B63/$B$27</f>
        <v>0</v>
      </c>
    </row>
    <row r="65" spans="1:3" ht="16.5" thickBot="1" x14ac:dyDescent="0.3">
      <c r="A65" s="142" t="s">
        <v>399</v>
      </c>
      <c r="B65" s="333">
        <v>0</v>
      </c>
      <c r="C65" s="134">
        <v>1</v>
      </c>
    </row>
    <row r="66" spans="1:3" ht="16.5" thickBot="1" x14ac:dyDescent="0.3">
      <c r="A66" s="142" t="s">
        <v>400</v>
      </c>
      <c r="B66" s="333">
        <v>0</v>
      </c>
      <c r="C66" s="134">
        <v>2</v>
      </c>
    </row>
    <row r="67" spans="1:3" s="336" customFormat="1" ht="16.5" thickBot="1" x14ac:dyDescent="0.3">
      <c r="A67" s="334" t="s">
        <v>397</v>
      </c>
      <c r="B67" s="335">
        <v>0</v>
      </c>
    </row>
    <row r="68" spans="1:3" ht="16.5" thickBot="1" x14ac:dyDescent="0.3">
      <c r="A68" s="142" t="s">
        <v>398</v>
      </c>
      <c r="B68" s="337">
        <f>B67/$B$27</f>
        <v>0</v>
      </c>
    </row>
    <row r="69" spans="1:3" ht="16.5" thickBot="1" x14ac:dyDescent="0.3">
      <c r="A69" s="142" t="s">
        <v>399</v>
      </c>
      <c r="B69" s="333">
        <v>0</v>
      </c>
      <c r="C69" s="134">
        <v>1</v>
      </c>
    </row>
    <row r="70" spans="1:3" ht="16.5" thickBot="1" x14ac:dyDescent="0.3">
      <c r="A70" s="142" t="s">
        <v>400</v>
      </c>
      <c r="B70" s="333">
        <v>0</v>
      </c>
      <c r="C70" s="134">
        <v>2</v>
      </c>
    </row>
    <row r="71" spans="1:3" s="336" customFormat="1" ht="16.5" thickBot="1" x14ac:dyDescent="0.3">
      <c r="A71" s="334" t="s">
        <v>397</v>
      </c>
      <c r="B71" s="335">
        <v>0</v>
      </c>
    </row>
    <row r="72" spans="1:3" ht="16.5" thickBot="1" x14ac:dyDescent="0.3">
      <c r="A72" s="142" t="s">
        <v>398</v>
      </c>
      <c r="B72" s="337">
        <f>B71/$B$27</f>
        <v>0</v>
      </c>
    </row>
    <row r="73" spans="1:3" ht="16.5" thickBot="1" x14ac:dyDescent="0.3">
      <c r="A73" s="142" t="s">
        <v>399</v>
      </c>
      <c r="B73" s="333">
        <v>0</v>
      </c>
      <c r="C73" s="134">
        <v>1</v>
      </c>
    </row>
    <row r="74" spans="1:3" ht="16.5" thickBot="1" x14ac:dyDescent="0.3">
      <c r="A74" s="142" t="s">
        <v>400</v>
      </c>
      <c r="B74" s="333">
        <v>0</v>
      </c>
      <c r="C74" s="134">
        <v>2</v>
      </c>
    </row>
    <row r="75" spans="1:3" ht="29.25" thickBot="1" x14ac:dyDescent="0.3">
      <c r="A75" s="141" t="s">
        <v>403</v>
      </c>
      <c r="B75" s="149"/>
    </row>
    <row r="76" spans="1:3" ht="16.5" thickBot="1" x14ac:dyDescent="0.3">
      <c r="A76" s="143" t="s">
        <v>395</v>
      </c>
      <c r="B76" s="149"/>
    </row>
    <row r="77" spans="1:3" ht="16.5" thickBot="1" x14ac:dyDescent="0.3">
      <c r="A77" s="143" t="s">
        <v>404</v>
      </c>
      <c r="B77" s="149"/>
    </row>
    <row r="78" spans="1:3" ht="16.5" thickBot="1" x14ac:dyDescent="0.3">
      <c r="A78" s="143" t="s">
        <v>405</v>
      </c>
      <c r="B78" s="149"/>
    </row>
    <row r="79" spans="1:3" ht="16.5" thickBot="1" x14ac:dyDescent="0.3">
      <c r="A79" s="143" t="s">
        <v>406</v>
      </c>
      <c r="B79" s="149"/>
    </row>
    <row r="80" spans="1:3" ht="16.5" thickBot="1" x14ac:dyDescent="0.3">
      <c r="A80" s="139" t="s">
        <v>407</v>
      </c>
      <c r="B80" s="338">
        <f>B81/$B$27</f>
        <v>0</v>
      </c>
    </row>
    <row r="81" spans="1:2" ht="16.5" thickBot="1" x14ac:dyDescent="0.3">
      <c r="A81" s="139" t="s">
        <v>408</v>
      </c>
      <c r="B81" s="339">
        <f xml:space="preserve"> SUMIF(C33:C74, 1,B33:B74)</f>
        <v>0</v>
      </c>
    </row>
    <row r="82" spans="1:2" ht="16.5" thickBot="1" x14ac:dyDescent="0.3">
      <c r="A82" s="139" t="s">
        <v>409</v>
      </c>
      <c r="B82" s="338">
        <f>B83/$B$27</f>
        <v>0</v>
      </c>
    </row>
    <row r="83" spans="1:2" ht="16.5" thickBot="1" x14ac:dyDescent="0.3">
      <c r="A83" s="140" t="s">
        <v>410</v>
      </c>
      <c r="B83" s="339">
        <f xml:space="preserve"> SUMIF(C35:C76, 2,B35:B76)</f>
        <v>0</v>
      </c>
    </row>
    <row r="84" spans="1:2" ht="15.6" customHeight="1" x14ac:dyDescent="0.25">
      <c r="A84" s="141" t="s">
        <v>411</v>
      </c>
      <c r="B84" s="502" t="s">
        <v>412</v>
      </c>
    </row>
    <row r="85" spans="1:2" x14ac:dyDescent="0.25">
      <c r="A85" s="145" t="s">
        <v>413</v>
      </c>
      <c r="B85" s="503"/>
    </row>
    <row r="86" spans="1:2" x14ac:dyDescent="0.25">
      <c r="A86" s="145" t="s">
        <v>414</v>
      </c>
      <c r="B86" s="503"/>
    </row>
    <row r="87" spans="1:2" x14ac:dyDescent="0.25">
      <c r="A87" s="145" t="s">
        <v>415</v>
      </c>
      <c r="B87" s="503"/>
    </row>
    <row r="88" spans="1:2" x14ac:dyDescent="0.25">
      <c r="A88" s="145" t="s">
        <v>416</v>
      </c>
      <c r="B88" s="503"/>
    </row>
    <row r="89" spans="1:2" ht="16.5" thickBot="1" x14ac:dyDescent="0.3">
      <c r="A89" s="146" t="s">
        <v>417</v>
      </c>
      <c r="B89" s="504"/>
    </row>
    <row r="90" spans="1:2" ht="30.75" thickBot="1" x14ac:dyDescent="0.3">
      <c r="A90" s="143" t="s">
        <v>418</v>
      </c>
      <c r="B90" s="144"/>
    </row>
    <row r="91" spans="1:2" ht="29.25" thickBot="1" x14ac:dyDescent="0.3">
      <c r="A91" s="139" t="s">
        <v>419</v>
      </c>
      <c r="B91" s="144"/>
    </row>
    <row r="92" spans="1:2" ht="16.5" thickBot="1" x14ac:dyDescent="0.3">
      <c r="A92" s="143" t="s">
        <v>395</v>
      </c>
      <c r="B92" s="151"/>
    </row>
    <row r="93" spans="1:2" ht="16.5" thickBot="1" x14ac:dyDescent="0.3">
      <c r="A93" s="143" t="s">
        <v>420</v>
      </c>
      <c r="B93" s="144"/>
    </row>
    <row r="94" spans="1:2" ht="16.5" thickBot="1" x14ac:dyDescent="0.3">
      <c r="A94" s="143" t="s">
        <v>421</v>
      </c>
      <c r="B94" s="151"/>
    </row>
    <row r="95" spans="1:2" ht="30.75" thickBot="1" x14ac:dyDescent="0.3">
      <c r="A95" s="152" t="s">
        <v>422</v>
      </c>
      <c r="B95" s="331" t="s">
        <v>423</v>
      </c>
    </row>
    <row r="96" spans="1:2" ht="16.5" thickBot="1" x14ac:dyDescent="0.3">
      <c r="A96" s="139" t="s">
        <v>424</v>
      </c>
      <c r="B96" s="150"/>
    </row>
    <row r="97" spans="1:2" ht="16.5" thickBot="1" x14ac:dyDescent="0.3">
      <c r="A97" s="145" t="s">
        <v>425</v>
      </c>
      <c r="B97" s="153"/>
    </row>
    <row r="98" spans="1:2" ht="16.5" thickBot="1" x14ac:dyDescent="0.3">
      <c r="A98" s="145" t="s">
        <v>426</v>
      </c>
      <c r="B98" s="153"/>
    </row>
    <row r="99" spans="1:2" ht="16.5" thickBot="1" x14ac:dyDescent="0.3">
      <c r="A99" s="145" t="s">
        <v>427</v>
      </c>
      <c r="B99" s="153"/>
    </row>
    <row r="100" spans="1:2" ht="45.75" thickBot="1" x14ac:dyDescent="0.3">
      <c r="A100" s="154" t="s">
        <v>428</v>
      </c>
      <c r="B100" s="151" t="s">
        <v>429</v>
      </c>
    </row>
    <row r="101" spans="1:2" ht="28.5" x14ac:dyDescent="0.25">
      <c r="A101" s="141" t="s">
        <v>430</v>
      </c>
      <c r="B101" s="502" t="s">
        <v>431</v>
      </c>
    </row>
    <row r="102" spans="1:2" x14ac:dyDescent="0.25">
      <c r="A102" s="145" t="s">
        <v>432</v>
      </c>
      <c r="B102" s="503"/>
    </row>
    <row r="103" spans="1:2" x14ac:dyDescent="0.25">
      <c r="A103" s="145" t="s">
        <v>433</v>
      </c>
      <c r="B103" s="503"/>
    </row>
    <row r="104" spans="1:2" x14ac:dyDescent="0.25">
      <c r="A104" s="145" t="s">
        <v>434</v>
      </c>
      <c r="B104" s="503"/>
    </row>
    <row r="105" spans="1:2" x14ac:dyDescent="0.25">
      <c r="A105" s="145" t="s">
        <v>435</v>
      </c>
      <c r="B105" s="503"/>
    </row>
    <row r="106" spans="1:2" ht="16.5" thickBot="1" x14ac:dyDescent="0.3">
      <c r="A106" s="155" t="s">
        <v>436</v>
      </c>
      <c r="B106" s="504"/>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2" workbookViewId="0">
      <selection activeCell="A30" sqref="A30"/>
    </sheetView>
  </sheetViews>
  <sheetFormatPr defaultRowHeight="15" x14ac:dyDescent="0.25"/>
  <cols>
    <col min="1" max="1" width="125.42578125" customWidth="1"/>
  </cols>
  <sheetData>
    <row r="1" spans="1:1" ht="25.5" customHeight="1" x14ac:dyDescent="0.25">
      <c r="A1" s="505" t="s">
        <v>588</v>
      </c>
    </row>
    <row r="2" spans="1:1" ht="25.5" customHeight="1" x14ac:dyDescent="0.25">
      <c r="A2" s="505"/>
    </row>
    <row r="3" spans="1:1" ht="25.5" customHeight="1" x14ac:dyDescent="0.25">
      <c r="A3" s="505"/>
    </row>
    <row r="4" spans="1:1" ht="25.5" customHeight="1" x14ac:dyDescent="0.25">
      <c r="A4" s="505"/>
    </row>
    <row r="5" spans="1:1" ht="25.5" customHeight="1" x14ac:dyDescent="0.25">
      <c r="A5" s="505"/>
    </row>
    <row r="6" spans="1:1" ht="23.25" customHeight="1" x14ac:dyDescent="0.25">
      <c r="A6" s="275">
        <v>2</v>
      </c>
    </row>
    <row r="7" spans="1:1" s="128" customFormat="1" ht="23.25" customHeight="1" x14ac:dyDescent="0.25">
      <c r="A7" s="279" t="s">
        <v>589</v>
      </c>
    </row>
    <row r="8" spans="1:1" ht="31.5" customHeight="1" x14ac:dyDescent="0.25">
      <c r="A8" s="276" t="s">
        <v>598</v>
      </c>
    </row>
    <row r="9" spans="1:1" ht="45.75" customHeight="1" x14ac:dyDescent="0.25">
      <c r="A9" s="276" t="s">
        <v>599</v>
      </c>
    </row>
    <row r="10" spans="1:1" ht="33.75" customHeight="1" x14ac:dyDescent="0.25">
      <c r="A10" s="276" t="s">
        <v>600</v>
      </c>
    </row>
    <row r="11" spans="1:1" ht="23.25" customHeight="1" x14ac:dyDescent="0.25">
      <c r="A11" s="276" t="s">
        <v>601</v>
      </c>
    </row>
    <row r="12" spans="1:1" ht="23.25" customHeight="1" x14ac:dyDescent="0.25">
      <c r="A12" s="276" t="s">
        <v>602</v>
      </c>
    </row>
    <row r="13" spans="1:1" ht="33" customHeight="1" x14ac:dyDescent="0.25">
      <c r="A13" s="276" t="s">
        <v>603</v>
      </c>
    </row>
    <row r="14" spans="1:1" ht="23.25" customHeight="1" x14ac:dyDescent="0.25">
      <c r="A14" s="276" t="s">
        <v>604</v>
      </c>
    </row>
    <row r="15" spans="1:1" ht="23.25" customHeight="1" x14ac:dyDescent="0.25">
      <c r="A15" s="277" t="s">
        <v>605</v>
      </c>
    </row>
    <row r="16" spans="1:1" ht="34.5" customHeight="1" x14ac:dyDescent="0.25">
      <c r="A16" s="277" t="s">
        <v>606</v>
      </c>
    </row>
    <row r="17" spans="1:1" ht="39.75" customHeight="1" x14ac:dyDescent="0.25">
      <c r="A17" s="277" t="s">
        <v>607</v>
      </c>
    </row>
    <row r="18" spans="1:1" ht="40.5" customHeight="1" x14ac:dyDescent="0.25">
      <c r="A18" s="277" t="s">
        <v>608</v>
      </c>
    </row>
    <row r="19" spans="1:1" ht="48.75" customHeight="1" x14ac:dyDescent="0.25">
      <c r="A19" s="277" t="s">
        <v>606</v>
      </c>
    </row>
    <row r="20" spans="1:1" ht="39" customHeight="1" x14ac:dyDescent="0.25">
      <c r="A20" s="276" t="s">
        <v>607</v>
      </c>
    </row>
    <row r="21" spans="1:1" ht="39.75" customHeight="1" x14ac:dyDescent="0.25">
      <c r="A21" s="276" t="s">
        <v>609</v>
      </c>
    </row>
    <row r="22" spans="1:1" ht="35.25" customHeight="1" x14ac:dyDescent="0.25">
      <c r="A22" s="276" t="s">
        <v>610</v>
      </c>
    </row>
    <row r="23" spans="1:1" ht="35.25" customHeight="1" x14ac:dyDescent="0.25">
      <c r="A23" s="276" t="s">
        <v>611</v>
      </c>
    </row>
    <row r="24" spans="1:1" ht="57.75" customHeight="1" x14ac:dyDescent="0.25">
      <c r="A24" s="276" t="s">
        <v>612</v>
      </c>
    </row>
    <row r="25" spans="1:1" s="128" customFormat="1" ht="23.25" customHeight="1" x14ac:dyDescent="0.25">
      <c r="A25" s="279" t="s">
        <v>613</v>
      </c>
    </row>
    <row r="26" spans="1:1" ht="36.75" customHeight="1" x14ac:dyDescent="0.25">
      <c r="A26" s="276" t="s">
        <v>614</v>
      </c>
    </row>
    <row r="27" spans="1:1" ht="23.25" customHeight="1" x14ac:dyDescent="0.25">
      <c r="A27" s="276" t="s">
        <v>615</v>
      </c>
    </row>
    <row r="28" spans="1:1" ht="30.75" customHeight="1" x14ac:dyDescent="0.25">
      <c r="A28" s="276" t="s">
        <v>616</v>
      </c>
    </row>
    <row r="29" spans="1:1" s="278" customFormat="1" ht="23.25" customHeight="1" x14ac:dyDescent="0.25">
      <c r="A29" s="276" t="s">
        <v>617</v>
      </c>
    </row>
    <row r="30" spans="1:1" s="278" customFormat="1" ht="23.25" customHeight="1" x14ac:dyDescent="0.25">
      <c r="A30" s="276" t="s">
        <v>618</v>
      </c>
    </row>
    <row r="31" spans="1:1" ht="23.25" customHeight="1" x14ac:dyDescent="0.25">
      <c r="A31" s="276" t="s">
        <v>619</v>
      </c>
    </row>
    <row r="32" spans="1:1" ht="23.25" customHeight="1" x14ac:dyDescent="0.25">
      <c r="A32" s="276" t="s">
        <v>620</v>
      </c>
    </row>
    <row r="33" spans="1:1" ht="23.25" customHeight="1" x14ac:dyDescent="0.25">
      <c r="A33" s="276" t="s">
        <v>621</v>
      </c>
    </row>
    <row r="34" spans="1:1" ht="23.25" customHeight="1" x14ac:dyDescent="0.25">
      <c r="A34" s="276" t="s">
        <v>622</v>
      </c>
    </row>
    <row r="35" spans="1:1" ht="23.25" customHeight="1" x14ac:dyDescent="0.25">
      <c r="A35" s="276" t="s">
        <v>623</v>
      </c>
    </row>
    <row r="36" spans="1:1" ht="23.25" customHeight="1" x14ac:dyDescent="0.25">
      <c r="A36" s="276" t="s">
        <v>624</v>
      </c>
    </row>
    <row r="37" spans="1:1" ht="23.25" customHeight="1" x14ac:dyDescent="0.25">
      <c r="A37" s="276" t="s">
        <v>625</v>
      </c>
    </row>
    <row r="38" spans="1:1" ht="23.25" customHeight="1" x14ac:dyDescent="0.25">
      <c r="A38" s="276" t="s">
        <v>626</v>
      </c>
    </row>
    <row r="39" spans="1:1" ht="23.25" customHeight="1" x14ac:dyDescent="0.25">
      <c r="A39" s="276" t="s">
        <v>627</v>
      </c>
    </row>
    <row r="40" spans="1:1" ht="23.25" customHeight="1" x14ac:dyDescent="0.25">
      <c r="A40" s="276" t="s">
        <v>628</v>
      </c>
    </row>
    <row r="41" spans="1:1" ht="23.25" customHeight="1" x14ac:dyDescent="0.25">
      <c r="A41" s="276" t="s">
        <v>629</v>
      </c>
    </row>
    <row r="42" spans="1:1" ht="23.25" customHeight="1" x14ac:dyDescent="0.25">
      <c r="A42" s="276" t="s">
        <v>630</v>
      </c>
    </row>
    <row r="43" spans="1:1" ht="23.25" customHeight="1" x14ac:dyDescent="0.25">
      <c r="A43" s="276" t="s">
        <v>631</v>
      </c>
    </row>
    <row r="44" spans="1:1" s="128" customFormat="1" ht="36" customHeight="1" x14ac:dyDescent="0.25">
      <c r="A44" s="279" t="s">
        <v>632</v>
      </c>
    </row>
    <row r="45" spans="1:1" ht="36" customHeight="1" x14ac:dyDescent="0.25">
      <c r="A45" s="276" t="s">
        <v>633</v>
      </c>
    </row>
    <row r="46" spans="1:1" ht="36" customHeight="1" x14ac:dyDescent="0.25">
      <c r="A46" s="276" t="s">
        <v>634</v>
      </c>
    </row>
    <row r="47" spans="1:1" s="128" customFormat="1" ht="23.25" customHeight="1" x14ac:dyDescent="0.25">
      <c r="A47" s="279" t="s">
        <v>635</v>
      </c>
    </row>
    <row r="48" spans="1:1" s="128" customFormat="1" ht="23.25" customHeight="1" x14ac:dyDescent="0.25">
      <c r="A48" s="280" t="s">
        <v>636</v>
      </c>
    </row>
    <row r="49" spans="1:1" s="128" customFormat="1" ht="23.25" customHeight="1" x14ac:dyDescent="0.25">
      <c r="A49" s="280" t="s">
        <v>637</v>
      </c>
    </row>
    <row r="50" spans="1:1" ht="23.25" customHeight="1" x14ac:dyDescent="0.25">
      <c r="A50" s="27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44.85546875" customWidth="1"/>
  </cols>
  <sheetData>
    <row r="1" spans="1:1" ht="15.75" x14ac:dyDescent="0.25">
      <c r="A1" s="355" t="s">
        <v>590</v>
      </c>
    </row>
    <row r="2" spans="1:1" ht="31.5" x14ac:dyDescent="0.25">
      <c r="A2" s="355" t="s">
        <v>591</v>
      </c>
    </row>
    <row r="3" spans="1:1" ht="15.75" x14ac:dyDescent="0.25">
      <c r="A3" s="355" t="s">
        <v>592</v>
      </c>
    </row>
    <row r="4" spans="1:1" ht="15.75" x14ac:dyDescent="0.25">
      <c r="A4" s="355" t="s">
        <v>593</v>
      </c>
    </row>
    <row r="5" spans="1:1" ht="31.5" x14ac:dyDescent="0.25">
      <c r="A5" s="355" t="s">
        <v>594</v>
      </c>
    </row>
    <row r="6" spans="1:1" ht="31.5" x14ac:dyDescent="0.25">
      <c r="A6" s="355" t="s">
        <v>595</v>
      </c>
    </row>
    <row r="7" spans="1:1" ht="15.75" x14ac:dyDescent="0.25">
      <c r="A7" s="355"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8"/>
  <sheetViews>
    <sheetView view="pageBreakPreview" topLeftCell="A19"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85546875" style="1" customWidth="1"/>
    <col min="18" max="18" width="5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row>
    <row r="5" spans="1:28" s="12" customFormat="1" ht="15.75" x14ac:dyDescent="0.2">
      <c r="A5" s="17"/>
    </row>
    <row r="6" spans="1:28" s="12" customFormat="1" ht="18.75" x14ac:dyDescent="0.2">
      <c r="A6" s="385" t="s">
        <v>9</v>
      </c>
      <c r="B6" s="385"/>
      <c r="C6" s="385"/>
      <c r="D6" s="385"/>
      <c r="E6" s="385"/>
      <c r="F6" s="385"/>
      <c r="G6" s="385"/>
      <c r="H6" s="385"/>
      <c r="I6" s="385"/>
      <c r="J6" s="385"/>
      <c r="K6" s="385"/>
      <c r="L6" s="385"/>
      <c r="M6" s="385"/>
      <c r="N6" s="385"/>
      <c r="O6" s="385"/>
      <c r="P6" s="385"/>
      <c r="Q6" s="385"/>
      <c r="R6" s="385"/>
      <c r="S6" s="385"/>
      <c r="T6" s="13"/>
      <c r="U6" s="13"/>
      <c r="V6" s="13"/>
      <c r="W6" s="13"/>
      <c r="X6" s="13"/>
      <c r="Y6" s="13"/>
      <c r="Z6" s="13"/>
      <c r="AA6" s="13"/>
      <c r="AB6" s="13"/>
    </row>
    <row r="7" spans="1:28" s="12" customFormat="1" ht="18.75" x14ac:dyDescent="0.2">
      <c r="A7" s="385"/>
      <c r="B7" s="385"/>
      <c r="C7" s="385"/>
      <c r="D7" s="385"/>
      <c r="E7" s="385"/>
      <c r="F7" s="385"/>
      <c r="G7" s="385"/>
      <c r="H7" s="385"/>
      <c r="I7" s="385"/>
      <c r="J7" s="385"/>
      <c r="K7" s="385"/>
      <c r="L7" s="385"/>
      <c r="M7" s="385"/>
      <c r="N7" s="385"/>
      <c r="O7" s="385"/>
      <c r="P7" s="385"/>
      <c r="Q7" s="385"/>
      <c r="R7" s="385"/>
      <c r="S7" s="385"/>
      <c r="T7" s="13"/>
      <c r="U7" s="13"/>
      <c r="V7" s="13"/>
      <c r="W7" s="13"/>
      <c r="X7" s="13"/>
      <c r="Y7" s="13"/>
      <c r="Z7" s="13"/>
      <c r="AA7" s="13"/>
      <c r="AB7" s="13"/>
    </row>
    <row r="8" spans="1:28" s="12" customFormat="1" ht="18.75" x14ac:dyDescent="0.2">
      <c r="A8" s="390" t="str">
        <f>'1. паспорт местоположение'!A9:C9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13"/>
      <c r="U8" s="13"/>
      <c r="V8" s="13"/>
      <c r="W8" s="13"/>
      <c r="X8" s="13"/>
      <c r="Y8" s="13"/>
      <c r="Z8" s="13"/>
      <c r="AA8" s="13"/>
      <c r="AB8" s="13"/>
    </row>
    <row r="9" spans="1:28" s="12" customFormat="1" ht="18.75" x14ac:dyDescent="0.2">
      <c r="A9" s="382" t="s">
        <v>8</v>
      </c>
      <c r="B9" s="382"/>
      <c r="C9" s="382"/>
      <c r="D9" s="382"/>
      <c r="E9" s="382"/>
      <c r="F9" s="382"/>
      <c r="G9" s="382"/>
      <c r="H9" s="382"/>
      <c r="I9" s="382"/>
      <c r="J9" s="382"/>
      <c r="K9" s="382"/>
      <c r="L9" s="382"/>
      <c r="M9" s="382"/>
      <c r="N9" s="382"/>
      <c r="O9" s="382"/>
      <c r="P9" s="382"/>
      <c r="Q9" s="382"/>
      <c r="R9" s="382"/>
      <c r="S9" s="382"/>
      <c r="T9" s="13"/>
      <c r="U9" s="13"/>
      <c r="V9" s="13"/>
      <c r="W9" s="13"/>
      <c r="X9" s="13"/>
      <c r="Y9" s="13"/>
      <c r="Z9" s="13"/>
      <c r="AA9" s="13"/>
      <c r="AB9" s="13"/>
    </row>
    <row r="10" spans="1:28" s="12" customFormat="1" ht="18.75" x14ac:dyDescent="0.2">
      <c r="A10" s="385"/>
      <c r="B10" s="385"/>
      <c r="C10" s="385"/>
      <c r="D10" s="385"/>
      <c r="E10" s="385"/>
      <c r="F10" s="385"/>
      <c r="G10" s="385"/>
      <c r="H10" s="385"/>
      <c r="I10" s="385"/>
      <c r="J10" s="385"/>
      <c r="K10" s="385"/>
      <c r="L10" s="385"/>
      <c r="M10" s="385"/>
      <c r="N10" s="385"/>
      <c r="O10" s="385"/>
      <c r="P10" s="385"/>
      <c r="Q10" s="385"/>
      <c r="R10" s="385"/>
      <c r="S10" s="385"/>
      <c r="T10" s="13"/>
      <c r="U10" s="13"/>
      <c r="V10" s="13"/>
      <c r="W10" s="13"/>
      <c r="X10" s="13"/>
      <c r="Y10" s="13"/>
      <c r="Z10" s="13"/>
      <c r="AA10" s="13"/>
      <c r="AB10" s="13"/>
    </row>
    <row r="11" spans="1:28" s="12" customFormat="1" ht="18.75" x14ac:dyDescent="0.2">
      <c r="A11" s="390" t="str">
        <f>'1. паспорт местоположение'!A12:C12</f>
        <v>H_16-0122</v>
      </c>
      <c r="B11" s="390"/>
      <c r="C11" s="390"/>
      <c r="D11" s="390"/>
      <c r="E11" s="390"/>
      <c r="F11" s="390"/>
      <c r="G11" s="390"/>
      <c r="H11" s="390"/>
      <c r="I11" s="390"/>
      <c r="J11" s="390"/>
      <c r="K11" s="390"/>
      <c r="L11" s="390"/>
      <c r="M11" s="390"/>
      <c r="N11" s="390"/>
      <c r="O11" s="390"/>
      <c r="P11" s="390"/>
      <c r="Q11" s="390"/>
      <c r="R11" s="390"/>
      <c r="S11" s="390"/>
      <c r="T11" s="13"/>
      <c r="U11" s="13"/>
      <c r="V11" s="13"/>
      <c r="W11" s="13"/>
      <c r="X11" s="13"/>
      <c r="Y11" s="13"/>
      <c r="Z11" s="13"/>
      <c r="AA11" s="13"/>
      <c r="AB11" s="13"/>
    </row>
    <row r="12" spans="1:28" s="12" customFormat="1" ht="18.75" x14ac:dyDescent="0.2">
      <c r="A12" s="382" t="s">
        <v>7</v>
      </c>
      <c r="B12" s="382"/>
      <c r="C12" s="382"/>
      <c r="D12" s="382"/>
      <c r="E12" s="382"/>
      <c r="F12" s="382"/>
      <c r="G12" s="382"/>
      <c r="H12" s="382"/>
      <c r="I12" s="382"/>
      <c r="J12" s="382"/>
      <c r="K12" s="382"/>
      <c r="L12" s="382"/>
      <c r="M12" s="382"/>
      <c r="N12" s="382"/>
      <c r="O12" s="382"/>
      <c r="P12" s="382"/>
      <c r="Q12" s="382"/>
      <c r="R12" s="382"/>
      <c r="S12" s="382"/>
      <c r="T12" s="13"/>
      <c r="U12" s="13"/>
      <c r="V12" s="13"/>
      <c r="W12" s="13"/>
      <c r="X12" s="13"/>
      <c r="Y12" s="13"/>
      <c r="Z12" s="13"/>
      <c r="AA12" s="13"/>
      <c r="AB12" s="13"/>
    </row>
    <row r="13" spans="1:28" s="9" customFormat="1" ht="15.75" customHeight="1" x14ac:dyDescent="0.2">
      <c r="A13" s="394"/>
      <c r="B13" s="394"/>
      <c r="C13" s="394"/>
      <c r="D13" s="394"/>
      <c r="E13" s="394"/>
      <c r="F13" s="394"/>
      <c r="G13" s="394"/>
      <c r="H13" s="394"/>
      <c r="I13" s="394"/>
      <c r="J13" s="394"/>
      <c r="K13" s="394"/>
      <c r="L13" s="394"/>
      <c r="M13" s="394"/>
      <c r="N13" s="394"/>
      <c r="O13" s="394"/>
      <c r="P13" s="394"/>
      <c r="Q13" s="394"/>
      <c r="R13" s="394"/>
      <c r="S13" s="394"/>
      <c r="T13" s="10"/>
      <c r="U13" s="10"/>
      <c r="V13" s="10"/>
      <c r="W13" s="10"/>
      <c r="X13" s="10"/>
      <c r="Y13" s="10"/>
      <c r="Z13" s="10"/>
      <c r="AA13" s="10"/>
      <c r="AB13" s="10"/>
    </row>
    <row r="14" spans="1:28" s="3" customFormat="1" ht="12" x14ac:dyDescent="0.2">
      <c r="A14" s="390" t="str">
        <f>'1. паспорт местоположение'!A9:C9</f>
        <v>Акционерное общество "Янтарьэнерго" ДЗО  ПАО "Россети"</v>
      </c>
      <c r="B14" s="390"/>
      <c r="C14" s="390"/>
      <c r="D14" s="390"/>
      <c r="E14" s="390"/>
      <c r="F14" s="390"/>
      <c r="G14" s="390"/>
      <c r="H14" s="390"/>
      <c r="I14" s="390"/>
      <c r="J14" s="390"/>
      <c r="K14" s="390"/>
      <c r="L14" s="390"/>
      <c r="M14" s="390"/>
      <c r="N14" s="390"/>
      <c r="O14" s="390"/>
      <c r="P14" s="390"/>
      <c r="Q14" s="390"/>
      <c r="R14" s="390"/>
      <c r="S14" s="390"/>
      <c r="T14" s="8"/>
      <c r="U14" s="8"/>
      <c r="V14" s="8"/>
      <c r="W14" s="8"/>
      <c r="X14" s="8"/>
      <c r="Y14" s="8"/>
      <c r="Z14" s="8"/>
      <c r="AA14" s="8"/>
      <c r="AB14" s="8"/>
    </row>
    <row r="15" spans="1:28" s="3" customFormat="1" ht="15" customHeight="1" x14ac:dyDescent="0.2">
      <c r="A15" s="391" t="str">
        <f>'1. паспорт местоположение'!A15:C15</f>
        <v>Строительство ТП 15/0,4 кВ, ЛЭП 15 кВ от ВЛ 15-051 (инв.5114667) Насосная станция №62, кад. № 39:00:000000:420 Полесский муниципальный район</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4"/>
      <c r="U16" s="4"/>
      <c r="V16" s="4"/>
      <c r="W16" s="4"/>
      <c r="X16" s="4"/>
      <c r="Y16" s="4"/>
    </row>
    <row r="17" spans="1:28" s="3" customFormat="1" ht="45.75" customHeight="1" x14ac:dyDescent="0.2">
      <c r="A17" s="383" t="s">
        <v>495</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5" t="s">
        <v>5</v>
      </c>
      <c r="B19" s="395" t="s">
        <v>99</v>
      </c>
      <c r="C19" s="396" t="s">
        <v>386</v>
      </c>
      <c r="D19" s="395" t="s">
        <v>385</v>
      </c>
      <c r="E19" s="395" t="s">
        <v>98</v>
      </c>
      <c r="F19" s="395" t="s">
        <v>97</v>
      </c>
      <c r="G19" s="395" t="s">
        <v>381</v>
      </c>
      <c r="H19" s="395" t="s">
        <v>96</v>
      </c>
      <c r="I19" s="395" t="s">
        <v>95</v>
      </c>
      <c r="J19" s="395" t="s">
        <v>94</v>
      </c>
      <c r="K19" s="395" t="s">
        <v>93</v>
      </c>
      <c r="L19" s="395" t="s">
        <v>92</v>
      </c>
      <c r="M19" s="395" t="s">
        <v>91</v>
      </c>
      <c r="N19" s="395" t="s">
        <v>90</v>
      </c>
      <c r="O19" s="395" t="s">
        <v>89</v>
      </c>
      <c r="P19" s="395" t="s">
        <v>88</v>
      </c>
      <c r="Q19" s="395" t="s">
        <v>384</v>
      </c>
      <c r="R19" s="395"/>
      <c r="S19" s="398" t="s">
        <v>489</v>
      </c>
      <c r="T19" s="4"/>
      <c r="U19" s="4"/>
      <c r="V19" s="4"/>
      <c r="W19" s="4"/>
      <c r="X19" s="4"/>
      <c r="Y19" s="4"/>
    </row>
    <row r="20" spans="1:28" s="3" customFormat="1" ht="180.75" customHeight="1" x14ac:dyDescent="0.2">
      <c r="A20" s="395"/>
      <c r="B20" s="395"/>
      <c r="C20" s="397"/>
      <c r="D20" s="395"/>
      <c r="E20" s="395"/>
      <c r="F20" s="395"/>
      <c r="G20" s="395"/>
      <c r="H20" s="395"/>
      <c r="I20" s="395"/>
      <c r="J20" s="395"/>
      <c r="K20" s="395"/>
      <c r="L20" s="395"/>
      <c r="M20" s="395"/>
      <c r="N20" s="395"/>
      <c r="O20" s="395"/>
      <c r="P20" s="395"/>
      <c r="Q20" s="46" t="s">
        <v>382</v>
      </c>
      <c r="R20" s="47" t="s">
        <v>383</v>
      </c>
      <c r="S20" s="398"/>
      <c r="T20" s="32"/>
      <c r="U20" s="32"/>
      <c r="V20" s="32"/>
      <c r="W20" s="32"/>
      <c r="X20" s="32"/>
      <c r="Y20" s="32"/>
      <c r="Z20" s="31"/>
      <c r="AA20" s="31"/>
      <c r="AB20" s="31"/>
    </row>
    <row r="21" spans="1:28" s="3" customFormat="1" ht="18.75" x14ac:dyDescent="0.2">
      <c r="A21" s="46">
        <v>1</v>
      </c>
      <c r="B21" s="51">
        <v>2</v>
      </c>
      <c r="C21" s="46">
        <v>3</v>
      </c>
      <c r="D21" s="51">
        <v>4</v>
      </c>
      <c r="E21" s="46">
        <v>5</v>
      </c>
      <c r="F21" s="51">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204.75" x14ac:dyDescent="0.2">
      <c r="A22" s="358">
        <v>1</v>
      </c>
      <c r="B22" s="360" t="s">
        <v>700</v>
      </c>
      <c r="C22" s="360"/>
      <c r="D22" s="360" t="s">
        <v>701</v>
      </c>
      <c r="E22" s="360" t="s">
        <v>702</v>
      </c>
      <c r="F22" s="360" t="s">
        <v>703</v>
      </c>
      <c r="G22" s="360" t="s">
        <v>704</v>
      </c>
      <c r="H22" s="360">
        <v>0.17799999999999999</v>
      </c>
      <c r="I22" s="360">
        <v>0.107</v>
      </c>
      <c r="J22" s="360">
        <v>7.0999999999999994E-2</v>
      </c>
      <c r="K22" s="360" t="s">
        <v>705</v>
      </c>
      <c r="L22" s="360">
        <v>3</v>
      </c>
      <c r="M22" s="360">
        <v>0.25</v>
      </c>
      <c r="N22" s="360"/>
      <c r="O22" s="360"/>
      <c r="P22" s="360"/>
      <c r="Q22" s="360" t="s">
        <v>707</v>
      </c>
      <c r="R22" s="375" t="s">
        <v>706</v>
      </c>
      <c r="S22" s="374">
        <v>0.62708072999999998</v>
      </c>
      <c r="T22" s="32"/>
      <c r="U22" s="32"/>
      <c r="V22" s="32"/>
      <c r="W22" s="32"/>
      <c r="X22" s="32"/>
      <c r="Y22" s="32"/>
      <c r="Z22" s="31"/>
      <c r="AA22" s="31"/>
      <c r="AB22" s="31"/>
    </row>
    <row r="23" spans="1:28" ht="20.25" customHeight="1" x14ac:dyDescent="0.25">
      <c r="A23" s="361"/>
      <c r="B23" s="359" t="s">
        <v>379</v>
      </c>
      <c r="C23" s="359"/>
      <c r="D23" s="359"/>
      <c r="E23" s="361" t="s">
        <v>380</v>
      </c>
      <c r="F23" s="361" t="s">
        <v>380</v>
      </c>
      <c r="G23" s="361" t="s">
        <v>380</v>
      </c>
      <c r="H23" s="361"/>
      <c r="I23" s="361"/>
      <c r="J23" s="361"/>
      <c r="K23" s="361"/>
      <c r="L23" s="361"/>
      <c r="M23" s="361"/>
      <c r="N23" s="361"/>
      <c r="O23" s="361"/>
      <c r="P23" s="361"/>
      <c r="Q23" s="362"/>
      <c r="R23" s="363"/>
      <c r="S23" s="363"/>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70" zoomScaleNormal="60" zoomScaleSheetLayoutView="70" workbookViewId="0">
      <selection activeCell="U25" sqref="U25"/>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5.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1" t="str">
        <f>'1. паспорт местоположение'!A5:C5</f>
        <v>Год раскрытия информации: 2017 год</v>
      </c>
      <c r="B6" s="381"/>
      <c r="C6" s="381"/>
      <c r="D6" s="381"/>
      <c r="E6" s="381"/>
      <c r="F6" s="381"/>
      <c r="G6" s="381"/>
      <c r="H6" s="381"/>
      <c r="I6" s="381"/>
      <c r="J6" s="381"/>
      <c r="K6" s="381"/>
      <c r="L6" s="381"/>
      <c r="M6" s="381"/>
      <c r="N6" s="381"/>
      <c r="O6" s="381"/>
      <c r="P6" s="381"/>
      <c r="Q6" s="381"/>
      <c r="R6" s="381"/>
      <c r="S6" s="381"/>
      <c r="T6" s="381"/>
    </row>
    <row r="7" spans="1:20" s="12" customFormat="1" x14ac:dyDescent="0.2">
      <c r="A7" s="17"/>
      <c r="H7" s="16"/>
    </row>
    <row r="8" spans="1:20" s="12" customFormat="1" ht="18.75" x14ac:dyDescent="0.2">
      <c r="A8" s="385" t="s">
        <v>9</v>
      </c>
      <c r="B8" s="385"/>
      <c r="C8" s="385"/>
      <c r="D8" s="385"/>
      <c r="E8" s="385"/>
      <c r="F8" s="385"/>
      <c r="G8" s="385"/>
      <c r="H8" s="385"/>
      <c r="I8" s="385"/>
      <c r="J8" s="385"/>
      <c r="K8" s="385"/>
      <c r="L8" s="385"/>
      <c r="M8" s="385"/>
      <c r="N8" s="385"/>
      <c r="O8" s="385"/>
      <c r="P8" s="385"/>
      <c r="Q8" s="385"/>
      <c r="R8" s="385"/>
      <c r="S8" s="385"/>
      <c r="T8" s="385"/>
    </row>
    <row r="9" spans="1:20" s="12"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2" customFormat="1" ht="18.75" customHeight="1" x14ac:dyDescent="0.2">
      <c r="A10" s="390" t="str">
        <f>'1. паспорт местоположение'!A9:C9</f>
        <v>Акционерное общество "Янтарьэнерго" ДЗО  ПАО "Россети"</v>
      </c>
      <c r="B10" s="390"/>
      <c r="C10" s="390"/>
      <c r="D10" s="390"/>
      <c r="E10" s="390"/>
      <c r="F10" s="390"/>
      <c r="G10" s="390"/>
      <c r="H10" s="390"/>
      <c r="I10" s="390"/>
      <c r="J10" s="390"/>
      <c r="K10" s="390"/>
      <c r="L10" s="390"/>
      <c r="M10" s="390"/>
      <c r="N10" s="390"/>
      <c r="O10" s="390"/>
      <c r="P10" s="390"/>
      <c r="Q10" s="390"/>
      <c r="R10" s="390"/>
      <c r="S10" s="390"/>
      <c r="T10" s="390"/>
    </row>
    <row r="11" spans="1:20" s="12" customFormat="1" ht="18.75" customHeight="1" x14ac:dyDescent="0.2">
      <c r="A11" s="382" t="s">
        <v>8</v>
      </c>
      <c r="B11" s="382"/>
      <c r="C11" s="382"/>
      <c r="D11" s="382"/>
      <c r="E11" s="382"/>
      <c r="F11" s="382"/>
      <c r="G11" s="382"/>
      <c r="H11" s="382"/>
      <c r="I11" s="382"/>
      <c r="J11" s="382"/>
      <c r="K11" s="382"/>
      <c r="L11" s="382"/>
      <c r="M11" s="382"/>
      <c r="N11" s="382"/>
      <c r="O11" s="382"/>
      <c r="P11" s="382"/>
      <c r="Q11" s="382"/>
      <c r="R11" s="382"/>
      <c r="S11" s="382"/>
      <c r="T11" s="382"/>
    </row>
    <row r="12" spans="1:20" s="12"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2" customFormat="1" ht="18.75" customHeight="1" x14ac:dyDescent="0.2">
      <c r="A13" s="390" t="str">
        <f>'1. паспорт местоположение'!A12:C12</f>
        <v>H_16-0122</v>
      </c>
      <c r="B13" s="390"/>
      <c r="C13" s="390"/>
      <c r="D13" s="390"/>
      <c r="E13" s="390"/>
      <c r="F13" s="390"/>
      <c r="G13" s="390"/>
      <c r="H13" s="390"/>
      <c r="I13" s="390"/>
      <c r="J13" s="390"/>
      <c r="K13" s="390"/>
      <c r="L13" s="390"/>
      <c r="M13" s="390"/>
      <c r="N13" s="390"/>
      <c r="O13" s="390"/>
      <c r="P13" s="390"/>
      <c r="Q13" s="390"/>
      <c r="R13" s="390"/>
      <c r="S13" s="390"/>
      <c r="T13" s="390"/>
    </row>
    <row r="14" spans="1:20" s="12" customFormat="1" ht="18.75" customHeight="1" x14ac:dyDescent="0.2">
      <c r="A14" s="382" t="s">
        <v>7</v>
      </c>
      <c r="B14" s="382"/>
      <c r="C14" s="382"/>
      <c r="D14" s="382"/>
      <c r="E14" s="382"/>
      <c r="F14" s="382"/>
      <c r="G14" s="382"/>
      <c r="H14" s="382"/>
      <c r="I14" s="382"/>
      <c r="J14" s="382"/>
      <c r="K14" s="382"/>
      <c r="L14" s="382"/>
      <c r="M14" s="382"/>
      <c r="N14" s="382"/>
      <c r="O14" s="382"/>
      <c r="P14" s="382"/>
      <c r="Q14" s="382"/>
      <c r="R14" s="382"/>
      <c r="S14" s="382"/>
      <c r="T14" s="382"/>
    </row>
    <row r="15" spans="1:20" s="9" customFormat="1" ht="15.75" customHeight="1" x14ac:dyDescent="0.2">
      <c r="A15" s="394"/>
      <c r="B15" s="394"/>
      <c r="C15" s="394"/>
      <c r="D15" s="394"/>
      <c r="E15" s="394"/>
      <c r="F15" s="394"/>
      <c r="G15" s="394"/>
      <c r="H15" s="394"/>
      <c r="I15" s="394"/>
      <c r="J15" s="394"/>
      <c r="K15" s="394"/>
      <c r="L15" s="394"/>
      <c r="M15" s="394"/>
      <c r="N15" s="394"/>
      <c r="O15" s="394"/>
      <c r="P15" s="394"/>
      <c r="Q15" s="394"/>
      <c r="R15" s="394"/>
      <c r="S15" s="394"/>
      <c r="T15" s="394"/>
    </row>
    <row r="16" spans="1:20" s="3" customFormat="1" ht="12" x14ac:dyDescent="0.2">
      <c r="A16" s="390" t="str">
        <f>'1. паспорт местоположение'!A15</f>
        <v>Строительство ТП 15/0,4 кВ, ЛЭП 15 кВ от ВЛ 15-051 (инв.5114667) Насосная станция №62, кад. № 39:00:000000:420 Полесский муниципальный район</v>
      </c>
      <c r="B16" s="390"/>
      <c r="C16" s="390"/>
      <c r="D16" s="390"/>
      <c r="E16" s="390"/>
      <c r="F16" s="390"/>
      <c r="G16" s="390"/>
      <c r="H16" s="390"/>
      <c r="I16" s="390"/>
      <c r="J16" s="390"/>
      <c r="K16" s="390"/>
      <c r="L16" s="390"/>
      <c r="M16" s="390"/>
      <c r="N16" s="390"/>
      <c r="O16" s="390"/>
      <c r="P16" s="390"/>
      <c r="Q16" s="390"/>
      <c r="R16" s="390"/>
      <c r="S16" s="390"/>
      <c r="T16" s="390"/>
    </row>
    <row r="17" spans="1:113" s="3" customFormat="1" ht="15" customHeight="1" x14ac:dyDescent="0.2">
      <c r="A17" s="382" t="s">
        <v>6</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113" s="3" customFormat="1" ht="15" customHeight="1" x14ac:dyDescent="0.2">
      <c r="A19" s="384" t="s">
        <v>500</v>
      </c>
      <c r="B19" s="384"/>
      <c r="C19" s="384"/>
      <c r="D19" s="384"/>
      <c r="E19" s="384"/>
      <c r="F19" s="384"/>
      <c r="G19" s="384"/>
      <c r="H19" s="384"/>
      <c r="I19" s="384"/>
      <c r="J19" s="384"/>
      <c r="K19" s="384"/>
      <c r="L19" s="384"/>
      <c r="M19" s="384"/>
      <c r="N19" s="384"/>
      <c r="O19" s="384"/>
      <c r="P19" s="384"/>
      <c r="Q19" s="384"/>
      <c r="R19" s="384"/>
      <c r="S19" s="384"/>
      <c r="T19" s="384"/>
    </row>
    <row r="20" spans="1:113" s="64"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113" ht="46.5" customHeight="1" x14ac:dyDescent="0.25">
      <c r="A21" s="403" t="s">
        <v>5</v>
      </c>
      <c r="B21" s="406" t="s">
        <v>225</v>
      </c>
      <c r="C21" s="407"/>
      <c r="D21" s="410" t="s">
        <v>121</v>
      </c>
      <c r="E21" s="406" t="s">
        <v>529</v>
      </c>
      <c r="F21" s="407"/>
      <c r="G21" s="406" t="s">
        <v>276</v>
      </c>
      <c r="H21" s="407"/>
      <c r="I21" s="406" t="s">
        <v>120</v>
      </c>
      <c r="J21" s="407"/>
      <c r="K21" s="410" t="s">
        <v>119</v>
      </c>
      <c r="L21" s="406" t="s">
        <v>118</v>
      </c>
      <c r="M21" s="407"/>
      <c r="N21" s="406" t="s">
        <v>525</v>
      </c>
      <c r="O21" s="407"/>
      <c r="P21" s="410" t="s">
        <v>117</v>
      </c>
      <c r="Q21" s="399" t="s">
        <v>116</v>
      </c>
      <c r="R21" s="400"/>
      <c r="S21" s="399" t="s">
        <v>115</v>
      </c>
      <c r="T21" s="401"/>
    </row>
    <row r="22" spans="1:113" ht="204.75" customHeight="1" x14ac:dyDescent="0.25">
      <c r="A22" s="404"/>
      <c r="B22" s="408"/>
      <c r="C22" s="409"/>
      <c r="D22" s="413"/>
      <c r="E22" s="408"/>
      <c r="F22" s="409"/>
      <c r="G22" s="408"/>
      <c r="H22" s="409"/>
      <c r="I22" s="408"/>
      <c r="J22" s="409"/>
      <c r="K22" s="411"/>
      <c r="L22" s="408"/>
      <c r="M22" s="409"/>
      <c r="N22" s="408"/>
      <c r="O22" s="409"/>
      <c r="P22" s="411"/>
      <c r="Q22" s="121" t="s">
        <v>114</v>
      </c>
      <c r="R22" s="121" t="s">
        <v>499</v>
      </c>
      <c r="S22" s="121" t="s">
        <v>113</v>
      </c>
      <c r="T22" s="121" t="s">
        <v>112</v>
      </c>
    </row>
    <row r="23" spans="1:113" ht="51.75" customHeight="1" x14ac:dyDescent="0.25">
      <c r="A23" s="405"/>
      <c r="B23" s="171" t="s">
        <v>110</v>
      </c>
      <c r="C23" s="171" t="s">
        <v>111</v>
      </c>
      <c r="D23" s="411"/>
      <c r="E23" s="171" t="s">
        <v>110</v>
      </c>
      <c r="F23" s="171" t="s">
        <v>111</v>
      </c>
      <c r="G23" s="171" t="s">
        <v>110</v>
      </c>
      <c r="H23" s="171" t="s">
        <v>111</v>
      </c>
      <c r="I23" s="171" t="s">
        <v>110</v>
      </c>
      <c r="J23" s="171" t="s">
        <v>111</v>
      </c>
      <c r="K23" s="171" t="s">
        <v>110</v>
      </c>
      <c r="L23" s="171" t="s">
        <v>110</v>
      </c>
      <c r="M23" s="171" t="s">
        <v>111</v>
      </c>
      <c r="N23" s="171" t="s">
        <v>110</v>
      </c>
      <c r="O23" s="171" t="s">
        <v>111</v>
      </c>
      <c r="P23" s="172" t="s">
        <v>110</v>
      </c>
      <c r="Q23" s="121" t="s">
        <v>110</v>
      </c>
      <c r="R23" s="121" t="s">
        <v>110</v>
      </c>
      <c r="S23" s="121" t="s">
        <v>110</v>
      </c>
      <c r="T23" s="121"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ht="47.25" x14ac:dyDescent="0.25">
      <c r="A25" s="364">
        <v>1</v>
      </c>
      <c r="B25" s="364" t="s">
        <v>380</v>
      </c>
      <c r="C25" s="364" t="s">
        <v>685</v>
      </c>
      <c r="D25" s="369" t="s">
        <v>106</v>
      </c>
      <c r="E25" s="364" t="s">
        <v>380</v>
      </c>
      <c r="F25" s="369" t="s">
        <v>686</v>
      </c>
      <c r="G25" s="364" t="s">
        <v>380</v>
      </c>
      <c r="H25" s="364" t="s">
        <v>687</v>
      </c>
      <c r="I25" s="364" t="s">
        <v>380</v>
      </c>
      <c r="J25" s="364">
        <v>2017</v>
      </c>
      <c r="K25" s="364" t="s">
        <v>380</v>
      </c>
      <c r="L25" s="364" t="s">
        <v>380</v>
      </c>
      <c r="M25" s="364">
        <v>15</v>
      </c>
      <c r="N25" s="364" t="s">
        <v>380</v>
      </c>
      <c r="O25" s="364">
        <v>0.25</v>
      </c>
      <c r="P25" s="364" t="s">
        <v>380</v>
      </c>
      <c r="Q25" s="364" t="s">
        <v>380</v>
      </c>
      <c r="R25" s="364" t="s">
        <v>380</v>
      </c>
      <c r="S25" s="364" t="s">
        <v>380</v>
      </c>
      <c r="T25" s="364" t="s">
        <v>380</v>
      </c>
    </row>
    <row r="26" spans="1:113" s="64" customFormat="1" x14ac:dyDescent="0.25">
      <c r="A26" s="68"/>
      <c r="B26" s="66"/>
      <c r="C26" s="66"/>
      <c r="D26" s="66"/>
      <c r="E26" s="66"/>
      <c r="F26" s="66"/>
      <c r="G26" s="66"/>
      <c r="H26" s="66"/>
      <c r="I26" s="66"/>
      <c r="J26" s="65"/>
      <c r="K26" s="65"/>
      <c r="L26" s="65"/>
      <c r="M26" s="67"/>
      <c r="N26" s="67"/>
      <c r="O26" s="67"/>
      <c r="P26" s="65"/>
      <c r="Q26" s="174"/>
      <c r="R26" s="66"/>
      <c r="S26" s="174"/>
      <c r="T26" s="66"/>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12" t="s">
        <v>535</v>
      </c>
      <c r="C30" s="412"/>
      <c r="D30" s="412"/>
      <c r="E30" s="412"/>
      <c r="F30" s="412"/>
      <c r="G30" s="412"/>
      <c r="H30" s="412"/>
      <c r="I30" s="412"/>
      <c r="J30" s="412"/>
      <c r="K30" s="412"/>
      <c r="L30" s="412"/>
      <c r="M30" s="412"/>
      <c r="N30" s="412"/>
      <c r="O30" s="412"/>
      <c r="P30" s="412"/>
      <c r="Q30" s="412"/>
      <c r="R30" s="412"/>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498</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D22" zoomScale="80" zoomScaleSheetLayoutView="80" workbookViewId="0">
      <selection activeCell="D26" sqref="D26"/>
    </sheetView>
  </sheetViews>
  <sheetFormatPr defaultColWidth="10.7109375" defaultRowHeight="15.75" x14ac:dyDescent="0.25"/>
  <cols>
    <col min="1" max="2" width="10.7109375" style="56"/>
    <col min="3" max="3" width="15.42578125" style="56" customWidth="1"/>
    <col min="4" max="4" width="9.5703125" style="56" customWidth="1"/>
    <col min="5" max="5" width="20"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85" t="s">
        <v>9</v>
      </c>
      <c r="F7" s="385"/>
      <c r="G7" s="385"/>
      <c r="H7" s="385"/>
      <c r="I7" s="385"/>
      <c r="J7" s="385"/>
      <c r="K7" s="385"/>
      <c r="L7" s="385"/>
      <c r="M7" s="385"/>
      <c r="N7" s="385"/>
      <c r="O7" s="385"/>
      <c r="P7" s="385"/>
      <c r="Q7" s="385"/>
      <c r="R7" s="385"/>
      <c r="S7" s="385"/>
      <c r="T7" s="385"/>
      <c r="U7" s="385"/>
      <c r="V7" s="385"/>
      <c r="W7" s="385"/>
      <c r="X7" s="385"/>
      <c r="Y7" s="3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0" t="str">
        <f>'1. паспорт местоположение'!A9</f>
        <v>Акционерное общество "Янтарьэнерго" ДЗО  ПАО "Россети"</v>
      </c>
      <c r="F9" s="390"/>
      <c r="G9" s="390"/>
      <c r="H9" s="390"/>
      <c r="I9" s="390"/>
      <c r="J9" s="390"/>
      <c r="K9" s="390"/>
      <c r="L9" s="390"/>
      <c r="M9" s="390"/>
      <c r="N9" s="390"/>
      <c r="O9" s="390"/>
      <c r="P9" s="390"/>
      <c r="Q9" s="390"/>
      <c r="R9" s="390"/>
      <c r="S9" s="390"/>
      <c r="T9" s="390"/>
      <c r="U9" s="390"/>
      <c r="V9" s="390"/>
      <c r="W9" s="390"/>
      <c r="X9" s="390"/>
      <c r="Y9" s="390"/>
    </row>
    <row r="10" spans="1:27" s="12" customFormat="1" ht="18.75" customHeight="1" x14ac:dyDescent="0.2">
      <c r="E10" s="382" t="s">
        <v>8</v>
      </c>
      <c r="F10" s="382"/>
      <c r="G10" s="382"/>
      <c r="H10" s="382"/>
      <c r="I10" s="382"/>
      <c r="J10" s="382"/>
      <c r="K10" s="382"/>
      <c r="L10" s="382"/>
      <c r="M10" s="382"/>
      <c r="N10" s="382"/>
      <c r="O10" s="382"/>
      <c r="P10" s="382"/>
      <c r="Q10" s="382"/>
      <c r="R10" s="382"/>
      <c r="S10" s="382"/>
      <c r="T10" s="382"/>
      <c r="U10" s="382"/>
      <c r="V10" s="382"/>
      <c r="W10" s="382"/>
      <c r="X10" s="382"/>
      <c r="Y10" s="3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0" t="str">
        <f>'1. паспорт местоположение'!A12</f>
        <v>H_16-0122</v>
      </c>
      <c r="F12" s="390"/>
      <c r="G12" s="390"/>
      <c r="H12" s="390"/>
      <c r="I12" s="390"/>
      <c r="J12" s="390"/>
      <c r="K12" s="390"/>
      <c r="L12" s="390"/>
      <c r="M12" s="390"/>
      <c r="N12" s="390"/>
      <c r="O12" s="390"/>
      <c r="P12" s="390"/>
      <c r="Q12" s="390"/>
      <c r="R12" s="390"/>
      <c r="S12" s="390"/>
      <c r="T12" s="390"/>
      <c r="U12" s="390"/>
      <c r="V12" s="390"/>
      <c r="W12" s="390"/>
      <c r="X12" s="390"/>
      <c r="Y12" s="390"/>
    </row>
    <row r="13" spans="1:27" s="12" customFormat="1" ht="18.75" customHeight="1" x14ac:dyDescent="0.2">
      <c r="E13" s="382" t="s">
        <v>7</v>
      </c>
      <c r="F13" s="382"/>
      <c r="G13" s="382"/>
      <c r="H13" s="382"/>
      <c r="I13" s="382"/>
      <c r="J13" s="382"/>
      <c r="K13" s="382"/>
      <c r="L13" s="382"/>
      <c r="M13" s="382"/>
      <c r="N13" s="382"/>
      <c r="O13" s="382"/>
      <c r="P13" s="382"/>
      <c r="Q13" s="382"/>
      <c r="R13" s="382"/>
      <c r="S13" s="382"/>
      <c r="T13" s="382"/>
      <c r="U13" s="382"/>
      <c r="V13" s="382"/>
      <c r="W13" s="382"/>
      <c r="X13" s="382"/>
      <c r="Y13" s="3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0" t="str">
        <f>'1. паспорт местоположение'!A15</f>
        <v>Строительство ТП 15/0,4 кВ, ЛЭП 15 кВ от ВЛ 15-051 (инв.5114667) Насосная станция №62, кад. № 39:00:000000:420 Полесский муниципальный район</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82" t="s">
        <v>6</v>
      </c>
      <c r="F16" s="382"/>
      <c r="G16" s="382"/>
      <c r="H16" s="382"/>
      <c r="I16" s="382"/>
      <c r="J16" s="382"/>
      <c r="K16" s="382"/>
      <c r="L16" s="382"/>
      <c r="M16" s="382"/>
      <c r="N16" s="382"/>
      <c r="O16" s="382"/>
      <c r="P16" s="382"/>
      <c r="Q16" s="382"/>
      <c r="R16" s="382"/>
      <c r="S16" s="382"/>
      <c r="T16" s="382"/>
      <c r="U16" s="382"/>
      <c r="V16" s="382"/>
      <c r="W16" s="382"/>
      <c r="X16" s="382"/>
      <c r="Y16" s="3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502</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64" customFormat="1" ht="21" customHeight="1" x14ac:dyDescent="0.25"/>
    <row r="21" spans="1:27" ht="15.75" customHeight="1" x14ac:dyDescent="0.25">
      <c r="A21" s="414" t="s">
        <v>5</v>
      </c>
      <c r="B21" s="416" t="s">
        <v>509</v>
      </c>
      <c r="C21" s="417"/>
      <c r="D21" s="416" t="s">
        <v>511</v>
      </c>
      <c r="E21" s="417"/>
      <c r="F21" s="399" t="s">
        <v>93</v>
      </c>
      <c r="G21" s="401"/>
      <c r="H21" s="401"/>
      <c r="I21" s="400"/>
      <c r="J21" s="414" t="s">
        <v>512</v>
      </c>
      <c r="K21" s="416" t="s">
        <v>513</v>
      </c>
      <c r="L21" s="417"/>
      <c r="M21" s="416" t="s">
        <v>514</v>
      </c>
      <c r="N21" s="417"/>
      <c r="O21" s="416" t="s">
        <v>501</v>
      </c>
      <c r="P21" s="417"/>
      <c r="Q21" s="416" t="s">
        <v>126</v>
      </c>
      <c r="R21" s="417"/>
      <c r="S21" s="414" t="s">
        <v>125</v>
      </c>
      <c r="T21" s="414" t="s">
        <v>515</v>
      </c>
      <c r="U21" s="414" t="s">
        <v>510</v>
      </c>
      <c r="V21" s="416" t="s">
        <v>124</v>
      </c>
      <c r="W21" s="417"/>
      <c r="X21" s="399" t="s">
        <v>116</v>
      </c>
      <c r="Y21" s="401"/>
      <c r="Z21" s="399" t="s">
        <v>115</v>
      </c>
      <c r="AA21" s="401"/>
    </row>
    <row r="22" spans="1:27" ht="216" customHeight="1" x14ac:dyDescent="0.25">
      <c r="A22" s="420"/>
      <c r="B22" s="418"/>
      <c r="C22" s="419"/>
      <c r="D22" s="418"/>
      <c r="E22" s="419"/>
      <c r="F22" s="399" t="s">
        <v>123</v>
      </c>
      <c r="G22" s="400"/>
      <c r="H22" s="399" t="s">
        <v>122</v>
      </c>
      <c r="I22" s="400"/>
      <c r="J22" s="415"/>
      <c r="K22" s="418"/>
      <c r="L22" s="419"/>
      <c r="M22" s="418"/>
      <c r="N22" s="419"/>
      <c r="O22" s="418"/>
      <c r="P22" s="419"/>
      <c r="Q22" s="418"/>
      <c r="R22" s="419"/>
      <c r="S22" s="415"/>
      <c r="T22" s="415"/>
      <c r="U22" s="415"/>
      <c r="V22" s="418"/>
      <c r="W22" s="419"/>
      <c r="X22" s="121" t="s">
        <v>114</v>
      </c>
      <c r="Y22" s="121" t="s">
        <v>499</v>
      </c>
      <c r="Z22" s="121" t="s">
        <v>113</v>
      </c>
      <c r="AA22" s="121" t="s">
        <v>112</v>
      </c>
    </row>
    <row r="23" spans="1:27" ht="60" customHeight="1" x14ac:dyDescent="0.25">
      <c r="A23" s="415"/>
      <c r="B23" s="169" t="s">
        <v>110</v>
      </c>
      <c r="C23" s="169" t="s">
        <v>111</v>
      </c>
      <c r="D23" s="122" t="s">
        <v>110</v>
      </c>
      <c r="E23" s="122" t="s">
        <v>111</v>
      </c>
      <c r="F23" s="122" t="s">
        <v>110</v>
      </c>
      <c r="G23" s="122" t="s">
        <v>111</v>
      </c>
      <c r="H23" s="122" t="s">
        <v>110</v>
      </c>
      <c r="I23" s="122" t="s">
        <v>111</v>
      </c>
      <c r="J23" s="122" t="s">
        <v>110</v>
      </c>
      <c r="K23" s="122" t="s">
        <v>110</v>
      </c>
      <c r="L23" s="122" t="s">
        <v>111</v>
      </c>
      <c r="M23" s="122" t="s">
        <v>110</v>
      </c>
      <c r="N23" s="122" t="s">
        <v>111</v>
      </c>
      <c r="O23" s="122" t="s">
        <v>110</v>
      </c>
      <c r="P23" s="122" t="s">
        <v>111</v>
      </c>
      <c r="Q23" s="122" t="s">
        <v>110</v>
      </c>
      <c r="R23" s="122" t="s">
        <v>111</v>
      </c>
      <c r="S23" s="122" t="s">
        <v>110</v>
      </c>
      <c r="T23" s="122" t="s">
        <v>110</v>
      </c>
      <c r="U23" s="122" t="s">
        <v>110</v>
      </c>
      <c r="V23" s="122" t="s">
        <v>110</v>
      </c>
      <c r="W23" s="122" t="s">
        <v>111</v>
      </c>
      <c r="X23" s="122" t="s">
        <v>110</v>
      </c>
      <c r="Y23" s="122" t="s">
        <v>110</v>
      </c>
      <c r="Z23" s="121" t="s">
        <v>110</v>
      </c>
      <c r="AA23" s="121" t="s">
        <v>110</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31.5" x14ac:dyDescent="0.25">
      <c r="A25" s="68">
        <v>1</v>
      </c>
      <c r="B25" s="68" t="s">
        <v>688</v>
      </c>
      <c r="C25" s="68" t="s">
        <v>688</v>
      </c>
      <c r="D25" s="68" t="s">
        <v>380</v>
      </c>
      <c r="E25" s="66" t="s">
        <v>689</v>
      </c>
      <c r="F25" s="68" t="s">
        <v>380</v>
      </c>
      <c r="G25" s="68">
        <v>15</v>
      </c>
      <c r="H25" s="68" t="s">
        <v>380</v>
      </c>
      <c r="I25" s="68">
        <v>15</v>
      </c>
      <c r="J25" s="68" t="s">
        <v>380</v>
      </c>
      <c r="K25" s="68" t="s">
        <v>380</v>
      </c>
      <c r="L25" s="68">
        <v>1</v>
      </c>
      <c r="M25" s="68" t="s">
        <v>380</v>
      </c>
      <c r="N25" s="68">
        <v>50</v>
      </c>
      <c r="O25" s="68" t="s">
        <v>380</v>
      </c>
      <c r="P25" s="68" t="s">
        <v>690</v>
      </c>
      <c r="Q25" s="68" t="s">
        <v>380</v>
      </c>
      <c r="R25" s="68">
        <v>0.105</v>
      </c>
      <c r="S25" s="68" t="s">
        <v>380</v>
      </c>
      <c r="T25" s="68" t="s">
        <v>380</v>
      </c>
      <c r="U25" s="68" t="s">
        <v>380</v>
      </c>
      <c r="V25" s="68" t="s">
        <v>380</v>
      </c>
      <c r="W25" s="68" t="s">
        <v>691</v>
      </c>
      <c r="X25" s="68" t="s">
        <v>380</v>
      </c>
      <c r="Y25" s="68" t="s">
        <v>380</v>
      </c>
      <c r="Z25" s="68" t="s">
        <v>380</v>
      </c>
      <c r="AA25" s="68" t="s">
        <v>380</v>
      </c>
    </row>
    <row r="26" spans="1:27" s="64" customFormat="1" x14ac:dyDescent="0.25">
      <c r="A26" s="68"/>
      <c r="B26" s="68"/>
      <c r="C26" s="66"/>
      <c r="D26" s="68"/>
      <c r="E26" s="66"/>
      <c r="F26" s="68"/>
      <c r="G26" s="68"/>
      <c r="H26" s="68"/>
      <c r="I26" s="68"/>
      <c r="J26" s="68"/>
      <c r="K26" s="68"/>
      <c r="L26" s="68"/>
      <c r="M26" s="68"/>
      <c r="N26" s="68"/>
      <c r="O26" s="68"/>
      <c r="P26" s="68"/>
      <c r="Q26" s="68"/>
      <c r="R26" s="68"/>
      <c r="S26" s="68"/>
      <c r="T26" s="68"/>
      <c r="U26" s="68"/>
      <c r="V26" s="68"/>
      <c r="W26" s="68"/>
      <c r="X26" s="68"/>
      <c r="Y26" s="68"/>
      <c r="Z26" s="68"/>
      <c r="AA26" s="68"/>
    </row>
    <row r="27" spans="1:27" s="64" customFormat="1" x14ac:dyDescent="0.25">
      <c r="A27" s="68"/>
      <c r="B27" s="68"/>
      <c r="C27" s="66"/>
      <c r="D27" s="68"/>
      <c r="E27" s="66"/>
      <c r="F27" s="68"/>
      <c r="G27" s="68"/>
      <c r="H27" s="68"/>
      <c r="I27" s="68"/>
      <c r="J27" s="68"/>
      <c r="K27" s="68"/>
      <c r="L27" s="68"/>
      <c r="M27" s="68"/>
      <c r="N27" s="68"/>
      <c r="O27" s="68"/>
      <c r="P27" s="68"/>
      <c r="Q27" s="68"/>
      <c r="R27" s="68"/>
      <c r="S27" s="68"/>
      <c r="T27" s="68"/>
      <c r="U27" s="68"/>
      <c r="V27" s="68"/>
      <c r="W27" s="68"/>
      <c r="X27" s="68"/>
      <c r="Y27" s="68"/>
      <c r="Z27" s="68"/>
      <c r="AA27" s="68"/>
    </row>
    <row r="28" spans="1:27" s="64" customFormat="1" x14ac:dyDescent="0.25">
      <c r="A28" s="68"/>
      <c r="B28" s="68"/>
      <c r="C28" s="66"/>
      <c r="D28" s="68"/>
      <c r="E28" s="66"/>
      <c r="F28" s="68"/>
      <c r="G28" s="68"/>
      <c r="H28" s="68"/>
      <c r="I28" s="68"/>
      <c r="J28" s="68"/>
      <c r="K28" s="68"/>
      <c r="L28" s="68"/>
      <c r="M28" s="68"/>
      <c r="N28" s="68"/>
      <c r="O28" s="68"/>
      <c r="P28" s="68"/>
      <c r="Q28" s="68"/>
      <c r="R28" s="68"/>
      <c r="S28" s="68"/>
      <c r="T28" s="68"/>
      <c r="U28" s="68"/>
      <c r="V28" s="68"/>
      <c r="W28" s="68"/>
      <c r="X28" s="68"/>
      <c r="Y28" s="68"/>
      <c r="Z28" s="68"/>
      <c r="AA28" s="68"/>
    </row>
    <row r="29" spans="1:27" ht="3" customHeight="1" x14ac:dyDescent="0.25">
      <c r="X29" s="123"/>
      <c r="Y29" s="124"/>
      <c r="Z29" s="57"/>
      <c r="AA29" s="57"/>
    </row>
    <row r="30" spans="1:27" s="62" customFormat="1" ht="12.75" x14ac:dyDescent="0.2">
      <c r="A30" s="63"/>
      <c r="B30" s="63"/>
      <c r="C30" s="63"/>
      <c r="E30" s="63"/>
      <c r="X30" s="125"/>
      <c r="Y30" s="125"/>
      <c r="Z30" s="125"/>
      <c r="AA30" s="125"/>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1" t="str">
        <f>'1. паспорт местоположение'!A5:C5</f>
        <v>Год раскрытия информации: 2017 год</v>
      </c>
      <c r="B5" s="381"/>
      <c r="C5" s="381"/>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85" t="s">
        <v>9</v>
      </c>
      <c r="B7" s="385"/>
      <c r="C7" s="385"/>
      <c r="D7" s="13"/>
      <c r="E7" s="13"/>
      <c r="F7" s="13"/>
      <c r="G7" s="13"/>
      <c r="H7" s="13"/>
      <c r="I7" s="13"/>
      <c r="J7" s="13"/>
      <c r="K7" s="13"/>
      <c r="L7" s="13"/>
      <c r="M7" s="13"/>
      <c r="N7" s="13"/>
      <c r="O7" s="13"/>
      <c r="P7" s="13"/>
      <c r="Q7" s="13"/>
      <c r="R7" s="13"/>
      <c r="S7" s="13"/>
      <c r="T7" s="13"/>
      <c r="U7" s="13"/>
    </row>
    <row r="8" spans="1:29" s="12" customFormat="1" ht="18.75" x14ac:dyDescent="0.2">
      <c r="A8" s="385"/>
      <c r="B8" s="385"/>
      <c r="C8" s="385"/>
      <c r="D8" s="14"/>
      <c r="E8" s="14"/>
      <c r="F8" s="14"/>
      <c r="G8" s="14"/>
      <c r="H8" s="13"/>
      <c r="I8" s="13"/>
      <c r="J8" s="13"/>
      <c r="K8" s="13"/>
      <c r="L8" s="13"/>
      <c r="M8" s="13"/>
      <c r="N8" s="13"/>
      <c r="O8" s="13"/>
      <c r="P8" s="13"/>
      <c r="Q8" s="13"/>
      <c r="R8" s="13"/>
      <c r="S8" s="13"/>
      <c r="T8" s="13"/>
      <c r="U8" s="13"/>
    </row>
    <row r="9" spans="1:29" s="12" customFormat="1" ht="18.75" x14ac:dyDescent="0.2">
      <c r="A9" s="390" t="str">
        <f>'1. паспорт местоположение'!A9:C9</f>
        <v>Акционерное общество "Янтарьэнерго" ДЗО  ПАО "Россети"</v>
      </c>
      <c r="B9" s="390"/>
      <c r="C9" s="390"/>
      <c r="D9" s="8"/>
      <c r="E9" s="8"/>
      <c r="F9" s="8"/>
      <c r="G9" s="8"/>
      <c r="H9" s="13"/>
      <c r="I9" s="13"/>
      <c r="J9" s="13"/>
      <c r="K9" s="13"/>
      <c r="L9" s="13"/>
      <c r="M9" s="13"/>
      <c r="N9" s="13"/>
      <c r="O9" s="13"/>
      <c r="P9" s="13"/>
      <c r="Q9" s="13"/>
      <c r="R9" s="13"/>
      <c r="S9" s="13"/>
      <c r="T9" s="13"/>
      <c r="U9" s="13"/>
    </row>
    <row r="10" spans="1:29" s="12" customFormat="1" ht="18.75" x14ac:dyDescent="0.2">
      <c r="A10" s="382" t="s">
        <v>8</v>
      </c>
      <c r="B10" s="382"/>
      <c r="C10" s="382"/>
      <c r="D10" s="6"/>
      <c r="E10" s="6"/>
      <c r="F10" s="6"/>
      <c r="G10" s="6"/>
      <c r="H10" s="13"/>
      <c r="I10" s="13"/>
      <c r="J10" s="13"/>
      <c r="K10" s="13"/>
      <c r="L10" s="13"/>
      <c r="M10" s="13"/>
      <c r="N10" s="13"/>
      <c r="O10" s="13"/>
      <c r="P10" s="13"/>
      <c r="Q10" s="13"/>
      <c r="R10" s="13"/>
      <c r="S10" s="13"/>
      <c r="T10" s="13"/>
      <c r="U10" s="13"/>
    </row>
    <row r="11" spans="1:29" s="12" customFormat="1" ht="18.75" x14ac:dyDescent="0.2">
      <c r="A11" s="385"/>
      <c r="B11" s="385"/>
      <c r="C11" s="385"/>
      <c r="D11" s="14"/>
      <c r="E11" s="14"/>
      <c r="F11" s="14"/>
      <c r="G11" s="14"/>
      <c r="H11" s="13"/>
      <c r="I11" s="13"/>
      <c r="J11" s="13"/>
      <c r="K11" s="13"/>
      <c r="L11" s="13"/>
      <c r="M11" s="13"/>
      <c r="N11" s="13"/>
      <c r="O11" s="13"/>
      <c r="P11" s="13"/>
      <c r="Q11" s="13"/>
      <c r="R11" s="13"/>
      <c r="S11" s="13"/>
      <c r="T11" s="13"/>
      <c r="U11" s="13"/>
    </row>
    <row r="12" spans="1:29" s="12" customFormat="1" ht="18.75" x14ac:dyDescent="0.2">
      <c r="A12" s="390" t="str">
        <f>'1. паспорт местоположение'!A12:C12</f>
        <v>H_16-0122</v>
      </c>
      <c r="B12" s="390"/>
      <c r="C12" s="390"/>
      <c r="D12" s="8"/>
      <c r="E12" s="8"/>
      <c r="F12" s="8"/>
      <c r="G12" s="8"/>
      <c r="H12" s="13"/>
      <c r="I12" s="13"/>
      <c r="J12" s="13"/>
      <c r="K12" s="13"/>
      <c r="L12" s="13"/>
      <c r="M12" s="13"/>
      <c r="N12" s="13"/>
      <c r="O12" s="13"/>
      <c r="P12" s="13"/>
      <c r="Q12" s="13"/>
      <c r="R12" s="13"/>
      <c r="S12" s="13"/>
      <c r="T12" s="13"/>
      <c r="U12" s="13"/>
    </row>
    <row r="13" spans="1:29" s="12" customFormat="1" ht="18.75" x14ac:dyDescent="0.2">
      <c r="A13" s="382" t="s">
        <v>7</v>
      </c>
      <c r="B13" s="382"/>
      <c r="C13" s="3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4"/>
      <c r="B14" s="394"/>
      <c r="C14" s="394"/>
      <c r="D14" s="10"/>
      <c r="E14" s="10"/>
      <c r="F14" s="10"/>
      <c r="G14" s="10"/>
      <c r="H14" s="10"/>
      <c r="I14" s="10"/>
      <c r="J14" s="10"/>
      <c r="K14" s="10"/>
      <c r="L14" s="10"/>
      <c r="M14" s="10"/>
      <c r="N14" s="10"/>
      <c r="O14" s="10"/>
      <c r="P14" s="10"/>
      <c r="Q14" s="10"/>
      <c r="R14" s="10"/>
      <c r="S14" s="10"/>
      <c r="T14" s="10"/>
      <c r="U14" s="10"/>
    </row>
    <row r="15" spans="1:29" s="3" customFormat="1" ht="12" x14ac:dyDescent="0.2">
      <c r="A15" s="390" t="str">
        <f>'1. паспорт местоположение'!A15</f>
        <v>Строительство ТП 15/0,4 кВ, ЛЭП 15 кВ от ВЛ 15-051 (инв.5114667) Насосная станция №62, кад. № 39:00:000000:420 Полесский муниципальный район</v>
      </c>
      <c r="B15" s="390"/>
      <c r="C15" s="390"/>
      <c r="D15" s="8"/>
      <c r="E15" s="8"/>
      <c r="F15" s="8"/>
      <c r="G15" s="8"/>
      <c r="H15" s="8"/>
      <c r="I15" s="8"/>
      <c r="J15" s="8"/>
      <c r="K15" s="8"/>
      <c r="L15" s="8"/>
      <c r="M15" s="8"/>
      <c r="N15" s="8"/>
      <c r="O15" s="8"/>
      <c r="P15" s="8"/>
      <c r="Q15" s="8"/>
      <c r="R15" s="8"/>
      <c r="S15" s="8"/>
      <c r="T15" s="8"/>
      <c r="U15" s="8"/>
    </row>
    <row r="16" spans="1:29" s="3" customFormat="1" ht="15" customHeight="1" x14ac:dyDescent="0.2">
      <c r="A16" s="382" t="s">
        <v>6</v>
      </c>
      <c r="B16" s="382"/>
      <c r="C16" s="382"/>
      <c r="D16" s="6"/>
      <c r="E16" s="6"/>
      <c r="F16" s="6"/>
      <c r="G16" s="6"/>
      <c r="H16" s="6"/>
      <c r="I16" s="6"/>
      <c r="J16" s="6"/>
      <c r="K16" s="6"/>
      <c r="L16" s="6"/>
      <c r="M16" s="6"/>
      <c r="N16" s="6"/>
      <c r="O16" s="6"/>
      <c r="P16" s="6"/>
      <c r="Q16" s="6"/>
      <c r="R16" s="6"/>
      <c r="S16" s="6"/>
      <c r="T16" s="6"/>
      <c r="U16" s="6"/>
    </row>
    <row r="17" spans="1:21" s="3" customFormat="1" ht="15" customHeight="1" x14ac:dyDescent="0.2">
      <c r="A17" s="392"/>
      <c r="B17" s="392"/>
      <c r="C17" s="392"/>
      <c r="D17" s="4"/>
      <c r="E17" s="4"/>
      <c r="F17" s="4"/>
      <c r="G17" s="4"/>
      <c r="H17" s="4"/>
      <c r="I17" s="4"/>
      <c r="J17" s="4"/>
      <c r="K17" s="4"/>
      <c r="L17" s="4"/>
      <c r="M17" s="4"/>
      <c r="N17" s="4"/>
      <c r="O17" s="4"/>
      <c r="P17" s="4"/>
      <c r="Q17" s="4"/>
      <c r="R17" s="4"/>
    </row>
    <row r="18" spans="1:21" s="3" customFormat="1" ht="27.75" customHeight="1" x14ac:dyDescent="0.2">
      <c r="A18" s="383" t="s">
        <v>494</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9" t="s">
        <v>679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693</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696</v>
      </c>
      <c r="D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694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693</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695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6" spans="1:28"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66"/>
      <c r="AB6" s="166"/>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66"/>
      <c r="AB7" s="166"/>
    </row>
    <row r="8" spans="1:28" x14ac:dyDescent="0.25">
      <c r="A8" s="390" t="str">
        <f>'1. паспорт местоположение'!A9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67"/>
      <c r="AB8" s="167"/>
    </row>
    <row r="9" spans="1:28" ht="15.75"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68"/>
      <c r="AB9" s="168"/>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66"/>
      <c r="AB10" s="166"/>
    </row>
    <row r="11" spans="1:28" x14ac:dyDescent="0.25">
      <c r="A11" s="390" t="str">
        <f>'1. паспорт местоположение'!A12:C12</f>
        <v>H_16-0122</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67"/>
      <c r="AB11" s="167"/>
    </row>
    <row r="12" spans="1:28" ht="15.75"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68"/>
      <c r="AB12" s="168"/>
    </row>
    <row r="13" spans="1:28" ht="18.75" x14ac:dyDescent="0.25">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11"/>
      <c r="AB13" s="11"/>
    </row>
    <row r="14" spans="1:28" x14ac:dyDescent="0.25">
      <c r="A14" s="390" t="str">
        <f>'1. паспорт местоположение'!A15</f>
        <v>Строительство ТП 15/0,4 кВ, ЛЭП 15 кВ от ВЛ 15-051 (инв.5114667) Насосная станция №62, кад. № 39:00:000000:420 Полесский муниципальный район</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67"/>
      <c r="AB14" s="167"/>
    </row>
    <row r="15" spans="1:28" ht="15.75"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68"/>
      <c r="AB15" s="168"/>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77"/>
      <c r="AB16" s="177"/>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77"/>
      <c r="AB17" s="177"/>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77"/>
      <c r="AB18" s="177"/>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77"/>
      <c r="AB19" s="177"/>
    </row>
    <row r="20" spans="1:28"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178"/>
      <c r="AB20" s="178"/>
    </row>
    <row r="21" spans="1:28"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178"/>
      <c r="AB21" s="178"/>
    </row>
    <row r="22" spans="1:28" x14ac:dyDescent="0.25">
      <c r="A22" s="423" t="s">
        <v>526</v>
      </c>
      <c r="B22" s="423"/>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79"/>
      <c r="AB22" s="179"/>
    </row>
    <row r="23" spans="1:28" ht="32.25" customHeight="1" x14ac:dyDescent="0.25">
      <c r="A23" s="425" t="s">
        <v>377</v>
      </c>
      <c r="B23" s="426"/>
      <c r="C23" s="426"/>
      <c r="D23" s="426"/>
      <c r="E23" s="426"/>
      <c r="F23" s="426"/>
      <c r="G23" s="426"/>
      <c r="H23" s="426"/>
      <c r="I23" s="426"/>
      <c r="J23" s="426"/>
      <c r="K23" s="426"/>
      <c r="L23" s="427"/>
      <c r="M23" s="424" t="s">
        <v>378</v>
      </c>
      <c r="N23" s="424"/>
      <c r="O23" s="424"/>
      <c r="P23" s="424"/>
      <c r="Q23" s="424"/>
      <c r="R23" s="424"/>
      <c r="S23" s="424"/>
      <c r="T23" s="424"/>
      <c r="U23" s="424"/>
      <c r="V23" s="424"/>
      <c r="W23" s="424"/>
      <c r="X23" s="424"/>
      <c r="Y23" s="424"/>
      <c r="Z23" s="424"/>
    </row>
    <row r="24" spans="1:28" ht="151.5" customHeight="1" x14ac:dyDescent="0.25">
      <c r="A24" s="118" t="s">
        <v>236</v>
      </c>
      <c r="B24" s="119" t="s">
        <v>265</v>
      </c>
      <c r="C24" s="118" t="s">
        <v>371</v>
      </c>
      <c r="D24" s="118" t="s">
        <v>237</v>
      </c>
      <c r="E24" s="118" t="s">
        <v>372</v>
      </c>
      <c r="F24" s="118" t="s">
        <v>374</v>
      </c>
      <c r="G24" s="118" t="s">
        <v>373</v>
      </c>
      <c r="H24" s="118" t="s">
        <v>238</v>
      </c>
      <c r="I24" s="118" t="s">
        <v>375</v>
      </c>
      <c r="J24" s="118" t="s">
        <v>270</v>
      </c>
      <c r="K24" s="119" t="s">
        <v>264</v>
      </c>
      <c r="L24" s="119" t="s">
        <v>239</v>
      </c>
      <c r="M24" s="120" t="s">
        <v>284</v>
      </c>
      <c r="N24" s="119" t="s">
        <v>537</v>
      </c>
      <c r="O24" s="118" t="s">
        <v>281</v>
      </c>
      <c r="P24" s="118" t="s">
        <v>282</v>
      </c>
      <c r="Q24" s="118" t="s">
        <v>280</v>
      </c>
      <c r="R24" s="118" t="s">
        <v>238</v>
      </c>
      <c r="S24" s="118" t="s">
        <v>279</v>
      </c>
      <c r="T24" s="118" t="s">
        <v>278</v>
      </c>
      <c r="U24" s="118" t="s">
        <v>370</v>
      </c>
      <c r="V24" s="118" t="s">
        <v>280</v>
      </c>
      <c r="W24" s="127" t="s">
        <v>263</v>
      </c>
      <c r="X24" s="127" t="s">
        <v>295</v>
      </c>
      <c r="Y24" s="127" t="s">
        <v>296</v>
      </c>
      <c r="Z24" s="129" t="s">
        <v>293</v>
      </c>
    </row>
    <row r="25" spans="1:28" ht="16.5" customHeight="1" x14ac:dyDescent="0.25">
      <c r="A25" s="118">
        <v>1</v>
      </c>
      <c r="B25" s="119">
        <v>2</v>
      </c>
      <c r="C25" s="118">
        <v>3</v>
      </c>
      <c r="D25" s="119">
        <v>4</v>
      </c>
      <c r="E25" s="118">
        <v>5</v>
      </c>
      <c r="F25" s="119">
        <v>6</v>
      </c>
      <c r="G25" s="118">
        <v>7</v>
      </c>
      <c r="H25" s="119">
        <v>8</v>
      </c>
      <c r="I25" s="118">
        <v>9</v>
      </c>
      <c r="J25" s="119">
        <v>10</v>
      </c>
      <c r="K25" s="180">
        <v>11</v>
      </c>
      <c r="L25" s="119">
        <v>12</v>
      </c>
      <c r="M25" s="180">
        <v>13</v>
      </c>
      <c r="N25" s="119">
        <v>14</v>
      </c>
      <c r="O25" s="180">
        <v>15</v>
      </c>
      <c r="P25" s="119">
        <v>16</v>
      </c>
      <c r="Q25" s="180">
        <v>17</v>
      </c>
      <c r="R25" s="119">
        <v>18</v>
      </c>
      <c r="S25" s="180">
        <v>19</v>
      </c>
      <c r="T25" s="119">
        <v>20</v>
      </c>
      <c r="U25" s="180">
        <v>21</v>
      </c>
      <c r="V25" s="119">
        <v>22</v>
      </c>
      <c r="W25" s="180">
        <v>23</v>
      </c>
      <c r="X25" s="119">
        <v>24</v>
      </c>
      <c r="Y25" s="180">
        <v>25</v>
      </c>
      <c r="Z25" s="119">
        <v>26</v>
      </c>
    </row>
    <row r="26" spans="1:28" ht="45.75" customHeight="1" x14ac:dyDescent="0.25">
      <c r="A26" s="111" t="s">
        <v>355</v>
      </c>
      <c r="B26" s="117"/>
      <c r="C26" s="113" t="s">
        <v>357</v>
      </c>
      <c r="D26" s="113" t="s">
        <v>358</v>
      </c>
      <c r="E26" s="113" t="s">
        <v>359</v>
      </c>
      <c r="F26" s="113" t="s">
        <v>275</v>
      </c>
      <c r="G26" s="113" t="s">
        <v>360</v>
      </c>
      <c r="H26" s="113" t="s">
        <v>238</v>
      </c>
      <c r="I26" s="113" t="s">
        <v>361</v>
      </c>
      <c r="J26" s="113" t="s">
        <v>362</v>
      </c>
      <c r="K26" s="110"/>
      <c r="L26" s="114" t="s">
        <v>261</v>
      </c>
      <c r="M26" s="116" t="s">
        <v>277</v>
      </c>
      <c r="N26" s="110"/>
      <c r="O26" s="110"/>
      <c r="P26" s="110"/>
      <c r="Q26" s="110"/>
      <c r="R26" s="110"/>
      <c r="S26" s="110"/>
      <c r="T26" s="110"/>
      <c r="U26" s="110"/>
      <c r="V26" s="110"/>
      <c r="W26" s="110"/>
      <c r="X26" s="110"/>
      <c r="Y26" s="110"/>
      <c r="Z26" s="112" t="s">
        <v>294</v>
      </c>
    </row>
    <row r="27" spans="1:28" x14ac:dyDescent="0.25">
      <c r="A27" s="110" t="s">
        <v>240</v>
      </c>
      <c r="B27" s="110" t="s">
        <v>266</v>
      </c>
      <c r="C27" s="110" t="s">
        <v>245</v>
      </c>
      <c r="D27" s="110" t="s">
        <v>246</v>
      </c>
      <c r="E27" s="110" t="s">
        <v>285</v>
      </c>
      <c r="F27" s="113" t="s">
        <v>241</v>
      </c>
      <c r="G27" s="113" t="s">
        <v>289</v>
      </c>
      <c r="H27" s="110" t="s">
        <v>238</v>
      </c>
      <c r="I27" s="113" t="s">
        <v>271</v>
      </c>
      <c r="J27" s="113" t="s">
        <v>253</v>
      </c>
      <c r="K27" s="114" t="s">
        <v>257</v>
      </c>
      <c r="L27" s="110"/>
      <c r="M27" s="114" t="s">
        <v>283</v>
      </c>
      <c r="N27" s="110"/>
      <c r="O27" s="110"/>
      <c r="P27" s="110"/>
      <c r="Q27" s="110"/>
      <c r="R27" s="110"/>
      <c r="S27" s="110"/>
      <c r="T27" s="110"/>
      <c r="U27" s="110"/>
      <c r="V27" s="110"/>
      <c r="W27" s="110"/>
      <c r="X27" s="110"/>
      <c r="Y27" s="110"/>
      <c r="Z27" s="110"/>
    </row>
    <row r="28" spans="1:28" x14ac:dyDescent="0.25">
      <c r="A28" s="110" t="s">
        <v>240</v>
      </c>
      <c r="B28" s="110" t="s">
        <v>267</v>
      </c>
      <c r="C28" s="110" t="s">
        <v>247</v>
      </c>
      <c r="D28" s="110" t="s">
        <v>248</v>
      </c>
      <c r="E28" s="110" t="s">
        <v>286</v>
      </c>
      <c r="F28" s="113" t="s">
        <v>242</v>
      </c>
      <c r="G28" s="113" t="s">
        <v>290</v>
      </c>
      <c r="H28" s="110" t="s">
        <v>238</v>
      </c>
      <c r="I28" s="113" t="s">
        <v>272</v>
      </c>
      <c r="J28" s="113" t="s">
        <v>254</v>
      </c>
      <c r="K28" s="114" t="s">
        <v>258</v>
      </c>
      <c r="L28" s="115"/>
      <c r="M28" s="114" t="s">
        <v>0</v>
      </c>
      <c r="N28" s="114"/>
      <c r="O28" s="114"/>
      <c r="P28" s="114"/>
      <c r="Q28" s="114"/>
      <c r="R28" s="114"/>
      <c r="S28" s="114"/>
      <c r="T28" s="114"/>
      <c r="U28" s="114"/>
      <c r="V28" s="114"/>
      <c r="W28" s="114"/>
      <c r="X28" s="114"/>
      <c r="Y28" s="114"/>
      <c r="Z28" s="114"/>
    </row>
    <row r="29" spans="1:28" x14ac:dyDescent="0.25">
      <c r="A29" s="110" t="s">
        <v>240</v>
      </c>
      <c r="B29" s="110" t="s">
        <v>268</v>
      </c>
      <c r="C29" s="110" t="s">
        <v>249</v>
      </c>
      <c r="D29" s="110" t="s">
        <v>250</v>
      </c>
      <c r="E29" s="110" t="s">
        <v>287</v>
      </c>
      <c r="F29" s="113" t="s">
        <v>243</v>
      </c>
      <c r="G29" s="113" t="s">
        <v>291</v>
      </c>
      <c r="H29" s="110" t="s">
        <v>238</v>
      </c>
      <c r="I29" s="113" t="s">
        <v>273</v>
      </c>
      <c r="J29" s="113" t="s">
        <v>255</v>
      </c>
      <c r="K29" s="114" t="s">
        <v>259</v>
      </c>
      <c r="L29" s="115"/>
      <c r="M29" s="110"/>
      <c r="N29" s="110"/>
      <c r="O29" s="110"/>
      <c r="P29" s="110"/>
      <c r="Q29" s="110"/>
      <c r="R29" s="110"/>
      <c r="S29" s="110"/>
      <c r="T29" s="110"/>
      <c r="U29" s="110"/>
      <c r="V29" s="110"/>
      <c r="W29" s="110"/>
      <c r="X29" s="110"/>
      <c r="Y29" s="110"/>
      <c r="Z29" s="110"/>
    </row>
    <row r="30" spans="1:28" x14ac:dyDescent="0.25">
      <c r="A30" s="110" t="s">
        <v>240</v>
      </c>
      <c r="B30" s="110" t="s">
        <v>269</v>
      </c>
      <c r="C30" s="110" t="s">
        <v>251</v>
      </c>
      <c r="D30" s="110" t="s">
        <v>252</v>
      </c>
      <c r="E30" s="110" t="s">
        <v>288</v>
      </c>
      <c r="F30" s="113" t="s">
        <v>244</v>
      </c>
      <c r="G30" s="113" t="s">
        <v>292</v>
      </c>
      <c r="H30" s="110" t="s">
        <v>238</v>
      </c>
      <c r="I30" s="113" t="s">
        <v>274</v>
      </c>
      <c r="J30" s="113" t="s">
        <v>256</v>
      </c>
      <c r="K30" s="114" t="s">
        <v>260</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356</v>
      </c>
      <c r="B32" s="117"/>
      <c r="C32" s="113" t="s">
        <v>363</v>
      </c>
      <c r="D32" s="113" t="s">
        <v>364</v>
      </c>
      <c r="E32" s="113" t="s">
        <v>365</v>
      </c>
      <c r="F32" s="113" t="s">
        <v>366</v>
      </c>
      <c r="G32" s="113" t="s">
        <v>367</v>
      </c>
      <c r="H32" s="113" t="s">
        <v>238</v>
      </c>
      <c r="I32" s="113" t="s">
        <v>368</v>
      </c>
      <c r="J32" s="113" t="s">
        <v>369</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85" t="s">
        <v>9</v>
      </c>
      <c r="B7" s="385"/>
      <c r="C7" s="385"/>
      <c r="D7" s="385"/>
      <c r="E7" s="385"/>
      <c r="F7" s="385"/>
      <c r="G7" s="385"/>
      <c r="H7" s="385"/>
      <c r="I7" s="385"/>
      <c r="J7" s="385"/>
      <c r="K7" s="385"/>
      <c r="L7" s="385"/>
      <c r="M7" s="385"/>
      <c r="N7" s="385"/>
      <c r="O7" s="385"/>
      <c r="P7" s="13"/>
      <c r="Q7" s="13"/>
      <c r="R7" s="13"/>
      <c r="S7" s="13"/>
      <c r="T7" s="13"/>
      <c r="U7" s="13"/>
      <c r="V7" s="13"/>
      <c r="W7" s="13"/>
      <c r="X7" s="13"/>
      <c r="Y7" s="13"/>
      <c r="Z7" s="13"/>
    </row>
    <row r="8" spans="1:28" s="12" customFormat="1" ht="18.75" x14ac:dyDescent="0.2">
      <c r="A8" s="385"/>
      <c r="B8" s="385"/>
      <c r="C8" s="385"/>
      <c r="D8" s="385"/>
      <c r="E8" s="385"/>
      <c r="F8" s="385"/>
      <c r="G8" s="385"/>
      <c r="H8" s="385"/>
      <c r="I8" s="385"/>
      <c r="J8" s="385"/>
      <c r="K8" s="385"/>
      <c r="L8" s="385"/>
      <c r="M8" s="385"/>
      <c r="N8" s="385"/>
      <c r="O8" s="385"/>
      <c r="P8" s="13"/>
      <c r="Q8" s="13"/>
      <c r="R8" s="13"/>
      <c r="S8" s="13"/>
      <c r="T8" s="13"/>
      <c r="U8" s="13"/>
      <c r="V8" s="13"/>
      <c r="W8" s="13"/>
      <c r="X8" s="13"/>
      <c r="Y8" s="13"/>
      <c r="Z8" s="13"/>
    </row>
    <row r="9" spans="1:28" s="12" customFormat="1" ht="18.75" x14ac:dyDescent="0.2">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c r="M9" s="390"/>
      <c r="N9" s="390"/>
      <c r="O9" s="390"/>
      <c r="P9" s="13"/>
      <c r="Q9" s="13"/>
      <c r="R9" s="13"/>
      <c r="S9" s="13"/>
      <c r="T9" s="13"/>
      <c r="U9" s="13"/>
      <c r="V9" s="13"/>
      <c r="W9" s="13"/>
      <c r="X9" s="13"/>
      <c r="Y9" s="13"/>
      <c r="Z9" s="13"/>
    </row>
    <row r="10" spans="1:28" s="12" customFormat="1" ht="18.75" x14ac:dyDescent="0.2">
      <c r="A10" s="382" t="s">
        <v>8</v>
      </c>
      <c r="B10" s="382"/>
      <c r="C10" s="382"/>
      <c r="D10" s="382"/>
      <c r="E10" s="382"/>
      <c r="F10" s="382"/>
      <c r="G10" s="382"/>
      <c r="H10" s="382"/>
      <c r="I10" s="382"/>
      <c r="J10" s="382"/>
      <c r="K10" s="382"/>
      <c r="L10" s="382"/>
      <c r="M10" s="382"/>
      <c r="N10" s="382"/>
      <c r="O10" s="382"/>
      <c r="P10" s="13"/>
      <c r="Q10" s="13"/>
      <c r="R10" s="13"/>
      <c r="S10" s="13"/>
      <c r="T10" s="13"/>
      <c r="U10" s="13"/>
      <c r="V10" s="13"/>
      <c r="W10" s="13"/>
      <c r="X10" s="13"/>
      <c r="Y10" s="13"/>
      <c r="Z10" s="13"/>
    </row>
    <row r="11" spans="1:28" s="12" customFormat="1" ht="18.75" x14ac:dyDescent="0.2">
      <c r="A11" s="385"/>
      <c r="B11" s="385"/>
      <c r="C11" s="385"/>
      <c r="D11" s="385"/>
      <c r="E11" s="385"/>
      <c r="F11" s="385"/>
      <c r="G11" s="385"/>
      <c r="H11" s="385"/>
      <c r="I11" s="385"/>
      <c r="J11" s="385"/>
      <c r="K11" s="385"/>
      <c r="L11" s="385"/>
      <c r="M11" s="385"/>
      <c r="N11" s="385"/>
      <c r="O11" s="385"/>
      <c r="P11" s="13"/>
      <c r="Q11" s="13"/>
      <c r="R11" s="13"/>
      <c r="S11" s="13"/>
      <c r="T11" s="13"/>
      <c r="U11" s="13"/>
      <c r="V11" s="13"/>
      <c r="W11" s="13"/>
      <c r="X11" s="13"/>
      <c r="Y11" s="13"/>
      <c r="Z11" s="13"/>
    </row>
    <row r="12" spans="1:28" s="12" customFormat="1" ht="18.75" x14ac:dyDescent="0.2">
      <c r="A12" s="390" t="str">
        <f>'1. паспорт местоположение'!A12:C12</f>
        <v>H_16-0122</v>
      </c>
      <c r="B12" s="390"/>
      <c r="C12" s="390"/>
      <c r="D12" s="390"/>
      <c r="E12" s="390"/>
      <c r="F12" s="390"/>
      <c r="G12" s="390"/>
      <c r="H12" s="390"/>
      <c r="I12" s="390"/>
      <c r="J12" s="390"/>
      <c r="K12" s="390"/>
      <c r="L12" s="390"/>
      <c r="M12" s="390"/>
      <c r="N12" s="390"/>
      <c r="O12" s="390"/>
      <c r="P12" s="13"/>
      <c r="Q12" s="13"/>
      <c r="R12" s="13"/>
      <c r="S12" s="13"/>
      <c r="T12" s="13"/>
      <c r="U12" s="13"/>
      <c r="V12" s="13"/>
      <c r="W12" s="13"/>
      <c r="X12" s="13"/>
      <c r="Y12" s="13"/>
      <c r="Z12" s="13"/>
    </row>
    <row r="13" spans="1:28" s="12" customFormat="1" ht="18.75" x14ac:dyDescent="0.2">
      <c r="A13" s="382" t="s">
        <v>7</v>
      </c>
      <c r="B13" s="382"/>
      <c r="C13" s="382"/>
      <c r="D13" s="382"/>
      <c r="E13" s="382"/>
      <c r="F13" s="382"/>
      <c r="G13" s="382"/>
      <c r="H13" s="382"/>
      <c r="I13" s="382"/>
      <c r="J13" s="382"/>
      <c r="K13" s="382"/>
      <c r="L13" s="382"/>
      <c r="M13" s="382"/>
      <c r="N13" s="382"/>
      <c r="O13" s="382"/>
      <c r="P13" s="13"/>
      <c r="Q13" s="13"/>
      <c r="R13" s="13"/>
      <c r="S13" s="13"/>
      <c r="T13" s="13"/>
      <c r="U13" s="13"/>
      <c r="V13" s="13"/>
      <c r="W13" s="13"/>
      <c r="X13" s="13"/>
      <c r="Y13" s="13"/>
      <c r="Z13" s="13"/>
    </row>
    <row r="14" spans="1:28" s="9" customFormat="1" ht="15.75" customHeight="1" x14ac:dyDescent="0.2">
      <c r="A14" s="394"/>
      <c r="B14" s="394"/>
      <c r="C14" s="394"/>
      <c r="D14" s="394"/>
      <c r="E14" s="394"/>
      <c r="F14" s="394"/>
      <c r="G14" s="394"/>
      <c r="H14" s="394"/>
      <c r="I14" s="394"/>
      <c r="J14" s="394"/>
      <c r="K14" s="394"/>
      <c r="L14" s="394"/>
      <c r="M14" s="394"/>
      <c r="N14" s="394"/>
      <c r="O14" s="394"/>
      <c r="P14" s="10"/>
      <c r="Q14" s="10"/>
      <c r="R14" s="10"/>
      <c r="S14" s="10"/>
      <c r="T14" s="10"/>
      <c r="U14" s="10"/>
      <c r="V14" s="10"/>
      <c r="W14" s="10"/>
      <c r="X14" s="10"/>
      <c r="Y14" s="10"/>
      <c r="Z14" s="10"/>
    </row>
    <row r="15" spans="1:28" s="3" customFormat="1" ht="12" x14ac:dyDescent="0.2">
      <c r="A15" s="390" t="str">
        <f>'1. паспорт местоположение'!A15</f>
        <v>Строительство ТП 15/0,4 кВ, ЛЭП 15 кВ от ВЛ 15-051 (инв.5114667) Насосная станция №62, кад. № 39:00:000000:420 Полесский муниципальный район</v>
      </c>
      <c r="B15" s="390"/>
      <c r="C15" s="390"/>
      <c r="D15" s="390"/>
      <c r="E15" s="390"/>
      <c r="F15" s="390"/>
      <c r="G15" s="390"/>
      <c r="H15" s="390"/>
      <c r="I15" s="390"/>
      <c r="J15" s="390"/>
      <c r="K15" s="390"/>
      <c r="L15" s="390"/>
      <c r="M15" s="390"/>
      <c r="N15" s="390"/>
      <c r="O15" s="390"/>
      <c r="P15" s="8"/>
      <c r="Q15" s="8"/>
      <c r="R15" s="8"/>
      <c r="S15" s="8"/>
      <c r="T15" s="8"/>
      <c r="U15" s="8"/>
      <c r="V15" s="8"/>
      <c r="W15" s="8"/>
      <c r="X15" s="8"/>
      <c r="Y15" s="8"/>
      <c r="Z15" s="8"/>
    </row>
    <row r="16" spans="1:28" s="3" customFormat="1" ht="15" customHeight="1" x14ac:dyDescent="0.2">
      <c r="A16" s="382" t="s">
        <v>6</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92"/>
      <c r="B17" s="392"/>
      <c r="C17" s="392"/>
      <c r="D17" s="392"/>
      <c r="E17" s="392"/>
      <c r="F17" s="392"/>
      <c r="G17" s="392"/>
      <c r="H17" s="392"/>
      <c r="I17" s="392"/>
      <c r="J17" s="392"/>
      <c r="K17" s="392"/>
      <c r="L17" s="392"/>
      <c r="M17" s="392"/>
      <c r="N17" s="392"/>
      <c r="O17" s="392"/>
      <c r="P17" s="4"/>
      <c r="Q17" s="4"/>
      <c r="R17" s="4"/>
      <c r="S17" s="4"/>
      <c r="T17" s="4"/>
      <c r="U17" s="4"/>
      <c r="V17" s="4"/>
      <c r="W17" s="4"/>
    </row>
    <row r="18" spans="1:26" s="3" customFormat="1" ht="91.5" customHeight="1" x14ac:dyDescent="0.2">
      <c r="A18" s="428" t="s">
        <v>503</v>
      </c>
      <c r="B18" s="428"/>
      <c r="C18" s="428"/>
      <c r="D18" s="428"/>
      <c r="E18" s="428"/>
      <c r="F18" s="428"/>
      <c r="G18" s="428"/>
      <c r="H18" s="428"/>
      <c r="I18" s="428"/>
      <c r="J18" s="428"/>
      <c r="K18" s="428"/>
      <c r="L18" s="428"/>
      <c r="M18" s="428"/>
      <c r="N18" s="428"/>
      <c r="O18" s="428"/>
      <c r="P18" s="7"/>
      <c r="Q18" s="7"/>
      <c r="R18" s="7"/>
      <c r="S18" s="7"/>
      <c r="T18" s="7"/>
      <c r="U18" s="7"/>
      <c r="V18" s="7"/>
      <c r="W18" s="7"/>
      <c r="X18" s="7"/>
      <c r="Y18" s="7"/>
      <c r="Z18" s="7"/>
    </row>
    <row r="19" spans="1:26" s="3" customFormat="1" ht="78" customHeight="1" x14ac:dyDescent="0.2">
      <c r="A19" s="395" t="s">
        <v>5</v>
      </c>
      <c r="B19" s="395" t="s">
        <v>87</v>
      </c>
      <c r="C19" s="395" t="s">
        <v>86</v>
      </c>
      <c r="D19" s="395" t="s">
        <v>75</v>
      </c>
      <c r="E19" s="429" t="s">
        <v>85</v>
      </c>
      <c r="F19" s="430"/>
      <c r="G19" s="430"/>
      <c r="H19" s="430"/>
      <c r="I19" s="431"/>
      <c r="J19" s="395" t="s">
        <v>84</v>
      </c>
      <c r="K19" s="395"/>
      <c r="L19" s="395"/>
      <c r="M19" s="395"/>
      <c r="N19" s="395"/>
      <c r="O19" s="395"/>
      <c r="P19" s="4"/>
      <c r="Q19" s="4"/>
      <c r="R19" s="4"/>
      <c r="S19" s="4"/>
      <c r="T19" s="4"/>
      <c r="U19" s="4"/>
      <c r="V19" s="4"/>
      <c r="W19" s="4"/>
    </row>
    <row r="20" spans="1:26" s="3" customFormat="1" ht="51" customHeight="1" x14ac:dyDescent="0.2">
      <c r="A20" s="395"/>
      <c r="B20" s="395"/>
      <c r="C20" s="395"/>
      <c r="D20" s="395"/>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80" zoomScaleNormal="80" workbookViewId="0">
      <selection activeCell="C25" sqref="C2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32" t="str">
        <f>'4. паспортбюджет'!A5:O5</f>
        <v>Год раскрытия информации: 2017 год</v>
      </c>
      <c r="B5" s="432"/>
      <c r="C5" s="432"/>
      <c r="D5" s="432"/>
      <c r="E5" s="432"/>
      <c r="F5" s="432"/>
      <c r="G5" s="432"/>
      <c r="H5" s="432"/>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85" t="s">
        <v>9</v>
      </c>
      <c r="B7" s="385"/>
      <c r="C7" s="385"/>
      <c r="D7" s="385"/>
      <c r="E7" s="385"/>
      <c r="F7" s="385"/>
      <c r="G7" s="385"/>
      <c r="H7" s="385"/>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1"/>
      <c r="AR7" s="191"/>
    </row>
    <row r="8" spans="1:44" ht="18.75" x14ac:dyDescent="0.2">
      <c r="A8" s="281"/>
      <c r="B8" s="281"/>
      <c r="C8" s="281"/>
      <c r="D8" s="281"/>
      <c r="E8" s="281"/>
      <c r="F8" s="281"/>
      <c r="G8" s="281"/>
      <c r="H8" s="281"/>
      <c r="I8" s="281"/>
      <c r="J8" s="281"/>
      <c r="K8" s="281"/>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8"/>
      <c r="AR8" s="188"/>
    </row>
    <row r="9" spans="1:44" ht="18.75" x14ac:dyDescent="0.2">
      <c r="A9" s="384" t="str">
        <f>'4. паспортбюджет'!A9:O9</f>
        <v>Акционерное общество "Янтарьэнерго" ДЗО  ПАО "Россети"</v>
      </c>
      <c r="B9" s="384"/>
      <c r="C9" s="384"/>
      <c r="D9" s="384"/>
      <c r="E9" s="384"/>
      <c r="F9" s="384"/>
      <c r="G9" s="384"/>
      <c r="H9" s="384"/>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92"/>
      <c r="AR9" s="192"/>
    </row>
    <row r="10" spans="1:44" x14ac:dyDescent="0.2">
      <c r="A10" s="382" t="s">
        <v>8</v>
      </c>
      <c r="B10" s="382"/>
      <c r="C10" s="382"/>
      <c r="D10" s="382"/>
      <c r="E10" s="382"/>
      <c r="F10" s="382"/>
      <c r="G10" s="382"/>
      <c r="H10" s="382"/>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3"/>
      <c r="AR10" s="193"/>
    </row>
    <row r="11" spans="1:44" ht="18.75" x14ac:dyDescent="0.2">
      <c r="A11" s="281"/>
      <c r="B11" s="281"/>
      <c r="C11" s="281"/>
      <c r="D11" s="281"/>
      <c r="E11" s="281"/>
      <c r="F11" s="281"/>
      <c r="G11" s="281"/>
      <c r="H11" s="281"/>
      <c r="I11" s="281"/>
      <c r="J11" s="281"/>
      <c r="K11" s="281"/>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84" t="str">
        <f>'1. паспорт местоположение'!A12:C12</f>
        <v>H_16-0122</v>
      </c>
      <c r="B12" s="384"/>
      <c r="C12" s="384"/>
      <c r="D12" s="384"/>
      <c r="E12" s="384"/>
      <c r="F12" s="384"/>
      <c r="G12" s="384"/>
      <c r="H12" s="384"/>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92"/>
      <c r="AR12" s="192"/>
    </row>
    <row r="13" spans="1:44" x14ac:dyDescent="0.2">
      <c r="A13" s="382" t="s">
        <v>7</v>
      </c>
      <c r="B13" s="382"/>
      <c r="C13" s="382"/>
      <c r="D13" s="382"/>
      <c r="E13" s="382"/>
      <c r="F13" s="382"/>
      <c r="G13" s="382"/>
      <c r="H13" s="382"/>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3"/>
      <c r="AR13" s="193"/>
    </row>
    <row r="14" spans="1:44"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9"/>
      <c r="AA14" s="9"/>
      <c r="AB14" s="9"/>
      <c r="AC14" s="9"/>
      <c r="AD14" s="9"/>
      <c r="AE14" s="9"/>
      <c r="AF14" s="9"/>
      <c r="AG14" s="9"/>
      <c r="AH14" s="9"/>
      <c r="AI14" s="9"/>
      <c r="AJ14" s="9"/>
      <c r="AK14" s="9"/>
      <c r="AL14" s="9"/>
      <c r="AM14" s="9"/>
      <c r="AN14" s="9"/>
      <c r="AO14" s="9"/>
      <c r="AP14" s="9"/>
      <c r="AQ14" s="194"/>
      <c r="AR14" s="194"/>
    </row>
    <row r="15" spans="1:44" ht="18.75" x14ac:dyDescent="0.2">
      <c r="A15" s="435" t="str">
        <f>'1. паспорт местоположение'!A15:C15</f>
        <v>Строительство ТП 15/0,4 кВ, ЛЭП 15 кВ от ВЛ 15-051 (инв.5114667) Насосная станция №62, кад. № 39:00:000000:420 Полесский муниципальный район</v>
      </c>
      <c r="B15" s="383"/>
      <c r="C15" s="383"/>
      <c r="D15" s="383"/>
      <c r="E15" s="383"/>
      <c r="F15" s="383"/>
      <c r="G15" s="383"/>
      <c r="H15" s="3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92"/>
      <c r="AR15" s="192"/>
    </row>
    <row r="16" spans="1:44" x14ac:dyDescent="0.2">
      <c r="A16" s="382" t="s">
        <v>6</v>
      </c>
      <c r="B16" s="382"/>
      <c r="C16" s="382"/>
      <c r="D16" s="382"/>
      <c r="E16" s="382"/>
      <c r="F16" s="382"/>
      <c r="G16" s="382"/>
      <c r="H16" s="382"/>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3"/>
      <c r="AR16" s="193"/>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84" t="s">
        <v>504</v>
      </c>
      <c r="B18" s="384"/>
      <c r="C18" s="384"/>
      <c r="D18" s="384"/>
      <c r="E18" s="384"/>
      <c r="F18" s="384"/>
      <c r="G18" s="384"/>
      <c r="H18" s="38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351</v>
      </c>
      <c r="B24" s="202" t="s">
        <v>1</v>
      </c>
      <c r="D24" s="203"/>
      <c r="E24" s="204"/>
      <c r="F24" s="204"/>
      <c r="G24" s="204"/>
      <c r="H24" s="204"/>
    </row>
    <row r="25" spans="1:44" x14ac:dyDescent="0.2">
      <c r="A25" s="205" t="s">
        <v>543</v>
      </c>
      <c r="B25" s="206">
        <f>$B$126/1.18</f>
        <v>958309.64286996797</v>
      </c>
    </row>
    <row r="26" spans="1:44" x14ac:dyDescent="0.2">
      <c r="A26" s="207" t="s">
        <v>349</v>
      </c>
      <c r="B26" s="208">
        <v>0</v>
      </c>
    </row>
    <row r="27" spans="1:44" x14ac:dyDescent="0.2">
      <c r="A27" s="207" t="s">
        <v>347</v>
      </c>
      <c r="B27" s="208">
        <f>$B$123</f>
        <v>25</v>
      </c>
      <c r="D27" s="200" t="s">
        <v>350</v>
      </c>
    </row>
    <row r="28" spans="1:44" ht="16.149999999999999" customHeight="1" thickBot="1" x14ac:dyDescent="0.25">
      <c r="A28" s="209" t="s">
        <v>345</v>
      </c>
      <c r="B28" s="210">
        <v>1</v>
      </c>
      <c r="D28" s="436" t="s">
        <v>348</v>
      </c>
      <c r="E28" s="437"/>
      <c r="F28" s="438"/>
      <c r="G28" s="439">
        <f>IF(SUM(B89:L89)=0,"не окупается",SUM(B89:L89))</f>
        <v>1.6141258338355662</v>
      </c>
      <c r="H28" s="440"/>
    </row>
    <row r="29" spans="1:44" ht="15.6" customHeight="1" x14ac:dyDescent="0.2">
      <c r="A29" s="205" t="s">
        <v>343</v>
      </c>
      <c r="B29" s="206">
        <f>$B$126*$B$127</f>
        <v>11308.053785865621</v>
      </c>
      <c r="D29" s="436" t="s">
        <v>346</v>
      </c>
      <c r="E29" s="437"/>
      <c r="F29" s="438"/>
      <c r="G29" s="439">
        <f>IF(SUM(B90:L90)=0,"не окупается",SUM(B90:L90))</f>
        <v>1.7400216297718571</v>
      </c>
      <c r="H29" s="440"/>
    </row>
    <row r="30" spans="1:44" ht="27.6" customHeight="1" x14ac:dyDescent="0.2">
      <c r="A30" s="207" t="s">
        <v>544</v>
      </c>
      <c r="B30" s="208">
        <v>1</v>
      </c>
      <c r="D30" s="436" t="s">
        <v>344</v>
      </c>
      <c r="E30" s="437"/>
      <c r="F30" s="438"/>
      <c r="G30" s="441">
        <f>L87</f>
        <v>3288113.9247308718</v>
      </c>
      <c r="H30" s="442"/>
    </row>
    <row r="31" spans="1:44" x14ac:dyDescent="0.2">
      <c r="A31" s="207" t="s">
        <v>342</v>
      </c>
      <c r="B31" s="208">
        <v>1</v>
      </c>
      <c r="D31" s="443"/>
      <c r="E31" s="444"/>
      <c r="F31" s="445"/>
      <c r="G31" s="443"/>
      <c r="H31" s="445"/>
    </row>
    <row r="32" spans="1:44" x14ac:dyDescent="0.2">
      <c r="A32" s="207" t="s">
        <v>320</v>
      </c>
      <c r="B32" s="208"/>
    </row>
    <row r="33" spans="1:42" x14ac:dyDescent="0.2">
      <c r="A33" s="207" t="s">
        <v>341</v>
      </c>
      <c r="B33" s="208"/>
    </row>
    <row r="34" spans="1:42" x14ac:dyDescent="0.2">
      <c r="A34" s="207" t="s">
        <v>340</v>
      </c>
      <c r="B34" s="208"/>
    </row>
    <row r="35" spans="1:42" x14ac:dyDescent="0.2">
      <c r="A35" s="211"/>
      <c r="B35" s="208"/>
    </row>
    <row r="36" spans="1:42" ht="16.5" thickBot="1" x14ac:dyDescent="0.25">
      <c r="A36" s="209" t="s">
        <v>312</v>
      </c>
      <c r="B36" s="212">
        <v>0.2</v>
      </c>
    </row>
    <row r="37" spans="1:42" x14ac:dyDescent="0.2">
      <c r="A37" s="205" t="s">
        <v>545</v>
      </c>
      <c r="B37" s="206">
        <v>0</v>
      </c>
    </row>
    <row r="38" spans="1:42" x14ac:dyDescent="0.2">
      <c r="A38" s="207" t="s">
        <v>339</v>
      </c>
      <c r="B38" s="208"/>
    </row>
    <row r="39" spans="1:42" ht="16.5" thickBot="1" x14ac:dyDescent="0.25">
      <c r="A39" s="213" t="s">
        <v>338</v>
      </c>
      <c r="B39" s="214"/>
    </row>
    <row r="40" spans="1:42" x14ac:dyDescent="0.2">
      <c r="A40" s="215" t="s">
        <v>546</v>
      </c>
      <c r="B40" s="216">
        <v>1</v>
      </c>
    </row>
    <row r="41" spans="1:42" x14ac:dyDescent="0.2">
      <c r="A41" s="217" t="s">
        <v>337</v>
      </c>
      <c r="B41" s="218"/>
    </row>
    <row r="42" spans="1:42" x14ac:dyDescent="0.2">
      <c r="A42" s="217" t="s">
        <v>336</v>
      </c>
      <c r="B42" s="219"/>
    </row>
    <row r="43" spans="1:42" x14ac:dyDescent="0.2">
      <c r="A43" s="217" t="s">
        <v>335</v>
      </c>
      <c r="B43" s="219">
        <v>0</v>
      </c>
    </row>
    <row r="44" spans="1:42" x14ac:dyDescent="0.2">
      <c r="A44" s="217" t="s">
        <v>334</v>
      </c>
      <c r="B44" s="219">
        <f>B129</f>
        <v>0.20499999999999999</v>
      </c>
    </row>
    <row r="45" spans="1:42" x14ac:dyDescent="0.2">
      <c r="A45" s="217" t="s">
        <v>333</v>
      </c>
      <c r="B45" s="219">
        <f>1-B43</f>
        <v>1</v>
      </c>
    </row>
    <row r="46" spans="1:42" ht="16.5" thickBot="1" x14ac:dyDescent="0.25">
      <c r="A46" s="220" t="s">
        <v>332</v>
      </c>
      <c r="B46" s="221">
        <f>B45*B44+B43*B42*(1-B36)</f>
        <v>0.20499999999999999</v>
      </c>
      <c r="C46" s="222"/>
    </row>
    <row r="47" spans="1:42" s="225" customFormat="1" x14ac:dyDescent="0.2">
      <c r="A47" s="223" t="s">
        <v>331</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330</v>
      </c>
      <c r="B48" s="285">
        <f>C136</f>
        <v>5.8000000000000003E-2</v>
      </c>
      <c r="C48" s="285">
        <f t="shared" ref="C48:AP49" si="1">D136</f>
        <v>5.5E-2</v>
      </c>
      <c r="D48" s="285">
        <f t="shared" si="1"/>
        <v>5.5E-2</v>
      </c>
      <c r="E48" s="285">
        <f t="shared" si="1"/>
        <v>5.5E-2</v>
      </c>
      <c r="F48" s="285">
        <f t="shared" si="1"/>
        <v>5.5E-2</v>
      </c>
      <c r="G48" s="285">
        <f t="shared" si="1"/>
        <v>5.5E-2</v>
      </c>
      <c r="H48" s="285">
        <f t="shared" si="1"/>
        <v>5.5E-2</v>
      </c>
      <c r="I48" s="285">
        <f t="shared" si="1"/>
        <v>5.5E-2</v>
      </c>
      <c r="J48" s="285">
        <f t="shared" si="1"/>
        <v>5.5E-2</v>
      </c>
      <c r="K48" s="285">
        <f t="shared" si="1"/>
        <v>5.5E-2</v>
      </c>
      <c r="L48" s="285">
        <f t="shared" si="1"/>
        <v>5.5E-2</v>
      </c>
      <c r="M48" s="285">
        <f t="shared" si="1"/>
        <v>5.5E-2</v>
      </c>
      <c r="N48" s="285">
        <f t="shared" si="1"/>
        <v>5.5E-2</v>
      </c>
      <c r="O48" s="285">
        <f t="shared" si="1"/>
        <v>5.5E-2</v>
      </c>
      <c r="P48" s="285">
        <f t="shared" si="1"/>
        <v>5.5E-2</v>
      </c>
      <c r="Q48" s="285">
        <f t="shared" si="1"/>
        <v>5.5E-2</v>
      </c>
      <c r="R48" s="285">
        <f t="shared" si="1"/>
        <v>5.5E-2</v>
      </c>
      <c r="S48" s="285">
        <f t="shared" si="1"/>
        <v>5.5E-2</v>
      </c>
      <c r="T48" s="285">
        <f t="shared" si="1"/>
        <v>5.5E-2</v>
      </c>
      <c r="U48" s="285">
        <f t="shared" si="1"/>
        <v>5.5E-2</v>
      </c>
      <c r="V48" s="285">
        <f t="shared" si="1"/>
        <v>5.5E-2</v>
      </c>
      <c r="W48" s="285">
        <f t="shared" si="1"/>
        <v>5.5E-2</v>
      </c>
      <c r="X48" s="285">
        <f t="shared" si="1"/>
        <v>5.5E-2</v>
      </c>
      <c r="Y48" s="285">
        <f t="shared" si="1"/>
        <v>5.5E-2</v>
      </c>
      <c r="Z48" s="285">
        <f t="shared" si="1"/>
        <v>5.5E-2</v>
      </c>
      <c r="AA48" s="285">
        <f t="shared" si="1"/>
        <v>5.5E-2</v>
      </c>
      <c r="AB48" s="285">
        <f t="shared" si="1"/>
        <v>5.5E-2</v>
      </c>
      <c r="AC48" s="285">
        <f t="shared" si="1"/>
        <v>5.5E-2</v>
      </c>
      <c r="AD48" s="285">
        <f t="shared" si="1"/>
        <v>5.5E-2</v>
      </c>
      <c r="AE48" s="285">
        <f t="shared" si="1"/>
        <v>5.5E-2</v>
      </c>
      <c r="AF48" s="285">
        <f t="shared" si="1"/>
        <v>5.5E-2</v>
      </c>
      <c r="AG48" s="285">
        <f t="shared" si="1"/>
        <v>5.5E-2</v>
      </c>
      <c r="AH48" s="285">
        <f t="shared" si="1"/>
        <v>5.5E-2</v>
      </c>
      <c r="AI48" s="285">
        <f t="shared" si="1"/>
        <v>5.5E-2</v>
      </c>
      <c r="AJ48" s="285">
        <f t="shared" si="1"/>
        <v>5.5E-2</v>
      </c>
      <c r="AK48" s="285">
        <f t="shared" si="1"/>
        <v>5.5E-2</v>
      </c>
      <c r="AL48" s="285">
        <f t="shared" si="1"/>
        <v>5.5E-2</v>
      </c>
      <c r="AM48" s="285">
        <f t="shared" si="1"/>
        <v>5.5E-2</v>
      </c>
      <c r="AN48" s="285">
        <f t="shared" si="1"/>
        <v>5.5E-2</v>
      </c>
      <c r="AO48" s="285">
        <f t="shared" si="1"/>
        <v>5.5E-2</v>
      </c>
      <c r="AP48" s="285">
        <f t="shared" si="1"/>
        <v>5.5E-2</v>
      </c>
    </row>
    <row r="49" spans="1:45" s="225" customFormat="1" x14ac:dyDescent="0.2">
      <c r="A49" s="226" t="s">
        <v>329</v>
      </c>
      <c r="B49" s="285">
        <f>C137</f>
        <v>5.8000000000000052E-2</v>
      </c>
      <c r="C49" s="285">
        <f t="shared" si="1"/>
        <v>0.11619000000000002</v>
      </c>
      <c r="D49" s="285">
        <f t="shared" si="1"/>
        <v>0.17758045</v>
      </c>
      <c r="E49" s="285">
        <f t="shared" si="1"/>
        <v>0.24234737475000001</v>
      </c>
      <c r="F49" s="285">
        <f t="shared" si="1"/>
        <v>0.31067648036124984</v>
      </c>
      <c r="G49" s="285">
        <f t="shared" si="1"/>
        <v>0.38276368678111861</v>
      </c>
      <c r="H49" s="285">
        <f t="shared" si="1"/>
        <v>0.45881568955408003</v>
      </c>
      <c r="I49" s="285">
        <f t="shared" si="1"/>
        <v>0.53905055247955436</v>
      </c>
      <c r="J49" s="285">
        <f t="shared" si="1"/>
        <v>0.62369833286592979</v>
      </c>
      <c r="K49" s="285">
        <f t="shared" si="1"/>
        <v>0.71300174117355586</v>
      </c>
      <c r="L49" s="285">
        <f t="shared" si="1"/>
        <v>0.80721683693810142</v>
      </c>
      <c r="M49" s="285">
        <f t="shared" si="1"/>
        <v>0.90661376296969687</v>
      </c>
      <c r="N49" s="285">
        <f t="shared" si="1"/>
        <v>1.0114775199330301</v>
      </c>
      <c r="O49" s="285">
        <f t="shared" si="1"/>
        <v>1.1221087835293466</v>
      </c>
      <c r="P49" s="285">
        <f t="shared" si="1"/>
        <v>1.2388247666234604</v>
      </c>
      <c r="Q49" s="285">
        <f t="shared" si="1"/>
        <v>1.3619601287877505</v>
      </c>
      <c r="R49" s="285">
        <f t="shared" si="1"/>
        <v>1.4918679358710767</v>
      </c>
      <c r="S49" s="285">
        <f t="shared" si="1"/>
        <v>1.6289206723439857</v>
      </c>
      <c r="T49" s="285">
        <f t="shared" si="1"/>
        <v>1.7735113093229047</v>
      </c>
      <c r="U49" s="285">
        <f t="shared" si="1"/>
        <v>1.9260544313356642</v>
      </c>
      <c r="V49" s="285">
        <f t="shared" si="1"/>
        <v>2.0869874250591254</v>
      </c>
      <c r="W49" s="285">
        <f t="shared" si="1"/>
        <v>2.2567717334373771</v>
      </c>
      <c r="X49" s="285">
        <f t="shared" si="1"/>
        <v>2.4358941787764326</v>
      </c>
      <c r="Y49" s="285">
        <f t="shared" si="1"/>
        <v>2.6248683586091359</v>
      </c>
      <c r="Z49" s="285">
        <f t="shared" si="1"/>
        <v>2.8242361183326383</v>
      </c>
      <c r="AA49" s="285">
        <f t="shared" si="1"/>
        <v>3.0345691048409336</v>
      </c>
      <c r="AB49" s="285">
        <f t="shared" si="1"/>
        <v>3.2564704056071845</v>
      </c>
      <c r="AC49" s="285">
        <f t="shared" si="1"/>
        <v>3.4905762779155793</v>
      </c>
      <c r="AD49" s="285">
        <f t="shared" si="1"/>
        <v>3.7375579732009356</v>
      </c>
      <c r="AE49" s="285">
        <f t="shared" si="1"/>
        <v>3.9981236617269866</v>
      </c>
      <c r="AF49" s="285">
        <f t="shared" si="1"/>
        <v>4.2730204631219708</v>
      </c>
      <c r="AG49" s="285">
        <f t="shared" si="1"/>
        <v>4.563036588593679</v>
      </c>
      <c r="AH49" s="285">
        <f t="shared" si="1"/>
        <v>4.8690036009663311</v>
      </c>
      <c r="AI49" s="285">
        <f t="shared" si="1"/>
        <v>5.1917987990194794</v>
      </c>
      <c r="AJ49" s="285">
        <f t="shared" si="1"/>
        <v>5.5323477329655502</v>
      </c>
      <c r="AK49" s="285">
        <f t="shared" si="1"/>
        <v>5.8916268582786548</v>
      </c>
      <c r="AL49" s="285">
        <f t="shared" si="1"/>
        <v>6.2706663354839804</v>
      </c>
      <c r="AM49" s="285">
        <f t="shared" si="1"/>
        <v>6.6705529839355986</v>
      </c>
      <c r="AN49" s="285">
        <f t="shared" si="1"/>
        <v>7.0924333980520569</v>
      </c>
      <c r="AO49" s="285">
        <f t="shared" si="1"/>
        <v>7.5375172349449198</v>
      </c>
      <c r="AP49" s="285">
        <f t="shared" si="1"/>
        <v>8.0070806828668903</v>
      </c>
    </row>
    <row r="50" spans="1:45" s="225" customFormat="1" ht="16.5" thickBot="1" x14ac:dyDescent="0.25">
      <c r="A50" s="227" t="s">
        <v>547</v>
      </c>
      <c r="B50" s="228">
        <f>IF($B$124="да",($B$126-0.05),0)</f>
        <v>1130805.3285865621</v>
      </c>
      <c r="C50" s="228">
        <f>C108*(1+C49)</f>
        <v>461645.27319810243</v>
      </c>
      <c r="D50" s="228">
        <f t="shared" ref="D50:AP50" si="2">D108*(1+D49)</f>
        <v>974071.52644799615</v>
      </c>
      <c r="E50" s="228">
        <f t="shared" si="2"/>
        <v>1557038.5763676302</v>
      </c>
      <c r="F50" s="228">
        <f t="shared" si="2"/>
        <v>1642675.6980678495</v>
      </c>
      <c r="G50" s="228">
        <f t="shared" si="2"/>
        <v>1733022.8614615814</v>
      </c>
      <c r="H50" s="228">
        <f t="shared" si="2"/>
        <v>1828339.1188419682</v>
      </c>
      <c r="I50" s="228">
        <f t="shared" si="2"/>
        <v>1928897.7703782765</v>
      </c>
      <c r="J50" s="228">
        <f t="shared" si="2"/>
        <v>2034987.1477490815</v>
      </c>
      <c r="K50" s="228">
        <f t="shared" si="2"/>
        <v>2146911.4408752811</v>
      </c>
      <c r="L50" s="228">
        <f t="shared" si="2"/>
        <v>2264991.5701234215</v>
      </c>
      <c r="M50" s="228">
        <f t="shared" si="2"/>
        <v>2389566.1064802092</v>
      </c>
      <c r="N50" s="228">
        <f t="shared" si="2"/>
        <v>2520992.2423366206</v>
      </c>
      <c r="O50" s="228">
        <f t="shared" si="2"/>
        <v>2659646.8156651347</v>
      </c>
      <c r="P50" s="228">
        <f t="shared" si="2"/>
        <v>2805927.3905267166</v>
      </c>
      <c r="Q50" s="228">
        <f t="shared" si="2"/>
        <v>2960253.3970056861</v>
      </c>
      <c r="R50" s="228">
        <f t="shared" si="2"/>
        <v>3123067.3338409984</v>
      </c>
      <c r="S50" s="228">
        <f t="shared" si="2"/>
        <v>3294836.037202253</v>
      </c>
      <c r="T50" s="228">
        <f t="shared" si="2"/>
        <v>3476052.0192483766</v>
      </c>
      <c r="U50" s="228">
        <f t="shared" si="2"/>
        <v>3667234.8803070374</v>
      </c>
      <c r="V50" s="228">
        <f t="shared" si="2"/>
        <v>3868932.798723924</v>
      </c>
      <c r="W50" s="228">
        <f t="shared" si="2"/>
        <v>4081724.1026537395</v>
      </c>
      <c r="X50" s="228">
        <f t="shared" si="2"/>
        <v>4306218.9282996943</v>
      </c>
      <c r="Y50" s="228">
        <f t="shared" si="2"/>
        <v>4543060.9693561774</v>
      </c>
      <c r="Z50" s="228">
        <f t="shared" si="2"/>
        <v>4792929.3226707671</v>
      </c>
      <c r="AA50" s="228">
        <f t="shared" si="2"/>
        <v>5056540.4354176596</v>
      </c>
      <c r="AB50" s="228">
        <f t="shared" si="2"/>
        <v>5334650.1593656298</v>
      </c>
      <c r="AC50" s="228">
        <f t="shared" si="2"/>
        <v>5628055.9181307396</v>
      </c>
      <c r="AD50" s="228">
        <f t="shared" si="2"/>
        <v>5937598.9936279291</v>
      </c>
      <c r="AE50" s="228">
        <f t="shared" si="2"/>
        <v>6264166.9382774653</v>
      </c>
      <c r="AF50" s="228">
        <f t="shared" si="2"/>
        <v>6608696.1198827252</v>
      </c>
      <c r="AG50" s="228">
        <f t="shared" si="2"/>
        <v>6972174.4064762751</v>
      </c>
      <c r="AH50" s="228">
        <f t="shared" si="2"/>
        <v>7355643.9988324698</v>
      </c>
      <c r="AI50" s="228">
        <f t="shared" si="2"/>
        <v>7760204.418768256</v>
      </c>
      <c r="AJ50" s="228">
        <f t="shared" si="2"/>
        <v>8187015.6618005093</v>
      </c>
      <c r="AK50" s="228">
        <f t="shared" si="2"/>
        <v>8637301.5231995359</v>
      </c>
      <c r="AL50" s="228">
        <f t="shared" si="2"/>
        <v>9112353.1069755107</v>
      </c>
      <c r="AM50" s="228">
        <f t="shared" si="2"/>
        <v>9613532.5278591625</v>
      </c>
      <c r="AN50" s="228">
        <f t="shared" si="2"/>
        <v>10142276.816891417</v>
      </c>
      <c r="AO50" s="228">
        <f t="shared" si="2"/>
        <v>10700102.041820444</v>
      </c>
      <c r="AP50" s="228">
        <f t="shared" si="2"/>
        <v>11288607.654120568</v>
      </c>
    </row>
    <row r="51" spans="1:45" ht="16.5" thickBot="1" x14ac:dyDescent="0.25"/>
    <row r="52" spans="1:45" x14ac:dyDescent="0.2">
      <c r="A52" s="229" t="s">
        <v>328</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327</v>
      </c>
      <c r="B53" s="286">
        <v>0</v>
      </c>
      <c r="C53" s="286">
        <f t="shared" ref="C53:AP53" si="4">B53+B54-B55</f>
        <v>0</v>
      </c>
      <c r="D53" s="286">
        <f t="shared" si="4"/>
        <v>0</v>
      </c>
      <c r="E53" s="286">
        <f t="shared" si="4"/>
        <v>0</v>
      </c>
      <c r="F53" s="286">
        <f t="shared" si="4"/>
        <v>0</v>
      </c>
      <c r="G53" s="286">
        <f t="shared" si="4"/>
        <v>0</v>
      </c>
      <c r="H53" s="286">
        <f t="shared" si="4"/>
        <v>0</v>
      </c>
      <c r="I53" s="286">
        <f t="shared" si="4"/>
        <v>0</v>
      </c>
      <c r="J53" s="286">
        <f t="shared" si="4"/>
        <v>0</v>
      </c>
      <c r="K53" s="286">
        <f t="shared" si="4"/>
        <v>0</v>
      </c>
      <c r="L53" s="286">
        <f t="shared" si="4"/>
        <v>0</v>
      </c>
      <c r="M53" s="286">
        <f t="shared" si="4"/>
        <v>0</v>
      </c>
      <c r="N53" s="286">
        <f t="shared" si="4"/>
        <v>0</v>
      </c>
      <c r="O53" s="286">
        <f t="shared" si="4"/>
        <v>0</v>
      </c>
      <c r="P53" s="286">
        <f t="shared" si="4"/>
        <v>0</v>
      </c>
      <c r="Q53" s="286">
        <f t="shared" si="4"/>
        <v>0</v>
      </c>
      <c r="R53" s="286">
        <f t="shared" si="4"/>
        <v>0</v>
      </c>
      <c r="S53" s="286">
        <f t="shared" si="4"/>
        <v>0</v>
      </c>
      <c r="T53" s="286">
        <f t="shared" si="4"/>
        <v>0</v>
      </c>
      <c r="U53" s="286">
        <f t="shared" si="4"/>
        <v>0</v>
      </c>
      <c r="V53" s="286">
        <f t="shared" si="4"/>
        <v>0</v>
      </c>
      <c r="W53" s="286">
        <f t="shared" si="4"/>
        <v>0</v>
      </c>
      <c r="X53" s="286">
        <f t="shared" si="4"/>
        <v>0</v>
      </c>
      <c r="Y53" s="286">
        <f t="shared" si="4"/>
        <v>0</v>
      </c>
      <c r="Z53" s="286">
        <f t="shared" si="4"/>
        <v>0</v>
      </c>
      <c r="AA53" s="286">
        <f t="shared" si="4"/>
        <v>0</v>
      </c>
      <c r="AB53" s="286">
        <f t="shared" si="4"/>
        <v>0</v>
      </c>
      <c r="AC53" s="286">
        <f t="shared" si="4"/>
        <v>0</v>
      </c>
      <c r="AD53" s="286">
        <f t="shared" si="4"/>
        <v>0</v>
      </c>
      <c r="AE53" s="286">
        <f t="shared" si="4"/>
        <v>0</v>
      </c>
      <c r="AF53" s="286">
        <f t="shared" si="4"/>
        <v>0</v>
      </c>
      <c r="AG53" s="286">
        <f t="shared" si="4"/>
        <v>0</v>
      </c>
      <c r="AH53" s="286">
        <f t="shared" si="4"/>
        <v>0</v>
      </c>
      <c r="AI53" s="286">
        <f t="shared" si="4"/>
        <v>0</v>
      </c>
      <c r="AJ53" s="286">
        <f t="shared" si="4"/>
        <v>0</v>
      </c>
      <c r="AK53" s="286">
        <f t="shared" si="4"/>
        <v>0</v>
      </c>
      <c r="AL53" s="286">
        <f t="shared" si="4"/>
        <v>0</v>
      </c>
      <c r="AM53" s="286">
        <f t="shared" si="4"/>
        <v>0</v>
      </c>
      <c r="AN53" s="286">
        <f t="shared" si="4"/>
        <v>0</v>
      </c>
      <c r="AO53" s="286">
        <f t="shared" si="4"/>
        <v>0</v>
      </c>
      <c r="AP53" s="286">
        <f t="shared" si="4"/>
        <v>0</v>
      </c>
    </row>
    <row r="54" spans="1:45" x14ac:dyDescent="0.2">
      <c r="A54" s="231" t="s">
        <v>326</v>
      </c>
      <c r="B54" s="286">
        <f>B25*B28*B43*1.18</f>
        <v>0</v>
      </c>
      <c r="C54" s="286">
        <v>0</v>
      </c>
      <c r="D54" s="286">
        <v>0</v>
      </c>
      <c r="E54" s="286">
        <v>0</v>
      </c>
      <c r="F54" s="286">
        <v>0</v>
      </c>
      <c r="G54" s="286">
        <v>0</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6">
        <v>0</v>
      </c>
      <c r="AC54" s="286">
        <v>0</v>
      </c>
      <c r="AD54" s="286">
        <v>0</v>
      </c>
      <c r="AE54" s="286">
        <v>0</v>
      </c>
      <c r="AF54" s="286">
        <v>0</v>
      </c>
      <c r="AG54" s="286">
        <v>0</v>
      </c>
      <c r="AH54" s="286">
        <v>0</v>
      </c>
      <c r="AI54" s="286">
        <v>0</v>
      </c>
      <c r="AJ54" s="286">
        <v>0</v>
      </c>
      <c r="AK54" s="286">
        <v>0</v>
      </c>
      <c r="AL54" s="286">
        <v>0</v>
      </c>
      <c r="AM54" s="286">
        <v>0</v>
      </c>
      <c r="AN54" s="286">
        <v>0</v>
      </c>
      <c r="AO54" s="286">
        <v>0</v>
      </c>
      <c r="AP54" s="286">
        <v>0</v>
      </c>
    </row>
    <row r="55" spans="1:45" x14ac:dyDescent="0.2">
      <c r="A55" s="231" t="s">
        <v>325</v>
      </c>
      <c r="B55" s="286">
        <f>$B$54/$B$40</f>
        <v>0</v>
      </c>
      <c r="C55" s="286">
        <f t="shared" ref="C55:AP55" si="5">IF(ROUND(C53,1)=0,0,B55+C54/$B$40)</f>
        <v>0</v>
      </c>
      <c r="D55" s="286">
        <f t="shared" si="5"/>
        <v>0</v>
      </c>
      <c r="E55" s="286">
        <f t="shared" si="5"/>
        <v>0</v>
      </c>
      <c r="F55" s="286">
        <f t="shared" si="5"/>
        <v>0</v>
      </c>
      <c r="G55" s="286">
        <f t="shared" si="5"/>
        <v>0</v>
      </c>
      <c r="H55" s="286">
        <f t="shared" si="5"/>
        <v>0</v>
      </c>
      <c r="I55" s="286">
        <f t="shared" si="5"/>
        <v>0</v>
      </c>
      <c r="J55" s="286">
        <f t="shared" si="5"/>
        <v>0</v>
      </c>
      <c r="K55" s="286">
        <f t="shared" si="5"/>
        <v>0</v>
      </c>
      <c r="L55" s="286">
        <f t="shared" si="5"/>
        <v>0</v>
      </c>
      <c r="M55" s="286">
        <f t="shared" si="5"/>
        <v>0</v>
      </c>
      <c r="N55" s="286">
        <f t="shared" si="5"/>
        <v>0</v>
      </c>
      <c r="O55" s="286">
        <f t="shared" si="5"/>
        <v>0</v>
      </c>
      <c r="P55" s="286">
        <f t="shared" si="5"/>
        <v>0</v>
      </c>
      <c r="Q55" s="286">
        <f t="shared" si="5"/>
        <v>0</v>
      </c>
      <c r="R55" s="286">
        <f t="shared" si="5"/>
        <v>0</v>
      </c>
      <c r="S55" s="286">
        <f t="shared" si="5"/>
        <v>0</v>
      </c>
      <c r="T55" s="286">
        <f t="shared" si="5"/>
        <v>0</v>
      </c>
      <c r="U55" s="286">
        <f t="shared" si="5"/>
        <v>0</v>
      </c>
      <c r="V55" s="286">
        <f t="shared" si="5"/>
        <v>0</v>
      </c>
      <c r="W55" s="286">
        <f t="shared" si="5"/>
        <v>0</v>
      </c>
      <c r="X55" s="286">
        <f t="shared" si="5"/>
        <v>0</v>
      </c>
      <c r="Y55" s="286">
        <f t="shared" si="5"/>
        <v>0</v>
      </c>
      <c r="Z55" s="286">
        <f t="shared" si="5"/>
        <v>0</v>
      </c>
      <c r="AA55" s="286">
        <f t="shared" si="5"/>
        <v>0</v>
      </c>
      <c r="AB55" s="286">
        <f t="shared" si="5"/>
        <v>0</v>
      </c>
      <c r="AC55" s="286">
        <f t="shared" si="5"/>
        <v>0</v>
      </c>
      <c r="AD55" s="286">
        <f t="shared" si="5"/>
        <v>0</v>
      </c>
      <c r="AE55" s="286">
        <f t="shared" si="5"/>
        <v>0</v>
      </c>
      <c r="AF55" s="286">
        <f t="shared" si="5"/>
        <v>0</v>
      </c>
      <c r="AG55" s="286">
        <f t="shared" si="5"/>
        <v>0</v>
      </c>
      <c r="AH55" s="286">
        <f t="shared" si="5"/>
        <v>0</v>
      </c>
      <c r="AI55" s="286">
        <f t="shared" si="5"/>
        <v>0</v>
      </c>
      <c r="AJ55" s="286">
        <f t="shared" si="5"/>
        <v>0</v>
      </c>
      <c r="AK55" s="286">
        <f t="shared" si="5"/>
        <v>0</v>
      </c>
      <c r="AL55" s="286">
        <f t="shared" si="5"/>
        <v>0</v>
      </c>
      <c r="AM55" s="286">
        <f t="shared" si="5"/>
        <v>0</v>
      </c>
      <c r="AN55" s="286">
        <f t="shared" si="5"/>
        <v>0</v>
      </c>
      <c r="AO55" s="286">
        <f t="shared" si="5"/>
        <v>0</v>
      </c>
      <c r="AP55" s="286">
        <f t="shared" si="5"/>
        <v>0</v>
      </c>
    </row>
    <row r="56" spans="1:45" ht="16.5" thickBot="1" x14ac:dyDescent="0.25">
      <c r="A56" s="232" t="s">
        <v>324</v>
      </c>
      <c r="B56" s="233">
        <f t="shared" ref="B56:AP56" si="6">AVERAGE(SUM(B53:B54),(SUM(B53:B54)-B55))*$B$42</f>
        <v>0</v>
      </c>
      <c r="C56" s="233">
        <f t="shared" si="6"/>
        <v>0</v>
      </c>
      <c r="D56" s="233">
        <f t="shared" si="6"/>
        <v>0</v>
      </c>
      <c r="E56" s="233">
        <f t="shared" si="6"/>
        <v>0</v>
      </c>
      <c r="F56" s="233">
        <f t="shared" si="6"/>
        <v>0</v>
      </c>
      <c r="G56" s="233">
        <f t="shared" si="6"/>
        <v>0</v>
      </c>
      <c r="H56" s="233">
        <f t="shared" si="6"/>
        <v>0</v>
      </c>
      <c r="I56" s="233">
        <f t="shared" si="6"/>
        <v>0</v>
      </c>
      <c r="J56" s="233">
        <f t="shared" si="6"/>
        <v>0</v>
      </c>
      <c r="K56" s="233">
        <f t="shared" si="6"/>
        <v>0</v>
      </c>
      <c r="L56" s="233">
        <f t="shared" si="6"/>
        <v>0</v>
      </c>
      <c r="M56" s="233">
        <f t="shared" si="6"/>
        <v>0</v>
      </c>
      <c r="N56" s="233">
        <f t="shared" si="6"/>
        <v>0</v>
      </c>
      <c r="O56" s="233">
        <f t="shared" si="6"/>
        <v>0</v>
      </c>
      <c r="P56" s="233">
        <f t="shared" si="6"/>
        <v>0</v>
      </c>
      <c r="Q56" s="233">
        <f t="shared" si="6"/>
        <v>0</v>
      </c>
      <c r="R56" s="233">
        <f t="shared" si="6"/>
        <v>0</v>
      </c>
      <c r="S56" s="233">
        <f t="shared" si="6"/>
        <v>0</v>
      </c>
      <c r="T56" s="233">
        <f t="shared" si="6"/>
        <v>0</v>
      </c>
      <c r="U56" s="233">
        <f t="shared" si="6"/>
        <v>0</v>
      </c>
      <c r="V56" s="233">
        <f t="shared" si="6"/>
        <v>0</v>
      </c>
      <c r="W56" s="233">
        <f t="shared" si="6"/>
        <v>0</v>
      </c>
      <c r="X56" s="233">
        <f t="shared" si="6"/>
        <v>0</v>
      </c>
      <c r="Y56" s="233">
        <f t="shared" si="6"/>
        <v>0</v>
      </c>
      <c r="Z56" s="233">
        <f t="shared" si="6"/>
        <v>0</v>
      </c>
      <c r="AA56" s="233">
        <f t="shared" si="6"/>
        <v>0</v>
      </c>
      <c r="AB56" s="233">
        <f t="shared" si="6"/>
        <v>0</v>
      </c>
      <c r="AC56" s="233">
        <f t="shared" si="6"/>
        <v>0</v>
      </c>
      <c r="AD56" s="233">
        <f t="shared" si="6"/>
        <v>0</v>
      </c>
      <c r="AE56" s="233">
        <f t="shared" si="6"/>
        <v>0</v>
      </c>
      <c r="AF56" s="233">
        <f t="shared" si="6"/>
        <v>0</v>
      </c>
      <c r="AG56" s="233">
        <f t="shared" si="6"/>
        <v>0</v>
      </c>
      <c r="AH56" s="233">
        <f t="shared" si="6"/>
        <v>0</v>
      </c>
      <c r="AI56" s="233">
        <f t="shared" si="6"/>
        <v>0</v>
      </c>
      <c r="AJ56" s="233">
        <f t="shared" si="6"/>
        <v>0</v>
      </c>
      <c r="AK56" s="233">
        <f t="shared" si="6"/>
        <v>0</v>
      </c>
      <c r="AL56" s="233">
        <f t="shared" si="6"/>
        <v>0</v>
      </c>
      <c r="AM56" s="233">
        <f t="shared" si="6"/>
        <v>0</v>
      </c>
      <c r="AN56" s="233">
        <f t="shared" si="6"/>
        <v>0</v>
      </c>
      <c r="AO56" s="233">
        <f t="shared" si="6"/>
        <v>0</v>
      </c>
      <c r="AP56" s="233">
        <f t="shared" si="6"/>
        <v>0</v>
      </c>
    </row>
    <row r="57" spans="1:45" s="236" customFormat="1" ht="16.5" thickBot="1" x14ac:dyDescent="0.25">
      <c r="A57" s="234"/>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5"/>
      <c r="AP57" s="235"/>
      <c r="AQ57" s="185"/>
      <c r="AR57" s="185"/>
      <c r="AS57" s="185"/>
    </row>
    <row r="58" spans="1:45" x14ac:dyDescent="0.2">
      <c r="A58" s="229" t="s">
        <v>548</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7" t="s">
        <v>323</v>
      </c>
      <c r="B59" s="287">
        <f t="shared" ref="B59:AP59" si="8">B50*$B$28</f>
        <v>1130805.3285865621</v>
      </c>
      <c r="C59" s="287">
        <f t="shared" si="8"/>
        <v>461645.27319810243</v>
      </c>
      <c r="D59" s="287">
        <f t="shared" si="8"/>
        <v>974071.52644799615</v>
      </c>
      <c r="E59" s="287">
        <f t="shared" si="8"/>
        <v>1557038.5763676302</v>
      </c>
      <c r="F59" s="287">
        <f t="shared" si="8"/>
        <v>1642675.6980678495</v>
      </c>
      <c r="G59" s="287">
        <f t="shared" si="8"/>
        <v>1733022.8614615814</v>
      </c>
      <c r="H59" s="287">
        <f t="shared" si="8"/>
        <v>1828339.1188419682</v>
      </c>
      <c r="I59" s="287">
        <f t="shared" si="8"/>
        <v>1928897.7703782765</v>
      </c>
      <c r="J59" s="287">
        <f t="shared" si="8"/>
        <v>2034987.1477490815</v>
      </c>
      <c r="K59" s="287">
        <f t="shared" si="8"/>
        <v>2146911.4408752811</v>
      </c>
      <c r="L59" s="287">
        <f t="shared" si="8"/>
        <v>2264991.5701234215</v>
      </c>
      <c r="M59" s="287">
        <f t="shared" si="8"/>
        <v>2389566.1064802092</v>
      </c>
      <c r="N59" s="287">
        <f t="shared" si="8"/>
        <v>2520992.2423366206</v>
      </c>
      <c r="O59" s="287">
        <f t="shared" si="8"/>
        <v>2659646.8156651347</v>
      </c>
      <c r="P59" s="287">
        <f t="shared" si="8"/>
        <v>2805927.3905267166</v>
      </c>
      <c r="Q59" s="287">
        <f t="shared" si="8"/>
        <v>2960253.3970056861</v>
      </c>
      <c r="R59" s="287">
        <f t="shared" si="8"/>
        <v>3123067.3338409984</v>
      </c>
      <c r="S59" s="287">
        <f t="shared" si="8"/>
        <v>3294836.037202253</v>
      </c>
      <c r="T59" s="287">
        <f t="shared" si="8"/>
        <v>3476052.0192483766</v>
      </c>
      <c r="U59" s="287">
        <f t="shared" si="8"/>
        <v>3667234.8803070374</v>
      </c>
      <c r="V59" s="287">
        <f t="shared" si="8"/>
        <v>3868932.798723924</v>
      </c>
      <c r="W59" s="287">
        <f t="shared" si="8"/>
        <v>4081724.1026537395</v>
      </c>
      <c r="X59" s="287">
        <f t="shared" si="8"/>
        <v>4306218.9282996943</v>
      </c>
      <c r="Y59" s="287">
        <f t="shared" si="8"/>
        <v>4543060.9693561774</v>
      </c>
      <c r="Z59" s="287">
        <f t="shared" si="8"/>
        <v>4792929.3226707671</v>
      </c>
      <c r="AA59" s="287">
        <f t="shared" si="8"/>
        <v>5056540.4354176596</v>
      </c>
      <c r="AB59" s="287">
        <f t="shared" si="8"/>
        <v>5334650.1593656298</v>
      </c>
      <c r="AC59" s="287">
        <f t="shared" si="8"/>
        <v>5628055.9181307396</v>
      </c>
      <c r="AD59" s="287">
        <f t="shared" si="8"/>
        <v>5937598.9936279291</v>
      </c>
      <c r="AE59" s="287">
        <f t="shared" si="8"/>
        <v>6264166.9382774653</v>
      </c>
      <c r="AF59" s="287">
        <f t="shared" si="8"/>
        <v>6608696.1198827252</v>
      </c>
      <c r="AG59" s="287">
        <f t="shared" si="8"/>
        <v>6972174.4064762751</v>
      </c>
      <c r="AH59" s="287">
        <f t="shared" si="8"/>
        <v>7355643.9988324698</v>
      </c>
      <c r="AI59" s="287">
        <f t="shared" si="8"/>
        <v>7760204.418768256</v>
      </c>
      <c r="AJ59" s="287">
        <f t="shared" si="8"/>
        <v>8187015.6618005093</v>
      </c>
      <c r="AK59" s="287">
        <f t="shared" si="8"/>
        <v>8637301.5231995359</v>
      </c>
      <c r="AL59" s="287">
        <f t="shared" si="8"/>
        <v>9112353.1069755107</v>
      </c>
      <c r="AM59" s="287">
        <f t="shared" si="8"/>
        <v>9613532.5278591625</v>
      </c>
      <c r="AN59" s="287">
        <f t="shared" si="8"/>
        <v>10142276.816891417</v>
      </c>
      <c r="AO59" s="287">
        <f t="shared" si="8"/>
        <v>10700102.041820444</v>
      </c>
      <c r="AP59" s="287">
        <f t="shared" si="8"/>
        <v>11288607.654120568</v>
      </c>
    </row>
    <row r="60" spans="1:45" x14ac:dyDescent="0.2">
      <c r="A60" s="231" t="s">
        <v>322</v>
      </c>
      <c r="B60" s="286">
        <f t="shared" ref="B60:Z60" si="9">SUM(B61:B65)</f>
        <v>0</v>
      </c>
      <c r="C60" s="286">
        <f t="shared" si="9"/>
        <v>-12621.936555245347</v>
      </c>
      <c r="D60" s="286">
        <f>SUM(D61:D65)</f>
        <v>-13316.143065783841</v>
      </c>
      <c r="E60" s="286">
        <f t="shared" si="9"/>
        <v>-14048.530934401953</v>
      </c>
      <c r="F60" s="286">
        <f t="shared" si="9"/>
        <v>-14821.200135794059</v>
      </c>
      <c r="G60" s="286">
        <f t="shared" si="9"/>
        <v>-15636.366143262732</v>
      </c>
      <c r="H60" s="286">
        <f t="shared" si="9"/>
        <v>-16496.366281142182</v>
      </c>
      <c r="I60" s="286">
        <f t="shared" si="9"/>
        <v>-17403.666426604999</v>
      </c>
      <c r="J60" s="286">
        <f t="shared" si="9"/>
        <v>-18360.868080068274</v>
      </c>
      <c r="K60" s="286">
        <f t="shared" si="9"/>
        <v>-19370.715824472027</v>
      </c>
      <c r="L60" s="286">
        <f t="shared" si="9"/>
        <v>-20436.105194817988</v>
      </c>
      <c r="M60" s="286">
        <f t="shared" si="9"/>
        <v>-21560.090980532979</v>
      </c>
      <c r="N60" s="286">
        <f t="shared" si="9"/>
        <v>-22745.895984462291</v>
      </c>
      <c r="O60" s="286">
        <f t="shared" si="9"/>
        <v>-23996.920263607713</v>
      </c>
      <c r="P60" s="286">
        <f t="shared" si="9"/>
        <v>-25316.750878106137</v>
      </c>
      <c r="Q60" s="286">
        <f t="shared" si="9"/>
        <v>-26709.172176401971</v>
      </c>
      <c r="R60" s="286">
        <f t="shared" si="9"/>
        <v>-28178.176646104079</v>
      </c>
      <c r="S60" s="286">
        <f t="shared" si="9"/>
        <v>-29727.976361639801</v>
      </c>
      <c r="T60" s="286">
        <f t="shared" si="9"/>
        <v>-31363.015061529986</v>
      </c>
      <c r="U60" s="286">
        <f t="shared" si="9"/>
        <v>-33087.980889914135</v>
      </c>
      <c r="V60" s="286">
        <f t="shared" si="9"/>
        <v>-34907.81983885941</v>
      </c>
      <c r="W60" s="286">
        <f t="shared" si="9"/>
        <v>-36827.749929996673</v>
      </c>
      <c r="X60" s="286">
        <f t="shared" si="9"/>
        <v>-38853.276176146486</v>
      </c>
      <c r="Y60" s="286">
        <f t="shared" si="9"/>
        <v>-40990.206365834536</v>
      </c>
      <c r="Z60" s="286">
        <f t="shared" si="9"/>
        <v>-43244.667715955438</v>
      </c>
      <c r="AA60" s="286">
        <f t="shared" ref="AA60:AP60" si="10">SUM(AA61:AA65)</f>
        <v>-45623.124440332984</v>
      </c>
      <c r="AB60" s="286">
        <f t="shared" si="10"/>
        <v>-48132.396284551294</v>
      </c>
      <c r="AC60" s="286">
        <f t="shared" si="10"/>
        <v>-50779.678080201615</v>
      </c>
      <c r="AD60" s="286">
        <f t="shared" si="10"/>
        <v>-53572.560374612694</v>
      </c>
      <c r="AE60" s="286">
        <f t="shared" si="10"/>
        <v>-56519.051195216387</v>
      </c>
      <c r="AF60" s="286">
        <f t="shared" si="10"/>
        <v>-59627.599010953294</v>
      </c>
      <c r="AG60" s="286">
        <f t="shared" si="10"/>
        <v>-62907.116956555721</v>
      </c>
      <c r="AH60" s="286">
        <f t="shared" si="10"/>
        <v>-66367.00838916628</v>
      </c>
      <c r="AI60" s="286">
        <f t="shared" si="10"/>
        <v>-70017.193850570431</v>
      </c>
      <c r="AJ60" s="286">
        <f t="shared" si="10"/>
        <v>-73868.139512351801</v>
      </c>
      <c r="AK60" s="286">
        <f t="shared" si="10"/>
        <v>-77930.88718553113</v>
      </c>
      <c r="AL60" s="286">
        <f t="shared" si="10"/>
        <v>-82217.085980735341</v>
      </c>
      <c r="AM60" s="286">
        <f t="shared" si="10"/>
        <v>-86739.025709675785</v>
      </c>
      <c r="AN60" s="286">
        <f t="shared" si="10"/>
        <v>-91509.672123707947</v>
      </c>
      <c r="AO60" s="286">
        <f t="shared" si="10"/>
        <v>-96542.704090511892</v>
      </c>
      <c r="AP60" s="286">
        <f t="shared" si="10"/>
        <v>-101852.55281549004</v>
      </c>
    </row>
    <row r="61" spans="1:45" x14ac:dyDescent="0.2">
      <c r="A61" s="238" t="s">
        <v>321</v>
      </c>
      <c r="B61" s="286"/>
      <c r="C61" s="286">
        <f>-IF(C$47&lt;=$B$30,0,$B$29*(1+C$49)*$B$28)</f>
        <v>-12621.936555245347</v>
      </c>
      <c r="D61" s="286">
        <f>-IF(D$47&lt;=$B$30,0,$B$29*(1+D$49)*$B$28)</f>
        <v>-13316.143065783841</v>
      </c>
      <c r="E61" s="286">
        <f t="shared" ref="E61:AP61" si="11">-IF(E$47&lt;=$B$30,0,$B$29*(1+E$49)*$B$28)</f>
        <v>-14048.530934401953</v>
      </c>
      <c r="F61" s="286">
        <f t="shared" si="11"/>
        <v>-14821.200135794059</v>
      </c>
      <c r="G61" s="286">
        <f t="shared" si="11"/>
        <v>-15636.366143262732</v>
      </c>
      <c r="H61" s="286">
        <f t="shared" si="11"/>
        <v>-16496.366281142182</v>
      </c>
      <c r="I61" s="286">
        <f t="shared" si="11"/>
        <v>-17403.666426604999</v>
      </c>
      <c r="J61" s="286">
        <f t="shared" si="11"/>
        <v>-18360.868080068274</v>
      </c>
      <c r="K61" s="286">
        <f t="shared" si="11"/>
        <v>-19370.715824472027</v>
      </c>
      <c r="L61" s="286">
        <f t="shared" si="11"/>
        <v>-20436.105194817988</v>
      </c>
      <c r="M61" s="286">
        <f t="shared" si="11"/>
        <v>-21560.090980532979</v>
      </c>
      <c r="N61" s="286">
        <f t="shared" si="11"/>
        <v>-22745.895984462291</v>
      </c>
      <c r="O61" s="286">
        <f t="shared" si="11"/>
        <v>-23996.920263607713</v>
      </c>
      <c r="P61" s="286">
        <f t="shared" si="11"/>
        <v>-25316.750878106137</v>
      </c>
      <c r="Q61" s="286">
        <f t="shared" si="11"/>
        <v>-26709.172176401971</v>
      </c>
      <c r="R61" s="286">
        <f t="shared" si="11"/>
        <v>-28178.176646104079</v>
      </c>
      <c r="S61" s="286">
        <f t="shared" si="11"/>
        <v>-29727.976361639801</v>
      </c>
      <c r="T61" s="286">
        <f t="shared" si="11"/>
        <v>-31363.015061529986</v>
      </c>
      <c r="U61" s="286">
        <f t="shared" si="11"/>
        <v>-33087.980889914135</v>
      </c>
      <c r="V61" s="286">
        <f t="shared" si="11"/>
        <v>-34907.81983885941</v>
      </c>
      <c r="W61" s="286">
        <f t="shared" si="11"/>
        <v>-36827.749929996673</v>
      </c>
      <c r="X61" s="286">
        <f t="shared" si="11"/>
        <v>-38853.276176146486</v>
      </c>
      <c r="Y61" s="286">
        <f t="shared" si="11"/>
        <v>-40990.206365834536</v>
      </c>
      <c r="Z61" s="286">
        <f t="shared" si="11"/>
        <v>-43244.667715955438</v>
      </c>
      <c r="AA61" s="286">
        <f t="shared" si="11"/>
        <v>-45623.124440332984</v>
      </c>
      <c r="AB61" s="286">
        <f t="shared" si="11"/>
        <v>-48132.396284551294</v>
      </c>
      <c r="AC61" s="286">
        <f t="shared" si="11"/>
        <v>-50779.678080201615</v>
      </c>
      <c r="AD61" s="286">
        <f t="shared" si="11"/>
        <v>-53572.560374612694</v>
      </c>
      <c r="AE61" s="286">
        <f t="shared" si="11"/>
        <v>-56519.051195216387</v>
      </c>
      <c r="AF61" s="286">
        <f t="shared" si="11"/>
        <v>-59627.599010953294</v>
      </c>
      <c r="AG61" s="286">
        <f t="shared" si="11"/>
        <v>-62907.116956555721</v>
      </c>
      <c r="AH61" s="286">
        <f t="shared" si="11"/>
        <v>-66367.00838916628</v>
      </c>
      <c r="AI61" s="286">
        <f t="shared" si="11"/>
        <v>-70017.193850570431</v>
      </c>
      <c r="AJ61" s="286">
        <f t="shared" si="11"/>
        <v>-73868.139512351801</v>
      </c>
      <c r="AK61" s="286">
        <f t="shared" si="11"/>
        <v>-77930.88718553113</v>
      </c>
      <c r="AL61" s="286">
        <f t="shared" si="11"/>
        <v>-82217.085980735341</v>
      </c>
      <c r="AM61" s="286">
        <f t="shared" si="11"/>
        <v>-86739.025709675785</v>
      </c>
      <c r="AN61" s="286">
        <f t="shared" si="11"/>
        <v>-91509.672123707947</v>
      </c>
      <c r="AO61" s="286">
        <f t="shared" si="11"/>
        <v>-96542.704090511892</v>
      </c>
      <c r="AP61" s="286">
        <f t="shared" si="11"/>
        <v>-101852.55281549004</v>
      </c>
    </row>
    <row r="62" spans="1:45" x14ac:dyDescent="0.2">
      <c r="A62" s="238" t="str">
        <f>A32</f>
        <v>Прочие расходы при эксплуатации объекта, руб. без НДС</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6"/>
      <c r="AL62" s="286"/>
      <c r="AM62" s="286"/>
      <c r="AN62" s="286"/>
      <c r="AO62" s="286"/>
      <c r="AP62" s="286"/>
    </row>
    <row r="63" spans="1:45" x14ac:dyDescent="0.2">
      <c r="A63" s="238" t="s">
        <v>545</v>
      </c>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6"/>
      <c r="AL63" s="286"/>
      <c r="AM63" s="286"/>
      <c r="AN63" s="286"/>
      <c r="AO63" s="286"/>
      <c r="AP63" s="286"/>
    </row>
    <row r="64" spans="1:45" x14ac:dyDescent="0.2">
      <c r="A64" s="238" t="s">
        <v>545</v>
      </c>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6"/>
      <c r="AL64" s="286"/>
      <c r="AM64" s="286"/>
      <c r="AN64" s="286"/>
      <c r="AO64" s="286"/>
      <c r="AP64" s="286"/>
    </row>
    <row r="65" spans="1:45" ht="31.5" x14ac:dyDescent="0.2">
      <c r="A65" s="238" t="s">
        <v>549</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6"/>
      <c r="AL65" s="286"/>
      <c r="AM65" s="286"/>
      <c r="AN65" s="286"/>
      <c r="AO65" s="286"/>
      <c r="AP65" s="286"/>
    </row>
    <row r="66" spans="1:45" ht="28.5" x14ac:dyDescent="0.2">
      <c r="A66" s="239" t="s">
        <v>319</v>
      </c>
      <c r="B66" s="287">
        <f t="shared" ref="B66:AO66" si="12">B59+B60</f>
        <v>1130805.3285865621</v>
      </c>
      <c r="C66" s="287">
        <f t="shared" si="12"/>
        <v>449023.33664285706</v>
      </c>
      <c r="D66" s="287">
        <f t="shared" si="12"/>
        <v>960755.38338221225</v>
      </c>
      <c r="E66" s="287">
        <f t="shared" si="12"/>
        <v>1542990.0454332281</v>
      </c>
      <c r="F66" s="287">
        <f t="shared" si="12"/>
        <v>1627854.4979320555</v>
      </c>
      <c r="G66" s="287">
        <f t="shared" si="12"/>
        <v>1717386.4953183187</v>
      </c>
      <c r="H66" s="287">
        <f t="shared" si="12"/>
        <v>1811842.752560826</v>
      </c>
      <c r="I66" s="287">
        <f t="shared" si="12"/>
        <v>1911494.1039516714</v>
      </c>
      <c r="J66" s="287">
        <f t="shared" si="12"/>
        <v>2016626.2796690131</v>
      </c>
      <c r="K66" s="287">
        <f t="shared" si="12"/>
        <v>2127540.7250508089</v>
      </c>
      <c r="L66" s="287">
        <f t="shared" si="12"/>
        <v>2244555.4649286037</v>
      </c>
      <c r="M66" s="287">
        <f t="shared" si="12"/>
        <v>2368006.0154996761</v>
      </c>
      <c r="N66" s="287">
        <f t="shared" si="12"/>
        <v>2498246.3463521581</v>
      </c>
      <c r="O66" s="287">
        <f t="shared" si="12"/>
        <v>2635649.8954015272</v>
      </c>
      <c r="P66" s="287">
        <f t="shared" si="12"/>
        <v>2780610.6396486103</v>
      </c>
      <c r="Q66" s="287">
        <f t="shared" si="12"/>
        <v>2933544.224829284</v>
      </c>
      <c r="R66" s="287">
        <f t="shared" si="12"/>
        <v>3094889.1571948943</v>
      </c>
      <c r="S66" s="287">
        <f t="shared" si="12"/>
        <v>3265108.0608406132</v>
      </c>
      <c r="T66" s="287">
        <f t="shared" si="12"/>
        <v>3444689.0041868468</v>
      </c>
      <c r="U66" s="287">
        <f t="shared" si="12"/>
        <v>3634146.8994171233</v>
      </c>
      <c r="V66" s="287">
        <f t="shared" si="12"/>
        <v>3834024.9788850644</v>
      </c>
      <c r="W66" s="287">
        <f t="shared" si="12"/>
        <v>4044896.3527237428</v>
      </c>
      <c r="X66" s="287">
        <f t="shared" si="12"/>
        <v>4267365.6521235481</v>
      </c>
      <c r="Y66" s="287">
        <f t="shared" si="12"/>
        <v>4502070.7629903425</v>
      </c>
      <c r="Z66" s="287">
        <f t="shared" si="12"/>
        <v>4749684.6549548116</v>
      </c>
      <c r="AA66" s="287">
        <f t="shared" si="12"/>
        <v>5010917.3109773267</v>
      </c>
      <c r="AB66" s="287">
        <f t="shared" si="12"/>
        <v>5286517.7630810784</v>
      </c>
      <c r="AC66" s="287">
        <f t="shared" si="12"/>
        <v>5577276.2400505375</v>
      </c>
      <c r="AD66" s="287">
        <f t="shared" si="12"/>
        <v>5884026.4332533162</v>
      </c>
      <c r="AE66" s="287">
        <f t="shared" si="12"/>
        <v>6207647.8870822489</v>
      </c>
      <c r="AF66" s="287">
        <f t="shared" si="12"/>
        <v>6549068.5208717715</v>
      </c>
      <c r="AG66" s="287">
        <f t="shared" si="12"/>
        <v>6909267.2895197198</v>
      </c>
      <c r="AH66" s="287">
        <f t="shared" si="12"/>
        <v>7289276.9904433032</v>
      </c>
      <c r="AI66" s="287">
        <f t="shared" si="12"/>
        <v>7690187.2249176856</v>
      </c>
      <c r="AJ66" s="287">
        <f t="shared" si="12"/>
        <v>8113147.5222881576</v>
      </c>
      <c r="AK66" s="287">
        <f t="shared" si="12"/>
        <v>8559370.6360140052</v>
      </c>
      <c r="AL66" s="287">
        <f t="shared" si="12"/>
        <v>9030136.020994775</v>
      </c>
      <c r="AM66" s="287">
        <f t="shared" si="12"/>
        <v>9526793.5021494869</v>
      </c>
      <c r="AN66" s="287">
        <f t="shared" si="12"/>
        <v>10050767.144767709</v>
      </c>
      <c r="AO66" s="287">
        <f t="shared" si="12"/>
        <v>10603559.337729933</v>
      </c>
      <c r="AP66" s="287">
        <f>AP59+AP60</f>
        <v>11186755.101305079</v>
      </c>
    </row>
    <row r="67" spans="1:45" x14ac:dyDescent="0.2">
      <c r="A67" s="238" t="s">
        <v>314</v>
      </c>
      <c r="B67" s="240"/>
      <c r="C67" s="286">
        <f>-($B$25)*1.18*$B$28/$B$27</f>
        <v>-45232.215143462483</v>
      </c>
      <c r="D67" s="286">
        <f>C67</f>
        <v>-45232.215143462483</v>
      </c>
      <c r="E67" s="286">
        <f t="shared" ref="E67:AP67" si="13">D67</f>
        <v>-45232.215143462483</v>
      </c>
      <c r="F67" s="286">
        <f t="shared" si="13"/>
        <v>-45232.215143462483</v>
      </c>
      <c r="G67" s="286">
        <f t="shared" si="13"/>
        <v>-45232.215143462483</v>
      </c>
      <c r="H67" s="286">
        <f t="shared" si="13"/>
        <v>-45232.215143462483</v>
      </c>
      <c r="I67" s="286">
        <f t="shared" si="13"/>
        <v>-45232.215143462483</v>
      </c>
      <c r="J67" s="286">
        <f t="shared" si="13"/>
        <v>-45232.215143462483</v>
      </c>
      <c r="K67" s="286">
        <f t="shared" si="13"/>
        <v>-45232.215143462483</v>
      </c>
      <c r="L67" s="286">
        <f t="shared" si="13"/>
        <v>-45232.215143462483</v>
      </c>
      <c r="M67" s="286">
        <f t="shared" si="13"/>
        <v>-45232.215143462483</v>
      </c>
      <c r="N67" s="286">
        <f t="shared" si="13"/>
        <v>-45232.215143462483</v>
      </c>
      <c r="O67" s="286">
        <f t="shared" si="13"/>
        <v>-45232.215143462483</v>
      </c>
      <c r="P67" s="286">
        <f t="shared" si="13"/>
        <v>-45232.215143462483</v>
      </c>
      <c r="Q67" s="286">
        <f t="shared" si="13"/>
        <v>-45232.215143462483</v>
      </c>
      <c r="R67" s="286">
        <f t="shared" si="13"/>
        <v>-45232.215143462483</v>
      </c>
      <c r="S67" s="286">
        <f t="shared" si="13"/>
        <v>-45232.215143462483</v>
      </c>
      <c r="T67" s="286">
        <f t="shared" si="13"/>
        <v>-45232.215143462483</v>
      </c>
      <c r="U67" s="286">
        <f t="shared" si="13"/>
        <v>-45232.215143462483</v>
      </c>
      <c r="V67" s="286">
        <f t="shared" si="13"/>
        <v>-45232.215143462483</v>
      </c>
      <c r="W67" s="286">
        <f t="shared" si="13"/>
        <v>-45232.215143462483</v>
      </c>
      <c r="X67" s="286">
        <f t="shared" si="13"/>
        <v>-45232.215143462483</v>
      </c>
      <c r="Y67" s="286">
        <f t="shared" si="13"/>
        <v>-45232.215143462483</v>
      </c>
      <c r="Z67" s="286">
        <f t="shared" si="13"/>
        <v>-45232.215143462483</v>
      </c>
      <c r="AA67" s="286">
        <f t="shared" si="13"/>
        <v>-45232.215143462483</v>
      </c>
      <c r="AB67" s="286">
        <f t="shared" si="13"/>
        <v>-45232.215143462483</v>
      </c>
      <c r="AC67" s="286">
        <f t="shared" si="13"/>
        <v>-45232.215143462483</v>
      </c>
      <c r="AD67" s="286">
        <f t="shared" si="13"/>
        <v>-45232.215143462483</v>
      </c>
      <c r="AE67" s="286">
        <f t="shared" si="13"/>
        <v>-45232.215143462483</v>
      </c>
      <c r="AF67" s="286">
        <f t="shared" si="13"/>
        <v>-45232.215143462483</v>
      </c>
      <c r="AG67" s="286">
        <f t="shared" si="13"/>
        <v>-45232.215143462483</v>
      </c>
      <c r="AH67" s="286">
        <f t="shared" si="13"/>
        <v>-45232.215143462483</v>
      </c>
      <c r="AI67" s="286">
        <f t="shared" si="13"/>
        <v>-45232.215143462483</v>
      </c>
      <c r="AJ67" s="286">
        <f t="shared" si="13"/>
        <v>-45232.215143462483</v>
      </c>
      <c r="AK67" s="286">
        <f t="shared" si="13"/>
        <v>-45232.215143462483</v>
      </c>
      <c r="AL67" s="286">
        <f t="shared" si="13"/>
        <v>-45232.215143462483</v>
      </c>
      <c r="AM67" s="286">
        <f t="shared" si="13"/>
        <v>-45232.215143462483</v>
      </c>
      <c r="AN67" s="286">
        <f t="shared" si="13"/>
        <v>-45232.215143462483</v>
      </c>
      <c r="AO67" s="286">
        <f t="shared" si="13"/>
        <v>-45232.215143462483</v>
      </c>
      <c r="AP67" s="286">
        <f t="shared" si="13"/>
        <v>-45232.215143462483</v>
      </c>
      <c r="AQ67" s="241">
        <f>SUM(B67:AA67)/1.18</f>
        <v>-958309.6428699682</v>
      </c>
      <c r="AR67" s="242">
        <f>SUM(B67:AF67)/1.18</f>
        <v>-1149971.5714439615</v>
      </c>
      <c r="AS67" s="242">
        <f>SUM(B67:AP67)/1.18</f>
        <v>-1533295.428591948</v>
      </c>
    </row>
    <row r="68" spans="1:45" ht="28.5" x14ac:dyDescent="0.2">
      <c r="A68" s="239" t="s">
        <v>315</v>
      </c>
      <c r="B68" s="287">
        <f t="shared" ref="B68:J68" si="14">B66+B67</f>
        <v>1130805.3285865621</v>
      </c>
      <c r="C68" s="287">
        <f>C66+C67</f>
        <v>403791.12149939459</v>
      </c>
      <c r="D68" s="287">
        <f>D66+D67</f>
        <v>915523.16823874973</v>
      </c>
      <c r="E68" s="287">
        <f t="shared" si="14"/>
        <v>1497757.8302897657</v>
      </c>
      <c r="F68" s="287">
        <f>F66+C67</f>
        <v>1582622.2827885931</v>
      </c>
      <c r="G68" s="287">
        <f t="shared" si="14"/>
        <v>1672154.2801748563</v>
      </c>
      <c r="H68" s="287">
        <f t="shared" si="14"/>
        <v>1766610.5374173636</v>
      </c>
      <c r="I68" s="287">
        <f t="shared" si="14"/>
        <v>1866261.888808209</v>
      </c>
      <c r="J68" s="287">
        <f t="shared" si="14"/>
        <v>1971394.0645255507</v>
      </c>
      <c r="K68" s="287">
        <f>K66+K67</f>
        <v>2082308.5099073465</v>
      </c>
      <c r="L68" s="287">
        <f>L66+L67</f>
        <v>2199323.2497851411</v>
      </c>
      <c r="M68" s="287">
        <f t="shared" ref="M68:AO68" si="15">M66+M67</f>
        <v>2322773.8003562135</v>
      </c>
      <c r="N68" s="287">
        <f t="shared" si="15"/>
        <v>2453014.1312086955</v>
      </c>
      <c r="O68" s="287">
        <f t="shared" si="15"/>
        <v>2590417.6802580645</v>
      </c>
      <c r="P68" s="287">
        <f t="shared" si="15"/>
        <v>2735378.4245051476</v>
      </c>
      <c r="Q68" s="287">
        <f t="shared" si="15"/>
        <v>2888312.0096858214</v>
      </c>
      <c r="R68" s="287">
        <f t="shared" si="15"/>
        <v>3049656.9420514316</v>
      </c>
      <c r="S68" s="287">
        <f t="shared" si="15"/>
        <v>3219875.8456971506</v>
      </c>
      <c r="T68" s="287">
        <f t="shared" si="15"/>
        <v>3399456.7890433841</v>
      </c>
      <c r="U68" s="287">
        <f t="shared" si="15"/>
        <v>3588914.6842736606</v>
      </c>
      <c r="V68" s="287">
        <f t="shared" si="15"/>
        <v>3788792.7637416017</v>
      </c>
      <c r="W68" s="287">
        <f t="shared" si="15"/>
        <v>3999664.1375802802</v>
      </c>
      <c r="X68" s="287">
        <f t="shared" si="15"/>
        <v>4222133.4369800854</v>
      </c>
      <c r="Y68" s="287">
        <f t="shared" si="15"/>
        <v>4456838.5478468798</v>
      </c>
      <c r="Z68" s="287">
        <f t="shared" si="15"/>
        <v>4704452.4398113489</v>
      </c>
      <c r="AA68" s="287">
        <f t="shared" si="15"/>
        <v>4965685.0958338641</v>
      </c>
      <c r="AB68" s="287">
        <f t="shared" si="15"/>
        <v>5241285.5479376158</v>
      </c>
      <c r="AC68" s="287">
        <f t="shared" si="15"/>
        <v>5532044.0249070749</v>
      </c>
      <c r="AD68" s="287">
        <f t="shared" si="15"/>
        <v>5838794.2181098536</v>
      </c>
      <c r="AE68" s="287">
        <f t="shared" si="15"/>
        <v>6162415.6719387863</v>
      </c>
      <c r="AF68" s="287">
        <f t="shared" si="15"/>
        <v>6503836.3057283089</v>
      </c>
      <c r="AG68" s="287">
        <f t="shared" si="15"/>
        <v>6864035.0743762571</v>
      </c>
      <c r="AH68" s="287">
        <f t="shared" si="15"/>
        <v>7244044.7752998406</v>
      </c>
      <c r="AI68" s="287">
        <f t="shared" si="15"/>
        <v>7644955.009774223</v>
      </c>
      <c r="AJ68" s="287">
        <f t="shared" si="15"/>
        <v>8067915.307144695</v>
      </c>
      <c r="AK68" s="287">
        <f t="shared" si="15"/>
        <v>8514138.4208705425</v>
      </c>
      <c r="AL68" s="287">
        <f t="shared" si="15"/>
        <v>8984903.8058513124</v>
      </c>
      <c r="AM68" s="287">
        <f t="shared" si="15"/>
        <v>9481561.2870060243</v>
      </c>
      <c r="AN68" s="287">
        <f t="shared" si="15"/>
        <v>10005534.929624246</v>
      </c>
      <c r="AO68" s="287">
        <f t="shared" si="15"/>
        <v>10558327.12258647</v>
      </c>
      <c r="AP68" s="287">
        <f>AP66+AP67</f>
        <v>11141522.886161616</v>
      </c>
      <c r="AQ68" s="185">
        <v>25</v>
      </c>
      <c r="AR68" s="185">
        <v>30</v>
      </c>
      <c r="AS68" s="185">
        <v>40</v>
      </c>
    </row>
    <row r="69" spans="1:45" x14ac:dyDescent="0.2">
      <c r="A69" s="238" t="s">
        <v>313</v>
      </c>
      <c r="B69" s="286">
        <f t="shared" ref="B69:AO69" si="16">-B56</f>
        <v>0</v>
      </c>
      <c r="C69" s="286">
        <f t="shared" si="16"/>
        <v>0</v>
      </c>
      <c r="D69" s="286">
        <f t="shared" si="16"/>
        <v>0</v>
      </c>
      <c r="E69" s="286">
        <f t="shared" si="16"/>
        <v>0</v>
      </c>
      <c r="F69" s="286">
        <f t="shared" si="16"/>
        <v>0</v>
      </c>
      <c r="G69" s="286">
        <f t="shared" si="16"/>
        <v>0</v>
      </c>
      <c r="H69" s="286">
        <f t="shared" si="16"/>
        <v>0</v>
      </c>
      <c r="I69" s="286">
        <f t="shared" si="16"/>
        <v>0</v>
      </c>
      <c r="J69" s="286">
        <f t="shared" si="16"/>
        <v>0</v>
      </c>
      <c r="K69" s="286">
        <f t="shared" si="16"/>
        <v>0</v>
      </c>
      <c r="L69" s="286">
        <f t="shared" si="16"/>
        <v>0</v>
      </c>
      <c r="M69" s="286">
        <f t="shared" si="16"/>
        <v>0</v>
      </c>
      <c r="N69" s="286">
        <f t="shared" si="16"/>
        <v>0</v>
      </c>
      <c r="O69" s="286">
        <f t="shared" si="16"/>
        <v>0</v>
      </c>
      <c r="P69" s="286">
        <f t="shared" si="16"/>
        <v>0</v>
      </c>
      <c r="Q69" s="286">
        <f t="shared" si="16"/>
        <v>0</v>
      </c>
      <c r="R69" s="286">
        <f t="shared" si="16"/>
        <v>0</v>
      </c>
      <c r="S69" s="286">
        <f t="shared" si="16"/>
        <v>0</v>
      </c>
      <c r="T69" s="286">
        <f t="shared" si="16"/>
        <v>0</v>
      </c>
      <c r="U69" s="286">
        <f t="shared" si="16"/>
        <v>0</v>
      </c>
      <c r="V69" s="286">
        <f t="shared" si="16"/>
        <v>0</v>
      </c>
      <c r="W69" s="286">
        <f t="shared" si="16"/>
        <v>0</v>
      </c>
      <c r="X69" s="286">
        <f t="shared" si="16"/>
        <v>0</v>
      </c>
      <c r="Y69" s="286">
        <f t="shared" si="16"/>
        <v>0</v>
      </c>
      <c r="Z69" s="286">
        <f t="shared" si="16"/>
        <v>0</v>
      </c>
      <c r="AA69" s="286">
        <f t="shared" si="16"/>
        <v>0</v>
      </c>
      <c r="AB69" s="286">
        <f t="shared" si="16"/>
        <v>0</v>
      </c>
      <c r="AC69" s="286">
        <f t="shared" si="16"/>
        <v>0</v>
      </c>
      <c r="AD69" s="286">
        <f t="shared" si="16"/>
        <v>0</v>
      </c>
      <c r="AE69" s="286">
        <f t="shared" si="16"/>
        <v>0</v>
      </c>
      <c r="AF69" s="286">
        <f t="shared" si="16"/>
        <v>0</v>
      </c>
      <c r="AG69" s="286">
        <f t="shared" si="16"/>
        <v>0</v>
      </c>
      <c r="AH69" s="286">
        <f t="shared" si="16"/>
        <v>0</v>
      </c>
      <c r="AI69" s="286">
        <f t="shared" si="16"/>
        <v>0</v>
      </c>
      <c r="AJ69" s="286">
        <f t="shared" si="16"/>
        <v>0</v>
      </c>
      <c r="AK69" s="286">
        <f t="shared" si="16"/>
        <v>0</v>
      </c>
      <c r="AL69" s="286">
        <f t="shared" si="16"/>
        <v>0</v>
      </c>
      <c r="AM69" s="286">
        <f t="shared" si="16"/>
        <v>0</v>
      </c>
      <c r="AN69" s="286">
        <f t="shared" si="16"/>
        <v>0</v>
      </c>
      <c r="AO69" s="286">
        <f t="shared" si="16"/>
        <v>0</v>
      </c>
      <c r="AP69" s="286">
        <f>-AP56</f>
        <v>0</v>
      </c>
    </row>
    <row r="70" spans="1:45" ht="14.25" x14ac:dyDescent="0.2">
      <c r="A70" s="239" t="s">
        <v>318</v>
      </c>
      <c r="B70" s="287">
        <f t="shared" ref="B70:AO70" si="17">B68+B69</f>
        <v>1130805.3285865621</v>
      </c>
      <c r="C70" s="287">
        <f t="shared" si="17"/>
        <v>403791.12149939459</v>
      </c>
      <c r="D70" s="287">
        <f t="shared" si="17"/>
        <v>915523.16823874973</v>
      </c>
      <c r="E70" s="287">
        <f t="shared" si="17"/>
        <v>1497757.8302897657</v>
      </c>
      <c r="F70" s="287">
        <f t="shared" si="17"/>
        <v>1582622.2827885931</v>
      </c>
      <c r="G70" s="287">
        <f t="shared" si="17"/>
        <v>1672154.2801748563</v>
      </c>
      <c r="H70" s="287">
        <f t="shared" si="17"/>
        <v>1766610.5374173636</v>
      </c>
      <c r="I70" s="287">
        <f t="shared" si="17"/>
        <v>1866261.888808209</v>
      </c>
      <c r="J70" s="287">
        <f t="shared" si="17"/>
        <v>1971394.0645255507</v>
      </c>
      <c r="K70" s="287">
        <f t="shared" si="17"/>
        <v>2082308.5099073465</v>
      </c>
      <c r="L70" s="287">
        <f t="shared" si="17"/>
        <v>2199323.2497851411</v>
      </c>
      <c r="M70" s="287">
        <f t="shared" si="17"/>
        <v>2322773.8003562135</v>
      </c>
      <c r="N70" s="287">
        <f t="shared" si="17"/>
        <v>2453014.1312086955</v>
      </c>
      <c r="O70" s="287">
        <f t="shared" si="17"/>
        <v>2590417.6802580645</v>
      </c>
      <c r="P70" s="287">
        <f t="shared" si="17"/>
        <v>2735378.4245051476</v>
      </c>
      <c r="Q70" s="287">
        <f t="shared" si="17"/>
        <v>2888312.0096858214</v>
      </c>
      <c r="R70" s="287">
        <f t="shared" si="17"/>
        <v>3049656.9420514316</v>
      </c>
      <c r="S70" s="287">
        <f t="shared" si="17"/>
        <v>3219875.8456971506</v>
      </c>
      <c r="T70" s="287">
        <f t="shared" si="17"/>
        <v>3399456.7890433841</v>
      </c>
      <c r="U70" s="287">
        <f t="shared" si="17"/>
        <v>3588914.6842736606</v>
      </c>
      <c r="V70" s="287">
        <f t="shared" si="17"/>
        <v>3788792.7637416017</v>
      </c>
      <c r="W70" s="287">
        <f t="shared" si="17"/>
        <v>3999664.1375802802</v>
      </c>
      <c r="X70" s="287">
        <f t="shared" si="17"/>
        <v>4222133.4369800854</v>
      </c>
      <c r="Y70" s="287">
        <f t="shared" si="17"/>
        <v>4456838.5478468798</v>
      </c>
      <c r="Z70" s="287">
        <f t="shared" si="17"/>
        <v>4704452.4398113489</v>
      </c>
      <c r="AA70" s="287">
        <f t="shared" si="17"/>
        <v>4965685.0958338641</v>
      </c>
      <c r="AB70" s="287">
        <f t="shared" si="17"/>
        <v>5241285.5479376158</v>
      </c>
      <c r="AC70" s="287">
        <f t="shared" si="17"/>
        <v>5532044.0249070749</v>
      </c>
      <c r="AD70" s="287">
        <f t="shared" si="17"/>
        <v>5838794.2181098536</v>
      </c>
      <c r="AE70" s="287">
        <f t="shared" si="17"/>
        <v>6162415.6719387863</v>
      </c>
      <c r="AF70" s="287">
        <f t="shared" si="17"/>
        <v>6503836.3057283089</v>
      </c>
      <c r="AG70" s="287">
        <f t="shared" si="17"/>
        <v>6864035.0743762571</v>
      </c>
      <c r="AH70" s="287">
        <f t="shared" si="17"/>
        <v>7244044.7752998406</v>
      </c>
      <c r="AI70" s="287">
        <f t="shared" si="17"/>
        <v>7644955.009774223</v>
      </c>
      <c r="AJ70" s="287">
        <f t="shared" si="17"/>
        <v>8067915.307144695</v>
      </c>
      <c r="AK70" s="287">
        <f t="shared" si="17"/>
        <v>8514138.4208705425</v>
      </c>
      <c r="AL70" s="287">
        <f t="shared" si="17"/>
        <v>8984903.8058513124</v>
      </c>
      <c r="AM70" s="287">
        <f t="shared" si="17"/>
        <v>9481561.2870060243</v>
      </c>
      <c r="AN70" s="287">
        <f t="shared" si="17"/>
        <v>10005534.929624246</v>
      </c>
      <c r="AO70" s="287">
        <f t="shared" si="17"/>
        <v>10558327.12258647</v>
      </c>
      <c r="AP70" s="287">
        <f>AP68+AP69</f>
        <v>11141522.886161616</v>
      </c>
    </row>
    <row r="71" spans="1:45" x14ac:dyDescent="0.2">
      <c r="A71" s="238" t="s">
        <v>312</v>
      </c>
      <c r="B71" s="286">
        <f t="shared" ref="B71:AP71" si="18">-B70*$B$36</f>
        <v>-226161.06571731242</v>
      </c>
      <c r="C71" s="286">
        <f t="shared" si="18"/>
        <v>-80758.22429987893</v>
      </c>
      <c r="D71" s="286">
        <f t="shared" si="18"/>
        <v>-183104.63364774996</v>
      </c>
      <c r="E71" s="286">
        <f t="shared" si="18"/>
        <v>-299551.56605795317</v>
      </c>
      <c r="F71" s="286">
        <f t="shared" si="18"/>
        <v>-316524.45655771863</v>
      </c>
      <c r="G71" s="286">
        <f t="shared" si="18"/>
        <v>-334430.85603497131</v>
      </c>
      <c r="H71" s="286">
        <f t="shared" si="18"/>
        <v>-353322.10748347273</v>
      </c>
      <c r="I71" s="286">
        <f t="shared" si="18"/>
        <v>-373252.37776164181</v>
      </c>
      <c r="J71" s="286">
        <f t="shared" si="18"/>
        <v>-394278.81290511019</v>
      </c>
      <c r="K71" s="286">
        <f t="shared" si="18"/>
        <v>-416461.70198146929</v>
      </c>
      <c r="L71" s="286">
        <f t="shared" si="18"/>
        <v>-439864.64995702822</v>
      </c>
      <c r="M71" s="286">
        <f t="shared" si="18"/>
        <v>-464554.76007124269</v>
      </c>
      <c r="N71" s="286">
        <f t="shared" si="18"/>
        <v>-490602.82624173909</v>
      </c>
      <c r="O71" s="286">
        <f t="shared" si="18"/>
        <v>-518083.53605161293</v>
      </c>
      <c r="P71" s="286">
        <f t="shared" si="18"/>
        <v>-547075.68490102957</v>
      </c>
      <c r="Q71" s="286">
        <f t="shared" si="18"/>
        <v>-577662.40193716425</v>
      </c>
      <c r="R71" s="286">
        <f t="shared" si="18"/>
        <v>-609931.3884102864</v>
      </c>
      <c r="S71" s="286">
        <f t="shared" si="18"/>
        <v>-643975.16913943016</v>
      </c>
      <c r="T71" s="286">
        <f t="shared" si="18"/>
        <v>-679891.3578086769</v>
      </c>
      <c r="U71" s="286">
        <f t="shared" si="18"/>
        <v>-717782.93685473222</v>
      </c>
      <c r="V71" s="286">
        <f t="shared" si="18"/>
        <v>-757758.55274832039</v>
      </c>
      <c r="W71" s="286">
        <f t="shared" si="18"/>
        <v>-799932.82751605613</v>
      </c>
      <c r="X71" s="286">
        <f t="shared" si="18"/>
        <v>-844426.68739601714</v>
      </c>
      <c r="Y71" s="286">
        <f t="shared" si="18"/>
        <v>-891367.70956937596</v>
      </c>
      <c r="Z71" s="286">
        <f t="shared" si="18"/>
        <v>-940890.48796226981</v>
      </c>
      <c r="AA71" s="286">
        <f t="shared" si="18"/>
        <v>-993137.01916677284</v>
      </c>
      <c r="AB71" s="286">
        <f t="shared" si="18"/>
        <v>-1048257.1095875232</v>
      </c>
      <c r="AC71" s="286">
        <f t="shared" si="18"/>
        <v>-1106408.8049814149</v>
      </c>
      <c r="AD71" s="286">
        <f t="shared" si="18"/>
        <v>-1167758.8436219709</v>
      </c>
      <c r="AE71" s="286">
        <f t="shared" si="18"/>
        <v>-1232483.1343877574</v>
      </c>
      <c r="AF71" s="286">
        <f t="shared" si="18"/>
        <v>-1300767.2611456618</v>
      </c>
      <c r="AG71" s="286">
        <f t="shared" si="18"/>
        <v>-1372807.0148752516</v>
      </c>
      <c r="AH71" s="286">
        <f t="shared" si="18"/>
        <v>-1448808.9550599682</v>
      </c>
      <c r="AI71" s="286">
        <f t="shared" si="18"/>
        <v>-1528991.0019548447</v>
      </c>
      <c r="AJ71" s="286">
        <f t="shared" si="18"/>
        <v>-1613583.061428939</v>
      </c>
      <c r="AK71" s="286">
        <f t="shared" si="18"/>
        <v>-1702827.6841741086</v>
      </c>
      <c r="AL71" s="286">
        <f t="shared" si="18"/>
        <v>-1796980.7611702625</v>
      </c>
      <c r="AM71" s="286">
        <f t="shared" si="18"/>
        <v>-1896312.2574012049</v>
      </c>
      <c r="AN71" s="286">
        <f t="shared" si="18"/>
        <v>-2001106.9859248493</v>
      </c>
      <c r="AO71" s="286">
        <f t="shared" si="18"/>
        <v>-2111665.4245172939</v>
      </c>
      <c r="AP71" s="286">
        <f t="shared" si="18"/>
        <v>-2228304.5772323231</v>
      </c>
    </row>
    <row r="72" spans="1:45" ht="15" thickBot="1" x14ac:dyDescent="0.25">
      <c r="A72" s="243" t="s">
        <v>317</v>
      </c>
      <c r="B72" s="244">
        <f t="shared" ref="B72:AO72" si="19">B70+B71</f>
        <v>904644.26286924968</v>
      </c>
      <c r="C72" s="244">
        <f t="shared" si="19"/>
        <v>323032.89719951566</v>
      </c>
      <c r="D72" s="244">
        <f t="shared" si="19"/>
        <v>732418.53459099983</v>
      </c>
      <c r="E72" s="244">
        <f t="shared" si="19"/>
        <v>1198206.2642318127</v>
      </c>
      <c r="F72" s="244">
        <f t="shared" si="19"/>
        <v>1266097.8262308745</v>
      </c>
      <c r="G72" s="244">
        <f t="shared" si="19"/>
        <v>1337723.424139885</v>
      </c>
      <c r="H72" s="244">
        <f t="shared" si="19"/>
        <v>1413288.4299338909</v>
      </c>
      <c r="I72" s="244">
        <f t="shared" si="19"/>
        <v>1493009.5110465672</v>
      </c>
      <c r="J72" s="244">
        <f t="shared" si="19"/>
        <v>1577115.2516204405</v>
      </c>
      <c r="K72" s="244">
        <f t="shared" si="19"/>
        <v>1665846.8079258772</v>
      </c>
      <c r="L72" s="244">
        <f t="shared" si="19"/>
        <v>1759458.5998281129</v>
      </c>
      <c r="M72" s="244">
        <f t="shared" si="19"/>
        <v>1858219.0402849708</v>
      </c>
      <c r="N72" s="244">
        <f t="shared" si="19"/>
        <v>1962411.3049669564</v>
      </c>
      <c r="O72" s="244">
        <f t="shared" si="19"/>
        <v>2072334.1442064517</v>
      </c>
      <c r="P72" s="244">
        <f t="shared" si="19"/>
        <v>2188302.7396041183</v>
      </c>
      <c r="Q72" s="244">
        <f t="shared" si="19"/>
        <v>2310649.607748657</v>
      </c>
      <c r="R72" s="244">
        <f t="shared" si="19"/>
        <v>2439725.5536411451</v>
      </c>
      <c r="S72" s="244">
        <f t="shared" si="19"/>
        <v>2575900.6765577206</v>
      </c>
      <c r="T72" s="244">
        <f t="shared" si="19"/>
        <v>2719565.4312347071</v>
      </c>
      <c r="U72" s="244">
        <f t="shared" si="19"/>
        <v>2871131.7474189284</v>
      </c>
      <c r="V72" s="244">
        <f t="shared" si="19"/>
        <v>3031034.2109932816</v>
      </c>
      <c r="W72" s="244">
        <f t="shared" si="19"/>
        <v>3199731.3100642241</v>
      </c>
      <c r="X72" s="244">
        <f t="shared" si="19"/>
        <v>3377706.7495840685</v>
      </c>
      <c r="Y72" s="244">
        <f t="shared" si="19"/>
        <v>3565470.8382775038</v>
      </c>
      <c r="Z72" s="244">
        <f t="shared" si="19"/>
        <v>3763561.9518490792</v>
      </c>
      <c r="AA72" s="244">
        <f t="shared" si="19"/>
        <v>3972548.0766670913</v>
      </c>
      <c r="AB72" s="244">
        <f t="shared" si="19"/>
        <v>4193028.4383500926</v>
      </c>
      <c r="AC72" s="244">
        <f t="shared" si="19"/>
        <v>4425635.2199256597</v>
      </c>
      <c r="AD72" s="244">
        <f t="shared" si="19"/>
        <v>4671035.3744878825</v>
      </c>
      <c r="AE72" s="244">
        <f t="shared" si="19"/>
        <v>4929932.5375510287</v>
      </c>
      <c r="AF72" s="244">
        <f t="shared" si="19"/>
        <v>5203069.0445826473</v>
      </c>
      <c r="AG72" s="244">
        <f t="shared" si="19"/>
        <v>5491228.0595010053</v>
      </c>
      <c r="AH72" s="244">
        <f t="shared" si="19"/>
        <v>5795235.8202398727</v>
      </c>
      <c r="AI72" s="244">
        <f t="shared" si="19"/>
        <v>6115964.0078193787</v>
      </c>
      <c r="AJ72" s="244">
        <f t="shared" si="19"/>
        <v>6454332.245715756</v>
      </c>
      <c r="AK72" s="244">
        <f t="shared" si="19"/>
        <v>6811310.7366964342</v>
      </c>
      <c r="AL72" s="244">
        <f t="shared" si="19"/>
        <v>7187923.0446810499</v>
      </c>
      <c r="AM72" s="244">
        <f t="shared" si="19"/>
        <v>7585249.0296048196</v>
      </c>
      <c r="AN72" s="244">
        <f t="shared" si="19"/>
        <v>8004427.9436993971</v>
      </c>
      <c r="AO72" s="244">
        <f t="shared" si="19"/>
        <v>8446661.6980691757</v>
      </c>
      <c r="AP72" s="244">
        <f>AP70+AP71</f>
        <v>8913218.3089292925</v>
      </c>
    </row>
    <row r="73" spans="1:45" s="246" customFormat="1" ht="16.5" thickBot="1" x14ac:dyDescent="0.25">
      <c r="A73" s="234"/>
      <c r="B73" s="245">
        <f>C141</f>
        <v>1.5</v>
      </c>
      <c r="C73" s="245">
        <f t="shared" ref="C73:AP73" si="20">D141</f>
        <v>2.5</v>
      </c>
      <c r="D73" s="245">
        <f t="shared" si="20"/>
        <v>3.5</v>
      </c>
      <c r="E73" s="245">
        <f t="shared" si="20"/>
        <v>4.5</v>
      </c>
      <c r="F73" s="245">
        <f t="shared" si="20"/>
        <v>5.5</v>
      </c>
      <c r="G73" s="245">
        <f t="shared" si="20"/>
        <v>6.5</v>
      </c>
      <c r="H73" s="245">
        <f t="shared" si="20"/>
        <v>7.5</v>
      </c>
      <c r="I73" s="245">
        <f t="shared" si="20"/>
        <v>8.5</v>
      </c>
      <c r="J73" s="245">
        <f t="shared" si="20"/>
        <v>9.5</v>
      </c>
      <c r="K73" s="245">
        <f t="shared" si="20"/>
        <v>10.5</v>
      </c>
      <c r="L73" s="245">
        <f t="shared" si="20"/>
        <v>11.5</v>
      </c>
      <c r="M73" s="245">
        <f t="shared" si="20"/>
        <v>12.5</v>
      </c>
      <c r="N73" s="245">
        <f t="shared" si="20"/>
        <v>13.5</v>
      </c>
      <c r="O73" s="245">
        <f t="shared" si="20"/>
        <v>14.5</v>
      </c>
      <c r="P73" s="245">
        <f t="shared" si="20"/>
        <v>15.5</v>
      </c>
      <c r="Q73" s="245">
        <f t="shared" si="20"/>
        <v>16.5</v>
      </c>
      <c r="R73" s="245">
        <f t="shared" si="20"/>
        <v>17.5</v>
      </c>
      <c r="S73" s="245">
        <f t="shared" si="20"/>
        <v>18.5</v>
      </c>
      <c r="T73" s="245">
        <f t="shared" si="20"/>
        <v>19.5</v>
      </c>
      <c r="U73" s="245">
        <f t="shared" si="20"/>
        <v>20.5</v>
      </c>
      <c r="V73" s="245">
        <f t="shared" si="20"/>
        <v>21.5</v>
      </c>
      <c r="W73" s="245">
        <f t="shared" si="20"/>
        <v>22.5</v>
      </c>
      <c r="X73" s="245">
        <f t="shared" si="20"/>
        <v>23.5</v>
      </c>
      <c r="Y73" s="245">
        <f t="shared" si="20"/>
        <v>24.5</v>
      </c>
      <c r="Z73" s="245">
        <f t="shared" si="20"/>
        <v>25.5</v>
      </c>
      <c r="AA73" s="245">
        <f t="shared" si="20"/>
        <v>26.5</v>
      </c>
      <c r="AB73" s="245">
        <f t="shared" si="20"/>
        <v>27.5</v>
      </c>
      <c r="AC73" s="245">
        <f t="shared" si="20"/>
        <v>28.5</v>
      </c>
      <c r="AD73" s="245">
        <f t="shared" si="20"/>
        <v>29.5</v>
      </c>
      <c r="AE73" s="245">
        <f t="shared" si="20"/>
        <v>30.5</v>
      </c>
      <c r="AF73" s="245">
        <f t="shared" si="20"/>
        <v>31.5</v>
      </c>
      <c r="AG73" s="245">
        <f t="shared" si="20"/>
        <v>32.5</v>
      </c>
      <c r="AH73" s="245">
        <f t="shared" si="20"/>
        <v>33.5</v>
      </c>
      <c r="AI73" s="245">
        <f t="shared" si="20"/>
        <v>34.5</v>
      </c>
      <c r="AJ73" s="245">
        <f t="shared" si="20"/>
        <v>35.5</v>
      </c>
      <c r="AK73" s="245">
        <f t="shared" si="20"/>
        <v>36.5</v>
      </c>
      <c r="AL73" s="245">
        <f t="shared" si="20"/>
        <v>37.5</v>
      </c>
      <c r="AM73" s="245">
        <f t="shared" si="20"/>
        <v>38.5</v>
      </c>
      <c r="AN73" s="245">
        <f t="shared" si="20"/>
        <v>39.5</v>
      </c>
      <c r="AO73" s="245">
        <f t="shared" si="20"/>
        <v>40.5</v>
      </c>
      <c r="AP73" s="245">
        <f t="shared" si="20"/>
        <v>41.5</v>
      </c>
      <c r="AQ73" s="185"/>
      <c r="AR73" s="185"/>
      <c r="AS73" s="185"/>
    </row>
    <row r="74" spans="1:45" x14ac:dyDescent="0.2">
      <c r="A74" s="229" t="s">
        <v>316</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7" t="s">
        <v>315</v>
      </c>
      <c r="B75" s="287">
        <f t="shared" ref="B75:AO75" si="22">B68</f>
        <v>1130805.3285865621</v>
      </c>
      <c r="C75" s="287">
        <f t="shared" si="22"/>
        <v>403791.12149939459</v>
      </c>
      <c r="D75" s="287">
        <f>D68</f>
        <v>915523.16823874973</v>
      </c>
      <c r="E75" s="287">
        <f t="shared" si="22"/>
        <v>1497757.8302897657</v>
      </c>
      <c r="F75" s="287">
        <f t="shared" si="22"/>
        <v>1582622.2827885931</v>
      </c>
      <c r="G75" s="287">
        <f t="shared" si="22"/>
        <v>1672154.2801748563</v>
      </c>
      <c r="H75" s="287">
        <f t="shared" si="22"/>
        <v>1766610.5374173636</v>
      </c>
      <c r="I75" s="287">
        <f t="shared" si="22"/>
        <v>1866261.888808209</v>
      </c>
      <c r="J75" s="287">
        <f t="shared" si="22"/>
        <v>1971394.0645255507</v>
      </c>
      <c r="K75" s="287">
        <f t="shared" si="22"/>
        <v>2082308.5099073465</v>
      </c>
      <c r="L75" s="287">
        <f t="shared" si="22"/>
        <v>2199323.2497851411</v>
      </c>
      <c r="M75" s="287">
        <f t="shared" si="22"/>
        <v>2322773.8003562135</v>
      </c>
      <c r="N75" s="287">
        <f t="shared" si="22"/>
        <v>2453014.1312086955</v>
      </c>
      <c r="O75" s="287">
        <f t="shared" si="22"/>
        <v>2590417.6802580645</v>
      </c>
      <c r="P75" s="287">
        <f t="shared" si="22"/>
        <v>2735378.4245051476</v>
      </c>
      <c r="Q75" s="287">
        <f t="shared" si="22"/>
        <v>2888312.0096858214</v>
      </c>
      <c r="R75" s="287">
        <f t="shared" si="22"/>
        <v>3049656.9420514316</v>
      </c>
      <c r="S75" s="287">
        <f t="shared" si="22"/>
        <v>3219875.8456971506</v>
      </c>
      <c r="T75" s="287">
        <f t="shared" si="22"/>
        <v>3399456.7890433841</v>
      </c>
      <c r="U75" s="287">
        <f t="shared" si="22"/>
        <v>3588914.6842736606</v>
      </c>
      <c r="V75" s="287">
        <f t="shared" si="22"/>
        <v>3788792.7637416017</v>
      </c>
      <c r="W75" s="287">
        <f t="shared" si="22"/>
        <v>3999664.1375802802</v>
      </c>
      <c r="X75" s="287">
        <f t="shared" si="22"/>
        <v>4222133.4369800854</v>
      </c>
      <c r="Y75" s="287">
        <f t="shared" si="22"/>
        <v>4456838.5478468798</v>
      </c>
      <c r="Z75" s="287">
        <f t="shared" si="22"/>
        <v>4704452.4398113489</v>
      </c>
      <c r="AA75" s="287">
        <f t="shared" si="22"/>
        <v>4965685.0958338641</v>
      </c>
      <c r="AB75" s="287">
        <f t="shared" si="22"/>
        <v>5241285.5479376158</v>
      </c>
      <c r="AC75" s="287">
        <f t="shared" si="22"/>
        <v>5532044.0249070749</v>
      </c>
      <c r="AD75" s="287">
        <f t="shared" si="22"/>
        <v>5838794.2181098536</v>
      </c>
      <c r="AE75" s="287">
        <f t="shared" si="22"/>
        <v>6162415.6719387863</v>
      </c>
      <c r="AF75" s="287">
        <f t="shared" si="22"/>
        <v>6503836.3057283089</v>
      </c>
      <c r="AG75" s="287">
        <f t="shared" si="22"/>
        <v>6864035.0743762571</v>
      </c>
      <c r="AH75" s="287">
        <f t="shared" si="22"/>
        <v>7244044.7752998406</v>
      </c>
      <c r="AI75" s="287">
        <f t="shared" si="22"/>
        <v>7644955.009774223</v>
      </c>
      <c r="AJ75" s="287">
        <f t="shared" si="22"/>
        <v>8067915.307144695</v>
      </c>
      <c r="AK75" s="287">
        <f t="shared" si="22"/>
        <v>8514138.4208705425</v>
      </c>
      <c r="AL75" s="287">
        <f t="shared" si="22"/>
        <v>8984903.8058513124</v>
      </c>
      <c r="AM75" s="287">
        <f t="shared" si="22"/>
        <v>9481561.2870060243</v>
      </c>
      <c r="AN75" s="287">
        <f t="shared" si="22"/>
        <v>10005534.929624246</v>
      </c>
      <c r="AO75" s="287">
        <f t="shared" si="22"/>
        <v>10558327.12258647</v>
      </c>
      <c r="AP75" s="287">
        <f>AP68</f>
        <v>11141522.886161616</v>
      </c>
    </row>
    <row r="76" spans="1:45" x14ac:dyDescent="0.2">
      <c r="A76" s="238" t="s">
        <v>314</v>
      </c>
      <c r="B76" s="286">
        <f t="shared" ref="B76:AO76" si="23">-B67</f>
        <v>0</v>
      </c>
      <c r="C76" s="286">
        <f>-C67</f>
        <v>45232.215143462483</v>
      </c>
      <c r="D76" s="286">
        <f t="shared" si="23"/>
        <v>45232.215143462483</v>
      </c>
      <c r="E76" s="286">
        <f t="shared" si="23"/>
        <v>45232.215143462483</v>
      </c>
      <c r="F76" s="286">
        <f>-C67</f>
        <v>45232.215143462483</v>
      </c>
      <c r="G76" s="286">
        <f t="shared" si="23"/>
        <v>45232.215143462483</v>
      </c>
      <c r="H76" s="286">
        <f t="shared" si="23"/>
        <v>45232.215143462483</v>
      </c>
      <c r="I76" s="286">
        <f t="shared" si="23"/>
        <v>45232.215143462483</v>
      </c>
      <c r="J76" s="286">
        <f t="shared" si="23"/>
        <v>45232.215143462483</v>
      </c>
      <c r="K76" s="286">
        <f t="shared" si="23"/>
        <v>45232.215143462483</v>
      </c>
      <c r="L76" s="286">
        <f>-L67</f>
        <v>45232.215143462483</v>
      </c>
      <c r="M76" s="286">
        <f>-M67</f>
        <v>45232.215143462483</v>
      </c>
      <c r="N76" s="286">
        <f t="shared" si="23"/>
        <v>45232.215143462483</v>
      </c>
      <c r="O76" s="286">
        <f t="shared" si="23"/>
        <v>45232.215143462483</v>
      </c>
      <c r="P76" s="286">
        <f t="shared" si="23"/>
        <v>45232.215143462483</v>
      </c>
      <c r="Q76" s="286">
        <f t="shared" si="23"/>
        <v>45232.215143462483</v>
      </c>
      <c r="R76" s="286">
        <f t="shared" si="23"/>
        <v>45232.215143462483</v>
      </c>
      <c r="S76" s="286">
        <f t="shared" si="23"/>
        <v>45232.215143462483</v>
      </c>
      <c r="T76" s="286">
        <f t="shared" si="23"/>
        <v>45232.215143462483</v>
      </c>
      <c r="U76" s="286">
        <f t="shared" si="23"/>
        <v>45232.215143462483</v>
      </c>
      <c r="V76" s="286">
        <f t="shared" si="23"/>
        <v>45232.215143462483</v>
      </c>
      <c r="W76" s="286">
        <f t="shared" si="23"/>
        <v>45232.215143462483</v>
      </c>
      <c r="X76" s="286">
        <f t="shared" si="23"/>
        <v>45232.215143462483</v>
      </c>
      <c r="Y76" s="286">
        <f t="shared" si="23"/>
        <v>45232.215143462483</v>
      </c>
      <c r="Z76" s="286">
        <f t="shared" si="23"/>
        <v>45232.215143462483</v>
      </c>
      <c r="AA76" s="286">
        <f t="shared" si="23"/>
        <v>45232.215143462483</v>
      </c>
      <c r="AB76" s="286">
        <f t="shared" si="23"/>
        <v>45232.215143462483</v>
      </c>
      <c r="AC76" s="286">
        <f t="shared" si="23"/>
        <v>45232.215143462483</v>
      </c>
      <c r="AD76" s="286">
        <f t="shared" si="23"/>
        <v>45232.215143462483</v>
      </c>
      <c r="AE76" s="286">
        <f t="shared" si="23"/>
        <v>45232.215143462483</v>
      </c>
      <c r="AF76" s="286">
        <f t="shared" si="23"/>
        <v>45232.215143462483</v>
      </c>
      <c r="AG76" s="286">
        <f t="shared" si="23"/>
        <v>45232.215143462483</v>
      </c>
      <c r="AH76" s="286">
        <f t="shared" si="23"/>
        <v>45232.215143462483</v>
      </c>
      <c r="AI76" s="286">
        <f t="shared" si="23"/>
        <v>45232.215143462483</v>
      </c>
      <c r="AJ76" s="286">
        <f t="shared" si="23"/>
        <v>45232.215143462483</v>
      </c>
      <c r="AK76" s="286">
        <f t="shared" si="23"/>
        <v>45232.215143462483</v>
      </c>
      <c r="AL76" s="286">
        <f t="shared" si="23"/>
        <v>45232.215143462483</v>
      </c>
      <c r="AM76" s="286">
        <f t="shared" si="23"/>
        <v>45232.215143462483</v>
      </c>
      <c r="AN76" s="286">
        <f t="shared" si="23"/>
        <v>45232.215143462483</v>
      </c>
      <c r="AO76" s="286">
        <f t="shared" si="23"/>
        <v>45232.215143462483</v>
      </c>
      <c r="AP76" s="286">
        <f>-AP67</f>
        <v>45232.215143462483</v>
      </c>
    </row>
    <row r="77" spans="1:45" x14ac:dyDescent="0.2">
      <c r="A77" s="238" t="s">
        <v>313</v>
      </c>
      <c r="B77" s="286">
        <f t="shared" ref="B77:AO77" si="24">B69</f>
        <v>0</v>
      </c>
      <c r="C77" s="286">
        <f t="shared" si="24"/>
        <v>0</v>
      </c>
      <c r="D77" s="286">
        <f t="shared" si="24"/>
        <v>0</v>
      </c>
      <c r="E77" s="286">
        <f t="shared" si="24"/>
        <v>0</v>
      </c>
      <c r="F77" s="286">
        <f t="shared" si="24"/>
        <v>0</v>
      </c>
      <c r="G77" s="286">
        <f t="shared" si="24"/>
        <v>0</v>
      </c>
      <c r="H77" s="286">
        <f t="shared" si="24"/>
        <v>0</v>
      </c>
      <c r="I77" s="286">
        <f t="shared" si="24"/>
        <v>0</v>
      </c>
      <c r="J77" s="286">
        <f t="shared" si="24"/>
        <v>0</v>
      </c>
      <c r="K77" s="286">
        <f t="shared" si="24"/>
        <v>0</v>
      </c>
      <c r="L77" s="286">
        <f t="shared" si="24"/>
        <v>0</v>
      </c>
      <c r="M77" s="286">
        <f t="shared" si="24"/>
        <v>0</v>
      </c>
      <c r="N77" s="286">
        <f t="shared" si="24"/>
        <v>0</v>
      </c>
      <c r="O77" s="286">
        <f t="shared" si="24"/>
        <v>0</v>
      </c>
      <c r="P77" s="286">
        <f t="shared" si="24"/>
        <v>0</v>
      </c>
      <c r="Q77" s="286">
        <f t="shared" si="24"/>
        <v>0</v>
      </c>
      <c r="R77" s="286">
        <f t="shared" si="24"/>
        <v>0</v>
      </c>
      <c r="S77" s="286">
        <f t="shared" si="24"/>
        <v>0</v>
      </c>
      <c r="T77" s="286">
        <f t="shared" si="24"/>
        <v>0</v>
      </c>
      <c r="U77" s="286">
        <f t="shared" si="24"/>
        <v>0</v>
      </c>
      <c r="V77" s="286">
        <f t="shared" si="24"/>
        <v>0</v>
      </c>
      <c r="W77" s="286">
        <f t="shared" si="24"/>
        <v>0</v>
      </c>
      <c r="X77" s="286">
        <f t="shared" si="24"/>
        <v>0</v>
      </c>
      <c r="Y77" s="286">
        <f t="shared" si="24"/>
        <v>0</v>
      </c>
      <c r="Z77" s="286">
        <f t="shared" si="24"/>
        <v>0</v>
      </c>
      <c r="AA77" s="286">
        <f t="shared" si="24"/>
        <v>0</v>
      </c>
      <c r="AB77" s="286">
        <f t="shared" si="24"/>
        <v>0</v>
      </c>
      <c r="AC77" s="286">
        <f t="shared" si="24"/>
        <v>0</v>
      </c>
      <c r="AD77" s="286">
        <f t="shared" si="24"/>
        <v>0</v>
      </c>
      <c r="AE77" s="286">
        <f t="shared" si="24"/>
        <v>0</v>
      </c>
      <c r="AF77" s="286">
        <f t="shared" si="24"/>
        <v>0</v>
      </c>
      <c r="AG77" s="286">
        <f t="shared" si="24"/>
        <v>0</v>
      </c>
      <c r="AH77" s="286">
        <f t="shared" si="24"/>
        <v>0</v>
      </c>
      <c r="AI77" s="286">
        <f t="shared" si="24"/>
        <v>0</v>
      </c>
      <c r="AJ77" s="286">
        <f t="shared" si="24"/>
        <v>0</v>
      </c>
      <c r="AK77" s="286">
        <f t="shared" si="24"/>
        <v>0</v>
      </c>
      <c r="AL77" s="286">
        <f t="shared" si="24"/>
        <v>0</v>
      </c>
      <c r="AM77" s="286">
        <f t="shared" si="24"/>
        <v>0</v>
      </c>
      <c r="AN77" s="286">
        <f t="shared" si="24"/>
        <v>0</v>
      </c>
      <c r="AO77" s="286">
        <f t="shared" si="24"/>
        <v>0</v>
      </c>
      <c r="AP77" s="286">
        <f>AP69</f>
        <v>0</v>
      </c>
    </row>
    <row r="78" spans="1:45" x14ac:dyDescent="0.2">
      <c r="A78" s="238" t="s">
        <v>312</v>
      </c>
      <c r="B78" s="286">
        <f>IF(SUM($B$71:B71)+SUM($A$78:A78)&gt;0,0,SUM($B$71:B71)-SUM($A$78:A78))</f>
        <v>-226161.06571731242</v>
      </c>
      <c r="C78" s="286">
        <f>IF(SUM($B$71:C71)+SUM($A$78:B78)&gt;0,0,SUM($B$71:C71)-SUM($A$78:B78))</f>
        <v>-80758.224299878901</v>
      </c>
      <c r="D78" s="286">
        <f>IF(SUM($B$71:D71)+SUM($A$78:C78)&gt;0,0,SUM($B$71:D71)-SUM($A$78:C78))</f>
        <v>-183104.63364774996</v>
      </c>
      <c r="E78" s="286">
        <f>IF(SUM($B$71:E71)+SUM($A$78:D78)&gt;0,0,SUM($B$71:E71)-SUM($A$78:D78))</f>
        <v>-299551.56605795323</v>
      </c>
      <c r="F78" s="286">
        <f>IF(SUM($B$71:F71)+SUM($A$78:E78)&gt;0,0,SUM($B$71:F71)-SUM($A$78:E78))</f>
        <v>-316524.45655771857</v>
      </c>
      <c r="G78" s="286">
        <f>IF(SUM($B$71:G71)+SUM($A$78:F78)&gt;0,0,SUM($B$71:G71)-SUM($A$78:F78))</f>
        <v>-334430.85603497131</v>
      </c>
      <c r="H78" s="286">
        <f>IF(SUM($B$71:H71)+SUM($A$78:G78)&gt;0,0,SUM($B$71:H71)-SUM($A$78:G78))</f>
        <v>-353322.10748347268</v>
      </c>
      <c r="I78" s="286">
        <f>IF(SUM($B$71:I71)+SUM($A$78:H78)&gt;0,0,SUM($B$71:I71)-SUM($A$78:H78))</f>
        <v>-373252.37776164198</v>
      </c>
      <c r="J78" s="286">
        <f>IF(SUM($B$71:J71)+SUM($A$78:I78)&gt;0,0,SUM($B$71:J71)-SUM($A$78:I78))</f>
        <v>-394278.81290510995</v>
      </c>
      <c r="K78" s="286">
        <f>IF(SUM($B$71:K71)+SUM($A$78:J78)&gt;0,0,SUM($B$71:K71)-SUM($A$78:J78))</f>
        <v>-416461.70198146906</v>
      </c>
      <c r="L78" s="286">
        <f>IF(SUM($B$71:L71)+SUM($A$78:K78)&gt;0,0,SUM($B$71:L71)-SUM($A$78:K78))</f>
        <v>-439864.64995702822</v>
      </c>
      <c r="M78" s="286">
        <f>IF(SUM($B$71:M71)+SUM($A$78:L78)&gt;0,0,SUM($B$71:M71)-SUM($A$78:L78))</f>
        <v>-464554.76007124269</v>
      </c>
      <c r="N78" s="286">
        <f>IF(SUM($B$71:N71)+SUM($A$78:M78)&gt;0,0,SUM($B$71:N71)-SUM($A$78:M78))</f>
        <v>-490602.82624173956</v>
      </c>
      <c r="O78" s="286">
        <f>IF(SUM($B$71:O71)+SUM($A$78:N78)&gt;0,0,SUM($B$71:O71)-SUM($A$78:N78))</f>
        <v>-518083.53605161328</v>
      </c>
      <c r="P78" s="286">
        <f>IF(SUM($B$71:P71)+SUM($A$78:O78)&gt;0,0,SUM($B$71:P71)-SUM($A$78:O78))</f>
        <v>-547075.6849010298</v>
      </c>
      <c r="Q78" s="286">
        <f>IF(SUM($B$71:Q71)+SUM($A$78:P78)&gt;0,0,SUM($B$71:Q71)-SUM($A$78:P78))</f>
        <v>-577662.40193716437</v>
      </c>
      <c r="R78" s="286">
        <f>IF(SUM($B$71:R71)+SUM($A$78:Q78)&gt;0,0,SUM($B$71:R71)-SUM($A$78:Q78))</f>
        <v>-609931.38841028605</v>
      </c>
      <c r="S78" s="286">
        <f>IF(SUM($B$71:S71)+SUM($A$78:R78)&gt;0,0,SUM($B$71:S71)-SUM($A$78:R78))</f>
        <v>-643975.16913942993</v>
      </c>
      <c r="T78" s="286">
        <f>IF(SUM($B$71:T71)+SUM($A$78:S78)&gt;0,0,SUM($B$71:T71)-SUM($A$78:S78))</f>
        <v>-679891.35780867655</v>
      </c>
      <c r="U78" s="286">
        <f>IF(SUM($B$71:U71)+SUM($A$78:T78)&gt;0,0,SUM($B$71:U71)-SUM($A$78:T78))</f>
        <v>-717782.93685473129</v>
      </c>
      <c r="V78" s="286">
        <f>IF(SUM($B$71:V71)+SUM($A$78:U78)&gt;0,0,SUM($B$71:V71)-SUM($A$78:U78))</f>
        <v>-757758.55274832062</v>
      </c>
      <c r="W78" s="286">
        <f>IF(SUM($B$71:W71)+SUM($A$78:V78)&gt;0,0,SUM($B$71:W71)-SUM($A$78:V78))</f>
        <v>-799932.8275160566</v>
      </c>
      <c r="X78" s="286">
        <f>IF(SUM($B$71:X71)+SUM($A$78:W78)&gt;0,0,SUM($B$71:X71)-SUM($A$78:W78))</f>
        <v>-844426.68739601783</v>
      </c>
      <c r="Y78" s="286">
        <f>IF(SUM($B$71:Y71)+SUM($A$78:X78)&gt;0,0,SUM($B$71:Y71)-SUM($A$78:X78))</f>
        <v>-891367.70956937596</v>
      </c>
      <c r="Z78" s="286">
        <f>IF(SUM($B$71:Z71)+SUM($A$78:Y78)&gt;0,0,SUM($B$71:Z71)-SUM($A$78:Y78))</f>
        <v>-940890.48796227016</v>
      </c>
      <c r="AA78" s="286">
        <f>IF(SUM($B$71:AA71)+SUM($A$78:Z78)&gt;0,0,SUM($B$71:AA71)-SUM($A$78:Z78))</f>
        <v>-993137.01916677319</v>
      </c>
      <c r="AB78" s="286">
        <f>IF(SUM($B$71:AB71)+SUM($A$78:AA78)&gt;0,0,SUM($B$71:AB71)-SUM($A$78:AA78))</f>
        <v>-1048257.1095875241</v>
      </c>
      <c r="AC78" s="286">
        <f>IF(SUM($B$71:AC71)+SUM($A$78:AB78)&gt;0,0,SUM($B$71:AC71)-SUM($A$78:AB78))</f>
        <v>-1106408.8049814142</v>
      </c>
      <c r="AD78" s="286">
        <f>IF(SUM($B$71:AD71)+SUM($A$78:AC78)&gt;0,0,SUM($B$71:AD71)-SUM($A$78:AC78))</f>
        <v>-1167758.8436219692</v>
      </c>
      <c r="AE78" s="286">
        <f>IF(SUM($B$71:AE71)+SUM($A$78:AD78)&gt;0,0,SUM($B$71:AE71)-SUM($A$78:AD78))</f>
        <v>-1232483.1343877576</v>
      </c>
      <c r="AF78" s="286">
        <f>IF(SUM($B$71:AF71)+SUM($A$78:AE78)&gt;0,0,SUM($B$71:AF71)-SUM($A$78:AE78))</f>
        <v>-1300767.2611456625</v>
      </c>
      <c r="AG78" s="286">
        <f>IF(SUM($B$71:AG71)+SUM($A$78:AF78)&gt;0,0,SUM($B$71:AG71)-SUM($A$78:AF78))</f>
        <v>-1372807.0148752518</v>
      </c>
      <c r="AH78" s="286">
        <f>IF(SUM($B$71:AH71)+SUM($A$78:AG78)&gt;0,0,SUM($B$71:AH71)-SUM($A$78:AG78))</f>
        <v>-1448808.9550599679</v>
      </c>
      <c r="AI78" s="286">
        <f>IF(SUM($B$71:AI71)+SUM($A$78:AH78)&gt;0,0,SUM($B$71:AI71)-SUM($A$78:AH78))</f>
        <v>-1528991.0019548461</v>
      </c>
      <c r="AJ78" s="286">
        <f>IF(SUM($B$71:AJ71)+SUM($A$78:AI78)&gt;0,0,SUM($B$71:AJ71)-SUM($A$78:AI78))</f>
        <v>-1613583.0614289381</v>
      </c>
      <c r="AK78" s="286">
        <f>IF(SUM($B$71:AK71)+SUM($A$78:AJ78)&gt;0,0,SUM($B$71:AK71)-SUM($A$78:AJ78))</f>
        <v>-1702827.6841741093</v>
      </c>
      <c r="AL78" s="286">
        <f>IF(SUM($B$71:AL71)+SUM($A$78:AK78)&gt;0,0,SUM($B$71:AL71)-SUM($A$78:AK78))</f>
        <v>-1796980.7611702606</v>
      </c>
      <c r="AM78" s="286">
        <f>IF(SUM($B$71:AM71)+SUM($A$78:AL78)&gt;0,0,SUM($B$71:AM71)-SUM($A$78:AL78))</f>
        <v>-1896312.2574012056</v>
      </c>
      <c r="AN78" s="286">
        <f>IF(SUM($B$71:AN71)+SUM($A$78:AM78)&gt;0,0,SUM($B$71:AN71)-SUM($A$78:AM78))</f>
        <v>-2001106.9859248474</v>
      </c>
      <c r="AO78" s="286">
        <f>IF(SUM($B$71:AO71)+SUM($A$78:AN78)&gt;0,0,SUM($B$71:AO71)-SUM($A$78:AN78))</f>
        <v>-2111665.4245172963</v>
      </c>
      <c r="AP78" s="286">
        <f>IF(SUM($B$71:AP71)+SUM($A$78:AO78)&gt;0,0,SUM($B$71:AP71)-SUM($A$78:AO78))</f>
        <v>-2228304.5772323236</v>
      </c>
    </row>
    <row r="79" spans="1:45" x14ac:dyDescent="0.2">
      <c r="A79" s="238" t="s">
        <v>311</v>
      </c>
      <c r="B79" s="286">
        <f>IF(((SUM($B$59:B59)+SUM($B$61:B64))+SUM($B$81:B81))&lt;0,((SUM($B$59:B59)+SUM($B$61:B64))+SUM($B$81:B81))*0.18-SUM($A$79:A79),IF(SUM(A$79:$B79)&lt;0,0-SUM(A$79:$B79),0))</f>
        <v>-9.0000000083819021E-3</v>
      </c>
      <c r="C79" s="286">
        <f>IF(((SUM($B$59:C59)+SUM($B$61:C64))+SUM($B$81:C81))&lt;0,((SUM($B$59:C59)+SUM($B$61:C64))+SUM($B$81:C81))*0.18-SUM($A$79:B79),IF(SUM($B$79:B79)&lt;0,0-SUM($B$79:B79),0))</f>
        <v>9.0000000083819021E-3</v>
      </c>
      <c r="D79" s="286">
        <f>IF(((SUM($B$59:D59)+SUM($B$61:D64))+SUM($B$81:D81))&lt;0,((SUM($B$59:D59)+SUM($B$61:D64))+SUM($B$81:D81))*0.18-SUM($A$79:C79),IF(SUM($B$79:C79)&lt;0,0-SUM($B$79:C79),0))</f>
        <v>0</v>
      </c>
      <c r="E79" s="286">
        <f>IF(((SUM($B$59:E59)+SUM($B$61:E64))+SUM($B$81:E81))&lt;0,((SUM($B$59:E59)+SUM($B$61:E64))+SUM($B$81:E81))*0.18-SUM($A$79:D79),IF(SUM($B$79:D79)&lt;0,0-SUM($B$79:D79),0))</f>
        <v>0</v>
      </c>
      <c r="F79" s="286">
        <f>IF(((SUM($B$59:F59)+SUM($B$61:F64))+SUM($B$81:F81))&lt;0,((SUM($B$59:F59)+SUM($B$61:F64))+SUM($B$81:F81))*0.18-SUM($A$79:E79),IF(SUM($B$79:E79)&lt;0,0-SUM($B$79:E79),0))</f>
        <v>0</v>
      </c>
      <c r="G79" s="286">
        <f>IF(((SUM($B$59:G59)+SUM($B$61:G64))+SUM($B$81:G81))&lt;0,((SUM($B$59:G59)+SUM($B$61:G64))+SUM($B$81:G81))*0.18-SUM($A$79:F79),IF(SUM($B$79:F79)&lt;0,0-SUM($B$79:F79),0))</f>
        <v>0</v>
      </c>
      <c r="H79" s="286">
        <f>IF(((SUM($B$59:H59)+SUM($B$61:H64))+SUM($B$81:H81))&lt;0,((SUM($B$59:H59)+SUM($B$61:H64))+SUM($B$81:H81))*0.18-SUM($A$79:G79),IF(SUM($B$79:G79)&lt;0,0-SUM($B$79:G79),0))</f>
        <v>0</v>
      </c>
      <c r="I79" s="286">
        <f>IF(((SUM($B$59:I59)+SUM($B$61:I64))+SUM($B$81:I81))&lt;0,((SUM($B$59:I59)+SUM($B$61:I64))+SUM($B$81:I81))*0.18-SUM($A$79:H79),IF(SUM($B$79:H79)&lt;0,0-SUM($B$79:H79),0))</f>
        <v>0</v>
      </c>
      <c r="J79" s="286">
        <f>IF(((SUM($B$59:J59)+SUM($B$61:J64))+SUM($B$81:J81))&lt;0,((SUM($B$59:J59)+SUM($B$61:J64))+SUM($B$81:J81))*0.18-SUM($A$79:I79),IF(SUM($B$79:I79)&lt;0,0-SUM($B$79:I79),0))</f>
        <v>0</v>
      </c>
      <c r="K79" s="286">
        <f>IF(((SUM($B$59:K59)+SUM($B$61:K64))+SUM($B$81:K81))&lt;0,((SUM($B$59:K59)+SUM($B$61:K64))+SUM($B$81:K81))*0.18-SUM($A$79:J79),IF(SUM($B$79:J79)&lt;0,0-SUM($B$79:J79),0))</f>
        <v>0</v>
      </c>
      <c r="L79" s="286">
        <f>IF(((SUM($B$59:L59)+SUM($B$61:L64))+SUM($B$81:L81))&lt;0,((SUM($B$59:L59)+SUM($B$61:L64))+SUM($B$81:L81))*0.18-SUM($A$79:K79),IF(SUM($B$79:K79)&lt;0,0-SUM($B$79:K79),0))</f>
        <v>0</v>
      </c>
      <c r="M79" s="286">
        <f>IF(((SUM($B$59:M59)+SUM($B$61:M64))+SUM($B$81:M81))&lt;0,((SUM($B$59:M59)+SUM($B$61:M64))+SUM($B$81:M81))*0.18-SUM($A$79:L79),IF(SUM($B$79:L79)&lt;0,0-SUM($B$79:L79),0))</f>
        <v>0</v>
      </c>
      <c r="N79" s="286">
        <f>IF(((SUM($B$59:N59)+SUM($B$61:N64))+SUM($B$81:N81))&lt;0,((SUM($B$59:N59)+SUM($B$61:N64))+SUM($B$81:N81))*0.18-SUM($A$79:M79),IF(SUM($B$79:M79)&lt;0,0-SUM($B$79:M79),0))</f>
        <v>0</v>
      </c>
      <c r="O79" s="286">
        <f>IF(((SUM($B$59:O59)+SUM($B$61:O64))+SUM($B$81:O81))&lt;0,((SUM($B$59:O59)+SUM($B$61:O64))+SUM($B$81:O81))*0.18-SUM($A$79:N79),IF(SUM($B$79:N79)&lt;0,0-SUM($B$79:N79),0))</f>
        <v>0</v>
      </c>
      <c r="P79" s="286">
        <f>IF(((SUM($B$59:P59)+SUM($B$61:P64))+SUM($B$81:P81))&lt;0,((SUM($B$59:P59)+SUM($B$61:P64))+SUM($B$81:P81))*0.18-SUM($A$79:O79),IF(SUM($B$79:O79)&lt;0,0-SUM($B$79:O79),0))</f>
        <v>0</v>
      </c>
      <c r="Q79" s="286">
        <f>IF(((SUM($B$59:Q59)+SUM($B$61:Q64))+SUM($B$81:Q81))&lt;0,((SUM($B$59:Q59)+SUM($B$61:Q64))+SUM($B$81:Q81))*0.18-SUM($A$79:P79),IF(SUM($B$79:P79)&lt;0,0-SUM($B$79:P79),0))</f>
        <v>0</v>
      </c>
      <c r="R79" s="286">
        <f>IF(((SUM($B$59:R59)+SUM($B$61:R64))+SUM($B$81:R81))&lt;0,((SUM($B$59:R59)+SUM($B$61:R64))+SUM($B$81:R81))*0.18-SUM($A$79:Q79),IF(SUM($B$79:Q79)&lt;0,0-SUM($B$79:Q79),0))</f>
        <v>0</v>
      </c>
      <c r="S79" s="286">
        <f>IF(((SUM($B$59:S59)+SUM($B$61:S64))+SUM($B$81:S81))&lt;0,((SUM($B$59:S59)+SUM($B$61:S64))+SUM($B$81:S81))*0.18-SUM($A$79:R79),IF(SUM($B$79:R79)&lt;0,0-SUM($B$79:R79),0))</f>
        <v>0</v>
      </c>
      <c r="T79" s="286">
        <f>IF(((SUM($B$59:T59)+SUM($B$61:T64))+SUM($B$81:T81))&lt;0,((SUM($B$59:T59)+SUM($B$61:T64))+SUM($B$81:T81))*0.18-SUM($A$79:S79),IF(SUM($B$79:S79)&lt;0,0-SUM($B$79:S79),0))</f>
        <v>0</v>
      </c>
      <c r="U79" s="286">
        <f>IF(((SUM($B$59:U59)+SUM($B$61:U64))+SUM($B$81:U81))&lt;0,((SUM($B$59:U59)+SUM($B$61:U64))+SUM($B$81:U81))*0.18-SUM($A$79:T79),IF(SUM($B$79:T79)&lt;0,0-SUM($B$79:T79),0))</f>
        <v>0</v>
      </c>
      <c r="V79" s="286">
        <f>IF(((SUM($B$59:V59)+SUM($B$61:V64))+SUM($B$81:V81))&lt;0,((SUM($B$59:V59)+SUM($B$61:V64))+SUM($B$81:V81))*0.18-SUM($A$79:U79),IF(SUM($B$79:U79)&lt;0,0-SUM($B$79:U79),0))</f>
        <v>0</v>
      </c>
      <c r="W79" s="286">
        <f>IF(((SUM($B$59:W59)+SUM($B$61:W64))+SUM($B$81:W81))&lt;0,((SUM($B$59:W59)+SUM($B$61:W64))+SUM($B$81:W81))*0.18-SUM($A$79:V79),IF(SUM($B$79:V79)&lt;0,0-SUM($B$79:V79),0))</f>
        <v>0</v>
      </c>
      <c r="X79" s="286">
        <f>IF(((SUM($B$59:X59)+SUM($B$61:X64))+SUM($B$81:X81))&lt;0,((SUM($B$59:X59)+SUM($B$61:X64))+SUM($B$81:X81))*0.18-SUM($A$79:W79),IF(SUM($B$79:W79)&lt;0,0-SUM($B$79:W79),0))</f>
        <v>0</v>
      </c>
      <c r="Y79" s="286">
        <f>IF(((SUM($B$59:Y59)+SUM($B$61:Y64))+SUM($B$81:Y81))&lt;0,((SUM($B$59:Y59)+SUM($B$61:Y64))+SUM($B$81:Y81))*0.18-SUM($A$79:X79),IF(SUM($B$79:X79)&lt;0,0-SUM($B$79:X79),0))</f>
        <v>0</v>
      </c>
      <c r="Z79" s="286">
        <f>IF(((SUM($B$59:Z59)+SUM($B$61:Z64))+SUM($B$81:Z81))&lt;0,((SUM($B$59:Z59)+SUM($B$61:Z64))+SUM($B$81:Z81))*0.18-SUM($A$79:Y79),IF(SUM($B$79:Y79)&lt;0,0-SUM($B$79:Y79),0))</f>
        <v>0</v>
      </c>
      <c r="AA79" s="286">
        <f>IF(((SUM($B$59:AA59)+SUM($B$61:AA64))+SUM($B$81:AA81))&lt;0,((SUM($B$59:AA59)+SUM($B$61:AA64))+SUM($B$81:AA81))*0.18-SUM($A$79:Z79),IF(SUM($B$79:Z79)&lt;0,0-SUM($B$79:Z79),0))</f>
        <v>0</v>
      </c>
      <c r="AB79" s="286">
        <f>IF(((SUM($B$59:AB59)+SUM($B$61:AB64))+SUM($B$81:AB81))&lt;0,((SUM($B$59:AB59)+SUM($B$61:AB64))+SUM($B$81:AB81))*0.18-SUM($A$79:AA79),IF(SUM($B$79:AA79)&lt;0,0-SUM($B$79:AA79),0))</f>
        <v>0</v>
      </c>
      <c r="AC79" s="286">
        <f>IF(((SUM($B$59:AC59)+SUM($B$61:AC64))+SUM($B$81:AC81))&lt;0,((SUM($B$59:AC59)+SUM($B$61:AC64))+SUM($B$81:AC81))*0.18-SUM($A$79:AB79),IF(SUM($B$79:AB79)&lt;0,0-SUM($B$79:AB79),0))</f>
        <v>0</v>
      </c>
      <c r="AD79" s="286">
        <f>IF(((SUM($B$59:AD59)+SUM($B$61:AD64))+SUM($B$81:AD81))&lt;0,((SUM($B$59:AD59)+SUM($B$61:AD64))+SUM($B$81:AD81))*0.18-SUM($A$79:AC79),IF(SUM($B$79:AC79)&lt;0,0-SUM($B$79:AC79),0))</f>
        <v>0</v>
      </c>
      <c r="AE79" s="286">
        <f>IF(((SUM($B$59:AE59)+SUM($B$61:AE64))+SUM($B$81:AE81))&lt;0,((SUM($B$59:AE59)+SUM($B$61:AE64))+SUM($B$81:AE81))*0.18-SUM($A$79:AD79),IF(SUM($B$79:AD79)&lt;0,0-SUM($B$79:AD79),0))</f>
        <v>0</v>
      </c>
      <c r="AF79" s="286">
        <f>IF(((SUM($B$59:AF59)+SUM($B$61:AF64))+SUM($B$81:AF81))&lt;0,((SUM($B$59:AF59)+SUM($B$61:AF64))+SUM($B$81:AF81))*0.18-SUM($A$79:AE79),IF(SUM($B$79:AE79)&lt;0,0-SUM($B$79:AE79),0))</f>
        <v>0</v>
      </c>
      <c r="AG79" s="286">
        <f>IF(((SUM($B$59:AG59)+SUM($B$61:AG64))+SUM($B$81:AG81))&lt;0,((SUM($B$59:AG59)+SUM($B$61:AG64))+SUM($B$81:AG81))*0.18-SUM($A$79:AF79),IF(SUM($B$79:AF79)&lt;0,0-SUM($B$79:AF79),0))</f>
        <v>0</v>
      </c>
      <c r="AH79" s="286">
        <f>IF(((SUM($B$59:AH59)+SUM($B$61:AH64))+SUM($B$81:AH81))&lt;0,((SUM($B$59:AH59)+SUM($B$61:AH64))+SUM($B$81:AH81))*0.18-SUM($A$79:AG79),IF(SUM($B$79:AG79)&lt;0,0-SUM($B$79:AG79),0))</f>
        <v>0</v>
      </c>
      <c r="AI79" s="286">
        <f>IF(((SUM($B$59:AI59)+SUM($B$61:AI64))+SUM($B$81:AI81))&lt;0,((SUM($B$59:AI59)+SUM($B$61:AI64))+SUM($B$81:AI81))*0.18-SUM($A$79:AH79),IF(SUM($B$79:AH79)&lt;0,0-SUM($B$79:AH79),0))</f>
        <v>0</v>
      </c>
      <c r="AJ79" s="286">
        <f>IF(((SUM($B$59:AJ59)+SUM($B$61:AJ64))+SUM($B$81:AJ81))&lt;0,((SUM($B$59:AJ59)+SUM($B$61:AJ64))+SUM($B$81:AJ81))*0.18-SUM($A$79:AI79),IF(SUM($B$79:AI79)&lt;0,0-SUM($B$79:AI79),0))</f>
        <v>0</v>
      </c>
      <c r="AK79" s="286">
        <f>IF(((SUM($B$59:AK59)+SUM($B$61:AK64))+SUM($B$81:AK81))&lt;0,((SUM($B$59:AK59)+SUM($B$61:AK64))+SUM($B$81:AK81))*0.18-SUM($A$79:AJ79),IF(SUM($B$79:AJ79)&lt;0,0-SUM($B$79:AJ79),0))</f>
        <v>0</v>
      </c>
      <c r="AL79" s="286">
        <f>IF(((SUM($B$59:AL59)+SUM($B$61:AL64))+SUM($B$81:AL81))&lt;0,((SUM($B$59:AL59)+SUM($B$61:AL64))+SUM($B$81:AL81))*0.18-SUM($A$79:AK79),IF(SUM($B$79:AK79)&lt;0,0-SUM($B$79:AK79),0))</f>
        <v>0</v>
      </c>
      <c r="AM79" s="286">
        <f>IF(((SUM($B$59:AM59)+SUM($B$61:AM64))+SUM($B$81:AM81))&lt;0,((SUM($B$59:AM59)+SUM($B$61:AM64))+SUM($B$81:AM81))*0.18-SUM($A$79:AL79),IF(SUM($B$79:AL79)&lt;0,0-SUM($B$79:AL79),0))</f>
        <v>0</v>
      </c>
      <c r="AN79" s="286">
        <f>IF(((SUM($B$59:AN59)+SUM($B$61:AN64))+SUM($B$81:AN81))&lt;0,((SUM($B$59:AN59)+SUM($B$61:AN64))+SUM($B$81:AN81))*0.18-SUM($A$79:AM79),IF(SUM($B$79:AM79)&lt;0,0-SUM($B$79:AM79),0))</f>
        <v>0</v>
      </c>
      <c r="AO79" s="286">
        <f>IF(((SUM($B$59:AO59)+SUM($B$61:AO64))+SUM($B$81:AO81))&lt;0,((SUM($B$59:AO59)+SUM($B$61:AO64))+SUM($B$81:AO81))*0.18-SUM($A$79:AN79),IF(SUM($B$79:AN79)&lt;0,0-SUM($B$79:AN79),0))</f>
        <v>0</v>
      </c>
      <c r="AP79" s="286">
        <f>IF(((SUM($B$59:AP59)+SUM($B$61:AP64))+SUM($B$81:AP81))&lt;0,((SUM($B$59:AP59)+SUM($B$61:AP64))+SUM($B$81:AP81))*0.18-SUM($A$79:AO79),IF(SUM($B$79:AO79)&lt;0,0-SUM($B$79:AO79),0))</f>
        <v>0</v>
      </c>
    </row>
    <row r="80" spans="1:45" x14ac:dyDescent="0.2">
      <c r="A80" s="238" t="s">
        <v>310</v>
      </c>
      <c r="B80" s="286">
        <f>-B59*(B39)</f>
        <v>0</v>
      </c>
      <c r="C80" s="286">
        <f t="shared" ref="C80:AP80" si="25">-(C59-B59)*$B$39</f>
        <v>0</v>
      </c>
      <c r="D80" s="286">
        <f t="shared" si="25"/>
        <v>0</v>
      </c>
      <c r="E80" s="286">
        <f t="shared" si="25"/>
        <v>0</v>
      </c>
      <c r="F80" s="286">
        <f t="shared" si="25"/>
        <v>0</v>
      </c>
      <c r="G80" s="286">
        <f t="shared" si="25"/>
        <v>0</v>
      </c>
      <c r="H80" s="286">
        <f t="shared" si="25"/>
        <v>0</v>
      </c>
      <c r="I80" s="286">
        <f t="shared" si="25"/>
        <v>0</v>
      </c>
      <c r="J80" s="286">
        <f t="shared" si="25"/>
        <v>0</v>
      </c>
      <c r="K80" s="286">
        <f t="shared" si="25"/>
        <v>0</v>
      </c>
      <c r="L80" s="286">
        <f t="shared" si="25"/>
        <v>0</v>
      </c>
      <c r="M80" s="286">
        <f t="shared" si="25"/>
        <v>0</v>
      </c>
      <c r="N80" s="286">
        <f t="shared" si="25"/>
        <v>0</v>
      </c>
      <c r="O80" s="286">
        <f t="shared" si="25"/>
        <v>0</v>
      </c>
      <c r="P80" s="286">
        <f t="shared" si="25"/>
        <v>0</v>
      </c>
      <c r="Q80" s="286">
        <f t="shared" si="25"/>
        <v>0</v>
      </c>
      <c r="R80" s="286">
        <f t="shared" si="25"/>
        <v>0</v>
      </c>
      <c r="S80" s="286">
        <f t="shared" si="25"/>
        <v>0</v>
      </c>
      <c r="T80" s="286">
        <f t="shared" si="25"/>
        <v>0</v>
      </c>
      <c r="U80" s="286">
        <f t="shared" si="25"/>
        <v>0</v>
      </c>
      <c r="V80" s="286">
        <f t="shared" si="25"/>
        <v>0</v>
      </c>
      <c r="W80" s="286">
        <f t="shared" si="25"/>
        <v>0</v>
      </c>
      <c r="X80" s="286">
        <f t="shared" si="25"/>
        <v>0</v>
      </c>
      <c r="Y80" s="286">
        <f t="shared" si="25"/>
        <v>0</v>
      </c>
      <c r="Z80" s="286">
        <f t="shared" si="25"/>
        <v>0</v>
      </c>
      <c r="AA80" s="286">
        <f t="shared" si="25"/>
        <v>0</v>
      </c>
      <c r="AB80" s="286">
        <f t="shared" si="25"/>
        <v>0</v>
      </c>
      <c r="AC80" s="286">
        <f t="shared" si="25"/>
        <v>0</v>
      </c>
      <c r="AD80" s="286">
        <f t="shared" si="25"/>
        <v>0</v>
      </c>
      <c r="AE80" s="286">
        <f t="shared" si="25"/>
        <v>0</v>
      </c>
      <c r="AF80" s="286">
        <f t="shared" si="25"/>
        <v>0</v>
      </c>
      <c r="AG80" s="286">
        <f t="shared" si="25"/>
        <v>0</v>
      </c>
      <c r="AH80" s="286">
        <f t="shared" si="25"/>
        <v>0</v>
      </c>
      <c r="AI80" s="286">
        <f t="shared" si="25"/>
        <v>0</v>
      </c>
      <c r="AJ80" s="286">
        <f t="shared" si="25"/>
        <v>0</v>
      </c>
      <c r="AK80" s="286">
        <f t="shared" si="25"/>
        <v>0</v>
      </c>
      <c r="AL80" s="286">
        <f t="shared" si="25"/>
        <v>0</v>
      </c>
      <c r="AM80" s="286">
        <f t="shared" si="25"/>
        <v>0</v>
      </c>
      <c r="AN80" s="286">
        <f t="shared" si="25"/>
        <v>0</v>
      </c>
      <c r="AO80" s="286">
        <f t="shared" si="25"/>
        <v>0</v>
      </c>
      <c r="AP80" s="286">
        <f t="shared" si="25"/>
        <v>0</v>
      </c>
    </row>
    <row r="81" spans="1:45" x14ac:dyDescent="0.2">
      <c r="A81" s="238" t="s">
        <v>550</v>
      </c>
      <c r="B81" s="286">
        <f>-$B$126</f>
        <v>-1130805.3785865621</v>
      </c>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6"/>
      <c r="AL81" s="286"/>
      <c r="AM81" s="286"/>
      <c r="AN81" s="286"/>
      <c r="AO81" s="286"/>
      <c r="AP81" s="286"/>
      <c r="AQ81" s="241">
        <f>SUM(B81:AP81)</f>
        <v>-1130805.3785865621</v>
      </c>
      <c r="AR81" s="242"/>
    </row>
    <row r="82" spans="1:45" x14ac:dyDescent="0.2">
      <c r="A82" s="238" t="s">
        <v>309</v>
      </c>
      <c r="B82" s="286">
        <f t="shared" ref="B82:AO82" si="26">B54-B55</f>
        <v>0</v>
      </c>
      <c r="C82" s="286">
        <f t="shared" si="26"/>
        <v>0</v>
      </c>
      <c r="D82" s="286">
        <f t="shared" si="26"/>
        <v>0</v>
      </c>
      <c r="E82" s="286">
        <f t="shared" si="26"/>
        <v>0</v>
      </c>
      <c r="F82" s="286">
        <f t="shared" si="26"/>
        <v>0</v>
      </c>
      <c r="G82" s="286">
        <f t="shared" si="26"/>
        <v>0</v>
      </c>
      <c r="H82" s="286">
        <f t="shared" si="26"/>
        <v>0</v>
      </c>
      <c r="I82" s="286">
        <f t="shared" si="26"/>
        <v>0</v>
      </c>
      <c r="J82" s="286">
        <f t="shared" si="26"/>
        <v>0</v>
      </c>
      <c r="K82" s="286">
        <f t="shared" si="26"/>
        <v>0</v>
      </c>
      <c r="L82" s="286">
        <f t="shared" si="26"/>
        <v>0</v>
      </c>
      <c r="M82" s="286">
        <f t="shared" si="26"/>
        <v>0</v>
      </c>
      <c r="N82" s="286">
        <f t="shared" si="26"/>
        <v>0</v>
      </c>
      <c r="O82" s="286">
        <f t="shared" si="26"/>
        <v>0</v>
      </c>
      <c r="P82" s="286">
        <f t="shared" si="26"/>
        <v>0</v>
      </c>
      <c r="Q82" s="286">
        <f t="shared" si="26"/>
        <v>0</v>
      </c>
      <c r="R82" s="286">
        <f t="shared" si="26"/>
        <v>0</v>
      </c>
      <c r="S82" s="286">
        <f t="shared" si="26"/>
        <v>0</v>
      </c>
      <c r="T82" s="286">
        <f t="shared" si="26"/>
        <v>0</v>
      </c>
      <c r="U82" s="286">
        <f t="shared" si="26"/>
        <v>0</v>
      </c>
      <c r="V82" s="286">
        <f t="shared" si="26"/>
        <v>0</v>
      </c>
      <c r="W82" s="286">
        <f t="shared" si="26"/>
        <v>0</v>
      </c>
      <c r="X82" s="286">
        <f t="shared" si="26"/>
        <v>0</v>
      </c>
      <c r="Y82" s="286">
        <f t="shared" si="26"/>
        <v>0</v>
      </c>
      <c r="Z82" s="286">
        <f t="shared" si="26"/>
        <v>0</v>
      </c>
      <c r="AA82" s="286">
        <f t="shared" si="26"/>
        <v>0</v>
      </c>
      <c r="AB82" s="286">
        <f t="shared" si="26"/>
        <v>0</v>
      </c>
      <c r="AC82" s="286">
        <f t="shared" si="26"/>
        <v>0</v>
      </c>
      <c r="AD82" s="286">
        <f t="shared" si="26"/>
        <v>0</v>
      </c>
      <c r="AE82" s="286">
        <f t="shared" si="26"/>
        <v>0</v>
      </c>
      <c r="AF82" s="286">
        <f t="shared" si="26"/>
        <v>0</v>
      </c>
      <c r="AG82" s="286">
        <f t="shared" si="26"/>
        <v>0</v>
      </c>
      <c r="AH82" s="286">
        <f t="shared" si="26"/>
        <v>0</v>
      </c>
      <c r="AI82" s="286">
        <f t="shared" si="26"/>
        <v>0</v>
      </c>
      <c r="AJ82" s="286">
        <f t="shared" si="26"/>
        <v>0</v>
      </c>
      <c r="AK82" s="286">
        <f t="shared" si="26"/>
        <v>0</v>
      </c>
      <c r="AL82" s="286">
        <f t="shared" si="26"/>
        <v>0</v>
      </c>
      <c r="AM82" s="286">
        <f t="shared" si="26"/>
        <v>0</v>
      </c>
      <c r="AN82" s="286">
        <f t="shared" si="26"/>
        <v>0</v>
      </c>
      <c r="AO82" s="286">
        <f t="shared" si="26"/>
        <v>0</v>
      </c>
      <c r="AP82" s="286">
        <f>AP54-AP55</f>
        <v>0</v>
      </c>
    </row>
    <row r="83" spans="1:45" ht="14.25" x14ac:dyDescent="0.2">
      <c r="A83" s="239" t="s">
        <v>308</v>
      </c>
      <c r="B83" s="287">
        <f>SUM(B75:B82)</f>
        <v>-226161.1247173124</v>
      </c>
      <c r="C83" s="287">
        <f t="shared" ref="C83:V83" si="27">SUM(C75:C82)</f>
        <v>368265.12134297815</v>
      </c>
      <c r="D83" s="287">
        <f t="shared" si="27"/>
        <v>777650.74973446224</v>
      </c>
      <c r="E83" s="287">
        <f t="shared" si="27"/>
        <v>1243438.4793752749</v>
      </c>
      <c r="F83" s="287">
        <f t="shared" si="27"/>
        <v>1311330.0413743369</v>
      </c>
      <c r="G83" s="287">
        <f t="shared" si="27"/>
        <v>1382955.6392833474</v>
      </c>
      <c r="H83" s="287">
        <f t="shared" si="27"/>
        <v>1458520.6450773533</v>
      </c>
      <c r="I83" s="287">
        <f t="shared" si="27"/>
        <v>1538241.7261900294</v>
      </c>
      <c r="J83" s="287">
        <f t="shared" si="27"/>
        <v>1622347.4667639032</v>
      </c>
      <c r="K83" s="287">
        <f t="shared" si="27"/>
        <v>1711079.0230693398</v>
      </c>
      <c r="L83" s="287">
        <f t="shared" si="27"/>
        <v>1804690.8149715755</v>
      </c>
      <c r="M83" s="287">
        <f t="shared" si="27"/>
        <v>1903451.2554284334</v>
      </c>
      <c r="N83" s="287">
        <f t="shared" si="27"/>
        <v>2007643.5201104186</v>
      </c>
      <c r="O83" s="287">
        <f t="shared" si="27"/>
        <v>2117566.3593499139</v>
      </c>
      <c r="P83" s="287">
        <f t="shared" si="27"/>
        <v>2233534.9547475805</v>
      </c>
      <c r="Q83" s="287">
        <f t="shared" si="27"/>
        <v>2355881.8228921196</v>
      </c>
      <c r="R83" s="287">
        <f t="shared" si="27"/>
        <v>2484957.7687846082</v>
      </c>
      <c r="S83" s="287">
        <f t="shared" si="27"/>
        <v>2621132.8917011833</v>
      </c>
      <c r="T83" s="287">
        <f t="shared" si="27"/>
        <v>2764797.6463781702</v>
      </c>
      <c r="U83" s="287">
        <f t="shared" si="27"/>
        <v>2916363.962562392</v>
      </c>
      <c r="V83" s="287">
        <f t="shared" si="27"/>
        <v>3076266.4261367437</v>
      </c>
      <c r="W83" s="287">
        <f>SUM(W75:W82)</f>
        <v>3244963.5252076862</v>
      </c>
      <c r="X83" s="287">
        <f>SUM(X75:X82)</f>
        <v>3422938.9647275303</v>
      </c>
      <c r="Y83" s="287">
        <f>SUM(Y75:Y82)</f>
        <v>3610703.0534209665</v>
      </c>
      <c r="Z83" s="287">
        <f>SUM(Z75:Z82)</f>
        <v>3808794.1669925414</v>
      </c>
      <c r="AA83" s="287">
        <f t="shared" ref="AA83:AP83" si="28">SUM(AA75:AA82)</f>
        <v>4017780.2918105535</v>
      </c>
      <c r="AB83" s="287">
        <f t="shared" si="28"/>
        <v>4238260.6534935543</v>
      </c>
      <c r="AC83" s="287">
        <f t="shared" si="28"/>
        <v>4470867.4350691233</v>
      </c>
      <c r="AD83" s="287">
        <f t="shared" si="28"/>
        <v>4716267.589631347</v>
      </c>
      <c r="AE83" s="287">
        <f t="shared" si="28"/>
        <v>4975164.7526944913</v>
      </c>
      <c r="AF83" s="287">
        <f t="shared" si="28"/>
        <v>5248301.259726109</v>
      </c>
      <c r="AG83" s="287">
        <f t="shared" si="28"/>
        <v>5536460.274644468</v>
      </c>
      <c r="AH83" s="287">
        <f t="shared" si="28"/>
        <v>5840468.0353833353</v>
      </c>
      <c r="AI83" s="287">
        <f t="shared" si="28"/>
        <v>6161196.2229628395</v>
      </c>
      <c r="AJ83" s="287">
        <f t="shared" si="28"/>
        <v>6499564.4608592195</v>
      </c>
      <c r="AK83" s="287">
        <f t="shared" si="28"/>
        <v>6856542.9518398959</v>
      </c>
      <c r="AL83" s="287">
        <f t="shared" si="28"/>
        <v>7233155.2598245144</v>
      </c>
      <c r="AM83" s="287">
        <f t="shared" si="28"/>
        <v>7630481.2447482813</v>
      </c>
      <c r="AN83" s="287">
        <f t="shared" si="28"/>
        <v>8049660.1588428617</v>
      </c>
      <c r="AO83" s="287">
        <f t="shared" si="28"/>
        <v>8491893.9132126365</v>
      </c>
      <c r="AP83" s="287">
        <f t="shared" si="28"/>
        <v>8958450.5240727551</v>
      </c>
    </row>
    <row r="84" spans="1:45" ht="14.25" x14ac:dyDescent="0.2">
      <c r="A84" s="239" t="s">
        <v>307</v>
      </c>
      <c r="B84" s="287">
        <f>SUM($B$83:B83)</f>
        <v>-226161.1247173124</v>
      </c>
      <c r="C84" s="287">
        <f>SUM($B$83:C83)</f>
        <v>142103.99662566575</v>
      </c>
      <c r="D84" s="287">
        <f>SUM($B$83:D83)</f>
        <v>919754.74636012805</v>
      </c>
      <c r="E84" s="287">
        <f>SUM($B$83:E83)</f>
        <v>2163193.2257354027</v>
      </c>
      <c r="F84" s="287">
        <f>SUM($B$83:F83)</f>
        <v>3474523.2671097396</v>
      </c>
      <c r="G84" s="287">
        <f>SUM($B$83:G83)</f>
        <v>4857478.9063930865</v>
      </c>
      <c r="H84" s="287">
        <f>SUM($B$83:H83)</f>
        <v>6315999.5514704399</v>
      </c>
      <c r="I84" s="287">
        <f>SUM($B$83:I83)</f>
        <v>7854241.2776604695</v>
      </c>
      <c r="J84" s="287">
        <f>SUM($B$83:J83)</f>
        <v>9476588.7444243729</v>
      </c>
      <c r="K84" s="287">
        <f>SUM($B$83:K83)</f>
        <v>11187667.767493714</v>
      </c>
      <c r="L84" s="287">
        <f>SUM($B$83:L83)</f>
        <v>12992358.582465289</v>
      </c>
      <c r="M84" s="287">
        <f>SUM($B$83:M83)</f>
        <v>14895809.837893723</v>
      </c>
      <c r="N84" s="287">
        <f>SUM($B$83:N83)</f>
        <v>16903453.358004142</v>
      </c>
      <c r="O84" s="287">
        <f>SUM($B$83:O83)</f>
        <v>19021019.717354055</v>
      </c>
      <c r="P84" s="287">
        <f>SUM($B$83:P83)</f>
        <v>21254554.672101635</v>
      </c>
      <c r="Q84" s="287">
        <f>SUM($B$83:Q83)</f>
        <v>23610436.494993754</v>
      </c>
      <c r="R84" s="287">
        <f>SUM($B$83:R83)</f>
        <v>26095394.263778362</v>
      </c>
      <c r="S84" s="287">
        <f>SUM($B$83:S83)</f>
        <v>28716527.155479547</v>
      </c>
      <c r="T84" s="287">
        <f>SUM($B$83:T83)</f>
        <v>31481324.801857717</v>
      </c>
      <c r="U84" s="287">
        <f>SUM($B$83:U83)</f>
        <v>34397688.764420107</v>
      </c>
      <c r="V84" s="287">
        <f>SUM($B$83:V83)</f>
        <v>37473955.190556854</v>
      </c>
      <c r="W84" s="287">
        <f>SUM($B$83:W83)</f>
        <v>40718918.715764537</v>
      </c>
      <c r="X84" s="287">
        <f>SUM($B$83:X83)</f>
        <v>44141857.680492066</v>
      </c>
      <c r="Y84" s="287">
        <f>SUM($B$83:Y83)</f>
        <v>47752560.733913034</v>
      </c>
      <c r="Z84" s="287">
        <f>SUM($B$83:Z83)</f>
        <v>51561354.900905579</v>
      </c>
      <c r="AA84" s="287">
        <f>SUM($B$83:AA83)</f>
        <v>55579135.192716137</v>
      </c>
      <c r="AB84" s="287">
        <f>SUM($B$83:AB83)</f>
        <v>59817395.84620969</v>
      </c>
      <c r="AC84" s="287">
        <f>SUM($B$83:AC83)</f>
        <v>64288263.281278811</v>
      </c>
      <c r="AD84" s="287">
        <f>SUM($B$83:AD83)</f>
        <v>69004530.870910153</v>
      </c>
      <c r="AE84" s="287">
        <f>SUM($B$83:AE83)</f>
        <v>73979695.62360464</v>
      </c>
      <c r="AF84" s="287">
        <f>SUM($B$83:AF83)</f>
        <v>79227996.883330747</v>
      </c>
      <c r="AG84" s="287">
        <f>SUM($B$83:AG83)</f>
        <v>84764457.157975212</v>
      </c>
      <c r="AH84" s="287">
        <f>SUM($B$83:AH83)</f>
        <v>90604925.193358541</v>
      </c>
      <c r="AI84" s="287">
        <f>SUM($B$83:AI83)</f>
        <v>96766121.416321382</v>
      </c>
      <c r="AJ84" s="287">
        <f>SUM($B$83:AJ83)</f>
        <v>103265685.87718061</v>
      </c>
      <c r="AK84" s="287">
        <f>SUM($B$83:AK83)</f>
        <v>110122228.8290205</v>
      </c>
      <c r="AL84" s="287">
        <f>SUM($B$83:AL83)</f>
        <v>117355384.08884501</v>
      </c>
      <c r="AM84" s="287">
        <f>SUM($B$83:AM83)</f>
        <v>124985865.33359329</v>
      </c>
      <c r="AN84" s="287">
        <f>SUM($B$83:AN83)</f>
        <v>133035525.49243616</v>
      </c>
      <c r="AO84" s="287">
        <f>SUM($B$83:AO83)</f>
        <v>141527419.4056488</v>
      </c>
      <c r="AP84" s="287">
        <f>SUM($B$83:AP83)</f>
        <v>150485869.92972156</v>
      </c>
    </row>
    <row r="85" spans="1:45" x14ac:dyDescent="0.2">
      <c r="A85" s="238" t="s">
        <v>551</v>
      </c>
      <c r="B85" s="288">
        <f t="shared" ref="B85:AP85" si="29">1/POWER((1+$B$44),B73)</f>
        <v>0.75599588161705711</v>
      </c>
      <c r="C85" s="288">
        <f t="shared" si="29"/>
        <v>0.6273824743710017</v>
      </c>
      <c r="D85" s="288">
        <f t="shared" si="29"/>
        <v>0.52064935632448273</v>
      </c>
      <c r="E85" s="288">
        <f t="shared" si="29"/>
        <v>0.43207415462612664</v>
      </c>
      <c r="F85" s="288">
        <f t="shared" si="29"/>
        <v>0.35856776317520883</v>
      </c>
      <c r="G85" s="288">
        <f t="shared" si="29"/>
        <v>0.29756660844415667</v>
      </c>
      <c r="H85" s="288">
        <f t="shared" si="29"/>
        <v>0.24694324352212174</v>
      </c>
      <c r="I85" s="288">
        <f t="shared" si="29"/>
        <v>0.20493215230051592</v>
      </c>
      <c r="J85" s="288">
        <f t="shared" si="29"/>
        <v>0.1700681761830008</v>
      </c>
      <c r="K85" s="288">
        <f t="shared" si="29"/>
        <v>0.14113541591950271</v>
      </c>
      <c r="L85" s="288">
        <f t="shared" si="29"/>
        <v>0.11712482648921385</v>
      </c>
      <c r="M85" s="288">
        <f t="shared" si="29"/>
        <v>9.719902613212765E-2</v>
      </c>
      <c r="N85" s="288">
        <f t="shared" si="29"/>
        <v>8.0663092225832109E-2</v>
      </c>
      <c r="O85" s="288">
        <f t="shared" si="29"/>
        <v>6.6940325498615838E-2</v>
      </c>
      <c r="P85" s="288">
        <f t="shared" si="29"/>
        <v>5.5552137343249659E-2</v>
      </c>
      <c r="Q85" s="288">
        <f t="shared" si="29"/>
        <v>4.6101358791078552E-2</v>
      </c>
      <c r="R85" s="288">
        <f t="shared" si="29"/>
        <v>3.825838903823945E-2</v>
      </c>
      <c r="S85" s="288">
        <f t="shared" si="29"/>
        <v>3.174970044667174E-2</v>
      </c>
      <c r="T85" s="288">
        <f t="shared" si="29"/>
        <v>2.6348299125868668E-2</v>
      </c>
      <c r="U85" s="288">
        <f t="shared" si="29"/>
        <v>2.1865808403210511E-2</v>
      </c>
      <c r="V85" s="288">
        <f t="shared" si="29"/>
        <v>1.814589908980126E-2</v>
      </c>
      <c r="W85" s="288">
        <f t="shared" si="29"/>
        <v>1.5058837418922204E-2</v>
      </c>
      <c r="X85" s="288">
        <f t="shared" si="29"/>
        <v>1.2496960513628384E-2</v>
      </c>
      <c r="Y85" s="288">
        <f t="shared" si="29"/>
        <v>1.0370921588073345E-2</v>
      </c>
      <c r="Z85" s="288">
        <f t="shared" si="29"/>
        <v>8.6065739320110735E-3</v>
      </c>
      <c r="AA85" s="288">
        <f t="shared" si="29"/>
        <v>7.1423850058183183E-3</v>
      </c>
      <c r="AB85" s="288">
        <f t="shared" si="29"/>
        <v>5.9272904612600145E-3</v>
      </c>
      <c r="AC85" s="288">
        <f t="shared" si="29"/>
        <v>4.9189132458589318E-3</v>
      </c>
      <c r="AD85" s="288">
        <f t="shared" si="29"/>
        <v>4.082085681210732E-3</v>
      </c>
      <c r="AE85" s="288">
        <f t="shared" si="29"/>
        <v>3.3876229719591129E-3</v>
      </c>
      <c r="AF85" s="288">
        <f t="shared" si="29"/>
        <v>2.8113053709204251E-3</v>
      </c>
      <c r="AG85" s="288">
        <f t="shared" si="29"/>
        <v>2.3330335028385286E-3</v>
      </c>
      <c r="AH85" s="288">
        <f t="shared" si="29"/>
        <v>1.9361273882477412E-3</v>
      </c>
      <c r="AI85" s="288">
        <f t="shared" si="29"/>
        <v>1.6067447205375444E-3</v>
      </c>
      <c r="AJ85" s="288">
        <f t="shared" si="29"/>
        <v>1.3333981083299121E-3</v>
      </c>
      <c r="AK85" s="288">
        <f t="shared" si="29"/>
        <v>1.1065544467468149E-3</v>
      </c>
      <c r="AL85" s="288">
        <f t="shared" si="29"/>
        <v>9.1830244543304122E-4</v>
      </c>
      <c r="AM85" s="288">
        <f t="shared" si="29"/>
        <v>7.6207671820169396E-4</v>
      </c>
      <c r="AN85" s="288">
        <f t="shared" si="29"/>
        <v>6.3242881178563804E-4</v>
      </c>
      <c r="AO85" s="288">
        <f t="shared" si="29"/>
        <v>5.2483718820384888E-4</v>
      </c>
      <c r="AP85" s="288">
        <f t="shared" si="29"/>
        <v>4.3554953377912764E-4</v>
      </c>
    </row>
    <row r="86" spans="1:45" ht="28.5" x14ac:dyDescent="0.2">
      <c r="A86" s="237" t="s">
        <v>306</v>
      </c>
      <c r="B86" s="287">
        <f>B83*B85</f>
        <v>-170976.87886816979</v>
      </c>
      <c r="C86" s="287">
        <f>C83*C85</f>
        <v>231043.08305269483</v>
      </c>
      <c r="D86" s="287">
        <f t="shared" ref="D86:AO86" si="30">D83*D85</f>
        <v>404883.36229449918</v>
      </c>
      <c r="E86" s="287">
        <f t="shared" si="30"/>
        <v>537257.62980566826</v>
      </c>
      <c r="F86" s="287">
        <f t="shared" si="30"/>
        <v>470200.67972005002</v>
      </c>
      <c r="G86" s="287">
        <f t="shared" si="30"/>
        <v>411521.41921026621</v>
      </c>
      <c r="H86" s="287">
        <f t="shared" si="30"/>
        <v>360171.81883937895</v>
      </c>
      <c r="I86" s="287">
        <f t="shared" si="30"/>
        <v>315235.18770658365</v>
      </c>
      <c r="J86" s="287">
        <f t="shared" si="30"/>
        <v>275909.67480764852</v>
      </c>
      <c r="K86" s="287">
        <f t="shared" si="30"/>
        <v>241493.84959202763</v>
      </c>
      <c r="L86" s="287">
        <f t="shared" si="30"/>
        <v>211374.09857022372</v>
      </c>
      <c r="M86" s="287">
        <f t="shared" si="30"/>
        <v>185013.60831761948</v>
      </c>
      <c r="N86" s="287">
        <f t="shared" si="30"/>
        <v>161942.7344192609</v>
      </c>
      <c r="O86" s="287">
        <f t="shared" si="30"/>
        <v>141750.58135980216</v>
      </c>
      <c r="P86" s="287">
        <f t="shared" si="30"/>
        <v>124077.64056708651</v>
      </c>
      <c r="Q86" s="287">
        <f t="shared" si="30"/>
        <v>108609.35318652978</v>
      </c>
      <c r="R86" s="287">
        <f t="shared" si="30"/>
        <v>95070.481061757018</v>
      </c>
      <c r="S86" s="287">
        <f t="shared" si="30"/>
        <v>83220.184142431055</v>
      </c>
      <c r="T86" s="287">
        <f t="shared" si="30"/>
        <v>72847.715409269687</v>
      </c>
      <c r="U86" s="287">
        <f t="shared" si="30"/>
        <v>63768.655639417055</v>
      </c>
      <c r="V86" s="287">
        <f t="shared" si="30"/>
        <v>55821.620142020911</v>
      </c>
      <c r="W86" s="287">
        <f t="shared" si="30"/>
        <v>48865.37815643521</v>
      </c>
      <c r="X86" s="287">
        <f t="shared" si="30"/>
        <v>42776.333082759964</v>
      </c>
      <c r="Y86" s="287">
        <f t="shared" si="30"/>
        <v>37446.318244845846</v>
      </c>
      <c r="Z86" s="287">
        <f t="shared" si="30"/>
        <v>32780.668590033842</v>
      </c>
      <c r="AA86" s="287">
        <f t="shared" si="30"/>
        <v>28696.533712900044</v>
      </c>
      <c r="AB86" s="287">
        <f t="shared" si="30"/>
        <v>25121.401943785979</v>
      </c>
      <c r="AC86" s="287">
        <f t="shared" si="30"/>
        <v>21991.809046840859</v>
      </c>
      <c r="AD86" s="287">
        <f t="shared" si="30"/>
        <v>19252.208396392372</v>
      </c>
      <c r="AE86" s="287">
        <f t="shared" si="30"/>
        <v>16853.982405509138</v>
      </c>
      <c r="AF86" s="287">
        <f t="shared" si="30"/>
        <v>14754.577519676443</v>
      </c>
      <c r="AG86" s="287">
        <f t="shared" si="30"/>
        <v>12916.747307880145</v>
      </c>
      <c r="AH86" s="287">
        <f t="shared" si="30"/>
        <v>11307.890123491154</v>
      </c>
      <c r="AI86" s="287">
        <f t="shared" si="30"/>
        <v>9899.4695034414017</v>
      </c>
      <c r="AJ86" s="287">
        <f t="shared" si="30"/>
        <v>8666.5069570780088</v>
      </c>
      <c r="AK86" s="287">
        <f t="shared" si="30"/>
        <v>7587.138092668969</v>
      </c>
      <c r="AL86" s="287">
        <f t="shared" si="30"/>
        <v>6642.2241632937166</v>
      </c>
      <c r="AM86" s="287">
        <f t="shared" si="30"/>
        <v>5815.0121052973473</v>
      </c>
      <c r="AN86" s="287">
        <f t="shared" si="30"/>
        <v>5090.8370095351811</v>
      </c>
      <c r="AO86" s="287">
        <f t="shared" si="30"/>
        <v>4456.8617239358991</v>
      </c>
      <c r="AP86" s="287">
        <f>AP83*AP85</f>
        <v>3901.8489491432701</v>
      </c>
    </row>
    <row r="87" spans="1:45" ht="14.25" x14ac:dyDescent="0.2">
      <c r="A87" s="237" t="s">
        <v>305</v>
      </c>
      <c r="B87" s="287">
        <f>SUM($B$86:B86)</f>
        <v>-170976.87886816979</v>
      </c>
      <c r="C87" s="287">
        <f>SUM($B$86:C86)</f>
        <v>60066.204184525035</v>
      </c>
      <c r="D87" s="287">
        <f>SUM($B$86:D86)</f>
        <v>464949.56647902424</v>
      </c>
      <c r="E87" s="287">
        <f>SUM($B$86:E86)</f>
        <v>1002207.1962846925</v>
      </c>
      <c r="F87" s="287">
        <f>SUM($B$86:F86)</f>
        <v>1472407.8760047425</v>
      </c>
      <c r="G87" s="287">
        <f>SUM($B$86:G86)</f>
        <v>1883929.2952150088</v>
      </c>
      <c r="H87" s="287">
        <f>SUM($B$86:H86)</f>
        <v>2244101.1140543879</v>
      </c>
      <c r="I87" s="287">
        <f>SUM($B$86:I86)</f>
        <v>2559336.3017609715</v>
      </c>
      <c r="J87" s="287">
        <f>SUM($B$86:J86)</f>
        <v>2835245.9765686202</v>
      </c>
      <c r="K87" s="287">
        <f>SUM($B$86:K86)</f>
        <v>3076739.8261606479</v>
      </c>
      <c r="L87" s="287">
        <f>SUM($B$86:L86)</f>
        <v>3288113.9247308718</v>
      </c>
      <c r="M87" s="287">
        <f>SUM($B$86:M86)</f>
        <v>3473127.5330484915</v>
      </c>
      <c r="N87" s="287">
        <f>SUM($B$86:N86)</f>
        <v>3635070.2674677526</v>
      </c>
      <c r="O87" s="287">
        <f>SUM($B$86:O86)</f>
        <v>3776820.8488275548</v>
      </c>
      <c r="P87" s="287">
        <f>SUM($B$86:P86)</f>
        <v>3900898.4893946415</v>
      </c>
      <c r="Q87" s="287">
        <f>SUM($B$86:Q86)</f>
        <v>4009507.8425811711</v>
      </c>
      <c r="R87" s="287">
        <f>SUM($B$86:R86)</f>
        <v>4104578.3236429282</v>
      </c>
      <c r="S87" s="287">
        <f>SUM($B$86:S86)</f>
        <v>4187798.5077853594</v>
      </c>
      <c r="T87" s="287">
        <f>SUM($B$86:T86)</f>
        <v>4260646.223194629</v>
      </c>
      <c r="U87" s="287">
        <f>SUM($B$86:U86)</f>
        <v>4324414.8788340464</v>
      </c>
      <c r="V87" s="287">
        <f>SUM($B$86:V86)</f>
        <v>4380236.4989760676</v>
      </c>
      <c r="W87" s="287">
        <f>SUM($B$86:W86)</f>
        <v>4429101.8771325033</v>
      </c>
      <c r="X87" s="287">
        <f>SUM($B$86:X86)</f>
        <v>4471878.2102152631</v>
      </c>
      <c r="Y87" s="287">
        <f>SUM($B$86:Y86)</f>
        <v>4509324.5284601087</v>
      </c>
      <c r="Z87" s="287">
        <f>SUM($B$86:Z86)</f>
        <v>4542105.1970501421</v>
      </c>
      <c r="AA87" s="287">
        <f>SUM($B$86:AA86)</f>
        <v>4570801.7307630423</v>
      </c>
      <c r="AB87" s="287">
        <f>SUM($B$86:AB86)</f>
        <v>4595923.1327068284</v>
      </c>
      <c r="AC87" s="287">
        <f>SUM($B$86:AC86)</f>
        <v>4617914.9417536696</v>
      </c>
      <c r="AD87" s="287">
        <f>SUM($B$86:AD86)</f>
        <v>4637167.1501500616</v>
      </c>
      <c r="AE87" s="287">
        <f>SUM($B$86:AE86)</f>
        <v>4654021.1325555705</v>
      </c>
      <c r="AF87" s="287">
        <f>SUM($B$86:AF86)</f>
        <v>4668775.7100752471</v>
      </c>
      <c r="AG87" s="287">
        <f>SUM($B$86:AG86)</f>
        <v>4681692.457383127</v>
      </c>
      <c r="AH87" s="287">
        <f>SUM($B$86:AH86)</f>
        <v>4693000.3475066181</v>
      </c>
      <c r="AI87" s="287">
        <f>SUM($B$86:AI86)</f>
        <v>4702899.81701006</v>
      </c>
      <c r="AJ87" s="287">
        <f>SUM($B$86:AJ86)</f>
        <v>4711566.3239671383</v>
      </c>
      <c r="AK87" s="287">
        <f>SUM($B$86:AK86)</f>
        <v>4719153.462059807</v>
      </c>
      <c r="AL87" s="287">
        <f>SUM($B$86:AL86)</f>
        <v>4725795.6862231009</v>
      </c>
      <c r="AM87" s="287">
        <f>SUM($B$86:AM86)</f>
        <v>4731610.6983283982</v>
      </c>
      <c r="AN87" s="287">
        <f>SUM($B$86:AN86)</f>
        <v>4736701.5353379333</v>
      </c>
      <c r="AO87" s="287">
        <f>SUM($B$86:AO86)</f>
        <v>4741158.3970618695</v>
      </c>
      <c r="AP87" s="287">
        <f>SUM($B$86:AP86)</f>
        <v>4745060.2460110132</v>
      </c>
    </row>
    <row r="88" spans="1:45" ht="14.25" x14ac:dyDescent="0.2">
      <c r="A88" s="237" t="s">
        <v>304</v>
      </c>
      <c r="B88" s="289">
        <f>IF((ISERR(IRR($B$83:B83))),0,IF(IRR($B$83:B83)&lt;0,0,IRR($B$83:B83)))</f>
        <v>0</v>
      </c>
      <c r="C88" s="289">
        <f>IF((ISERR(IRR($B$83:C83))),0,IF(IRR($B$83:C83)&lt;0,0,IRR($B$83:C83)))</f>
        <v>0.62833078321169045</v>
      </c>
      <c r="D88" s="289">
        <f>IF((ISERR(IRR($B$83:D83))),0,IF(IRR($B$83:D83)&lt;0,0,IRR($B$83:D83)))</f>
        <v>1.839343500047915</v>
      </c>
      <c r="E88" s="289">
        <f>IF((ISERR(IRR($B$83:E83))),0,IF(IRR($B$83:E83)&lt;0,0,IRR($B$83:E83)))</f>
        <v>2.2238849867913588</v>
      </c>
      <c r="F88" s="289">
        <f>IF((ISERR(IRR($B$83:F83))),0,IF(IRR($B$83:F83)&lt;0,0,IRR($B$83:F83)))</f>
        <v>2.3207221264697444</v>
      </c>
      <c r="G88" s="289">
        <f>IF((ISERR(IRR($B$83:G83))),0,IF(IRR($B$83:G83)&lt;0,0,IRR($B$83:G83)))</f>
        <v>2.3485701141253847</v>
      </c>
      <c r="H88" s="289">
        <f>IF((ISERR(IRR($B$83:H83))),0,IF(IRR($B$83:H83)&lt;0,0,IRR($B$83:H83)))</f>
        <v>2.3570063179708654</v>
      </c>
      <c r="I88" s="289">
        <f>IF((ISERR(IRR($B$83:I83))),0,IF(IRR($B$83:I83)&lt;0,0,IRR($B$83:I83)))</f>
        <v>2.3596171914871258</v>
      </c>
      <c r="J88" s="289">
        <f>IF((ISERR(IRR($B$83:J83))),0,IF(IRR($B$83:J83)&lt;0,0,IRR($B$83:J83)))</f>
        <v>2.3604321906944983</v>
      </c>
      <c r="K88" s="289">
        <f>IF((ISERR(IRR($B$83:K83))),0,IF(IRR($B$83:K83)&lt;0,0,IRR($B$83:K83)))</f>
        <v>2.3606874507852287</v>
      </c>
      <c r="L88" s="289">
        <f>IF((ISERR(IRR($B$83:L83))),0,IF(IRR($B$83:L83)&lt;0,0,IRR($B$83:L83)))</f>
        <v>2.3607675006656441</v>
      </c>
      <c r="M88" s="289">
        <f>IF((ISERR(IRR($B$83:M83))),0,IF(IRR($B$83:M83)&lt;0,0,IRR($B$83:M83)))</f>
        <v>2.3607926163535105</v>
      </c>
      <c r="N88" s="289">
        <f>IF((ISERR(IRR($B$83:N83))),0,IF(IRR($B$83:N83)&lt;0,0,IRR($B$83:N83)))</f>
        <v>2.3608004978293149</v>
      </c>
      <c r="O88" s="289">
        <f>IF((ISERR(IRR($B$83:O83))),0,IF(IRR($B$83:O83)&lt;0,0,IRR($B$83:O83)))</f>
        <v>2.3608029712677987</v>
      </c>
      <c r="P88" s="289">
        <f>IF((ISERR(IRR($B$83:P83))),0,IF(IRR($B$83:P83)&lt;0,0,IRR($B$83:P83)))</f>
        <v>2.3608037475308934</v>
      </c>
      <c r="Q88" s="289">
        <f>IF((ISERR(IRR($B$83:Q83))),0,IF(IRR($B$83:Q83)&lt;0,0,IRR($B$83:Q83)))</f>
        <v>2.3608039911575927</v>
      </c>
      <c r="R88" s="289">
        <f>IF((ISERR(IRR($B$83:R83))),0,IF(IRR($B$83:R83)&lt;0,0,IRR($B$83:R83)))</f>
        <v>2.3608040676197657</v>
      </c>
      <c r="S88" s="289">
        <f>IF((ISERR(IRR($B$83:S83))),0,IF(IRR($B$83:S83)&lt;0,0,IRR($B$83:S83)))</f>
        <v>2.3608040916176583</v>
      </c>
      <c r="T88" s="289">
        <f>IF((ISERR(IRR($B$83:T83))),0,IF(IRR($B$83:T83)&lt;0,0,IRR($B$83:T83)))</f>
        <v>2.3608040991495129</v>
      </c>
      <c r="U88" s="289">
        <f>IF((ISERR(IRR($B$83:U83))),0,IF(IRR($B$83:U83)&lt;0,0,IRR($B$83:U83)))</f>
        <v>2.3608041015133203</v>
      </c>
      <c r="V88" s="289">
        <f>IF((ISERR(IRR($B$83:V83))),0,IF(IRR($B$83:V83)&lt;0,0,IRR($B$83:V83)))</f>
        <v>2.3608041022548254</v>
      </c>
      <c r="W88" s="289">
        <f>IF((ISERR(IRR($B$83:W83))),0,IF(IRR($B$83:W83)&lt;0,0,IRR($B$83:W83)))</f>
        <v>2.3608041024883546</v>
      </c>
      <c r="X88" s="289">
        <f>IF((ISERR(IRR($B$83:X83))),0,IF(IRR($B$83:X83)&lt;0,0,IRR($B$83:X83)))</f>
        <v>2.3608041025614463</v>
      </c>
      <c r="Y88" s="289">
        <f>IF((ISERR(IRR($B$83:Y83))),0,IF(IRR($B$83:Y83)&lt;0,0,IRR($B$83:Y83)))</f>
        <v>2.3608041025843871</v>
      </c>
      <c r="Z88" s="289">
        <f>IF((ISERR(IRR($B$83:Z83))),0,IF(IRR($B$83:Z83)&lt;0,0,IRR($B$83:Z83)))</f>
        <v>2.3608041025915876</v>
      </c>
      <c r="AA88" s="289">
        <f>IF((ISERR(IRR($B$83:AA83))),0,IF(IRR($B$83:AA83)&lt;0,0,IRR($B$83:AA83)))</f>
        <v>2.3608041025938484</v>
      </c>
      <c r="AB88" s="289">
        <f>IF((ISERR(IRR($B$83:AB83))),0,IF(IRR($B$83:AB83)&lt;0,0,IRR($B$83:AB83)))</f>
        <v>2.3608041025945572</v>
      </c>
      <c r="AC88" s="289">
        <f>IF((ISERR(IRR($B$83:AC83))),0,IF(IRR($B$83:AC83)&lt;0,0,IRR($B$83:AC83)))</f>
        <v>2.3608041025947801</v>
      </c>
      <c r="AD88" s="289">
        <f>IF((ISERR(IRR($B$83:AD83))),0,IF(IRR($B$83:AD83)&lt;0,0,IRR($B$83:AD83)))</f>
        <v>2.3608041025948503</v>
      </c>
      <c r="AE88" s="289">
        <f>IF((ISERR(IRR($B$83:AE83))),0,IF(IRR($B$83:AE83)&lt;0,0,IRR($B$83:AE83)))</f>
        <v>2.3608041025948716</v>
      </c>
      <c r="AF88" s="289">
        <f>IF((ISERR(IRR($B$83:AF83))),0,IF(IRR($B$83:AF83)&lt;0,0,IRR($B$83:AF83)))</f>
        <v>2.3608041025948783</v>
      </c>
      <c r="AG88" s="289">
        <f>IF((ISERR(IRR($B$83:AG83))),0,IF(IRR($B$83:AG83)&lt;0,0,IRR($B$83:AG83)))</f>
        <v>2.3608041025948792</v>
      </c>
      <c r="AH88" s="289">
        <f>IF((ISERR(IRR($B$83:AH83))),0,IF(IRR($B$83:AH83)&lt;0,0,IRR($B$83:AH83)))</f>
        <v>2.3608041025948792</v>
      </c>
      <c r="AI88" s="289">
        <f>IF((ISERR(IRR($B$83:AI83))),0,IF(IRR($B$83:AI83)&lt;0,0,IRR($B$83:AI83)))</f>
        <v>2.3608041025948769</v>
      </c>
      <c r="AJ88" s="289">
        <f>IF((ISERR(IRR($B$83:AJ83))),0,IF(IRR($B$83:AJ83)&lt;0,0,IRR($B$83:AJ83)))</f>
        <v>2.3608041025948716</v>
      </c>
      <c r="AK88" s="289">
        <f>IF((ISERR(IRR($B$83:AK83))),0,IF(IRR($B$83:AK83)&lt;0,0,IRR($B$83:AK83)))</f>
        <v>2.3608041025948641</v>
      </c>
      <c r="AL88" s="289">
        <f>IF((ISERR(IRR($B$83:AL83))),0,IF(IRR($B$83:AL83)&lt;0,0,IRR($B$83:AL83)))</f>
        <v>2.360804102594853</v>
      </c>
      <c r="AM88" s="289">
        <f>IF((ISERR(IRR($B$83:AM83))),0,IF(IRR($B$83:AM83)&lt;0,0,IRR($B$83:AM83)))</f>
        <v>2.3608041025948356</v>
      </c>
      <c r="AN88" s="289">
        <f>IF((ISERR(IRR($B$83:AN83))),0,IF(IRR($B$83:AN83)&lt;0,0,IRR($B$83:AN83)))</f>
        <v>2.360804102594809</v>
      </c>
      <c r="AO88" s="289">
        <f>IF((ISERR(IRR($B$83:AO83))),0,IF(IRR($B$83:AO83)&lt;0,0,IRR($B$83:AO83)))</f>
        <v>2.3608041025947712</v>
      </c>
      <c r="AP88" s="289">
        <f>IF((ISERR(IRR($B$83:AP83))),0,IF(IRR($B$83:AP83)&lt;0,0,IRR($B$83:AP83)))</f>
        <v>2.3608041025947175</v>
      </c>
    </row>
    <row r="89" spans="1:45" ht="14.25" x14ac:dyDescent="0.2">
      <c r="A89" s="237" t="s">
        <v>303</v>
      </c>
      <c r="B89" s="290">
        <f>IF(AND(B84&gt;0,A84&lt;0),(B74-(B84/(B84-A84))),0)</f>
        <v>0</v>
      </c>
      <c r="C89" s="290">
        <f t="shared" ref="C89:AP89" si="31">IF(AND(C84&gt;0,B84&lt;0),(C74-(C84/(C84-B84))),0)</f>
        <v>1.6141258338355662</v>
      </c>
      <c r="D89" s="290">
        <f t="shared" si="31"/>
        <v>0</v>
      </c>
      <c r="E89" s="290">
        <f t="shared" si="31"/>
        <v>0</v>
      </c>
      <c r="F89" s="290">
        <f t="shared" si="31"/>
        <v>0</v>
      </c>
      <c r="G89" s="290">
        <f t="shared" si="31"/>
        <v>0</v>
      </c>
      <c r="H89" s="290">
        <f>IF(AND(H84&gt;0,G84&lt;0),(H74-(H84/(H84-G84))),0)</f>
        <v>0</v>
      </c>
      <c r="I89" s="290">
        <f t="shared" si="31"/>
        <v>0</v>
      </c>
      <c r="J89" s="290">
        <f t="shared" si="31"/>
        <v>0</v>
      </c>
      <c r="K89" s="290">
        <f t="shared" si="31"/>
        <v>0</v>
      </c>
      <c r="L89" s="290">
        <f t="shared" si="31"/>
        <v>0</v>
      </c>
      <c r="M89" s="290">
        <f t="shared" si="31"/>
        <v>0</v>
      </c>
      <c r="N89" s="290">
        <f t="shared" si="31"/>
        <v>0</v>
      </c>
      <c r="O89" s="290">
        <f t="shared" si="31"/>
        <v>0</v>
      </c>
      <c r="P89" s="290">
        <f t="shared" si="31"/>
        <v>0</v>
      </c>
      <c r="Q89" s="290">
        <f t="shared" si="31"/>
        <v>0</v>
      </c>
      <c r="R89" s="290">
        <f t="shared" si="31"/>
        <v>0</v>
      </c>
      <c r="S89" s="290">
        <f t="shared" si="31"/>
        <v>0</v>
      </c>
      <c r="T89" s="290">
        <f t="shared" si="31"/>
        <v>0</v>
      </c>
      <c r="U89" s="290">
        <f t="shared" si="31"/>
        <v>0</v>
      </c>
      <c r="V89" s="290">
        <f t="shared" si="31"/>
        <v>0</v>
      </c>
      <c r="W89" s="290">
        <f t="shared" si="31"/>
        <v>0</v>
      </c>
      <c r="X89" s="290">
        <f t="shared" si="31"/>
        <v>0</v>
      </c>
      <c r="Y89" s="290">
        <f t="shared" si="31"/>
        <v>0</v>
      </c>
      <c r="Z89" s="290">
        <f t="shared" si="31"/>
        <v>0</v>
      </c>
      <c r="AA89" s="290">
        <f t="shared" si="31"/>
        <v>0</v>
      </c>
      <c r="AB89" s="290">
        <f t="shared" si="31"/>
        <v>0</v>
      </c>
      <c r="AC89" s="290">
        <f t="shared" si="31"/>
        <v>0</v>
      </c>
      <c r="AD89" s="290">
        <f t="shared" si="31"/>
        <v>0</v>
      </c>
      <c r="AE89" s="290">
        <f t="shared" si="31"/>
        <v>0</v>
      </c>
      <c r="AF89" s="290">
        <f t="shared" si="31"/>
        <v>0</v>
      </c>
      <c r="AG89" s="290">
        <f t="shared" si="31"/>
        <v>0</v>
      </c>
      <c r="AH89" s="290">
        <f t="shared" si="31"/>
        <v>0</v>
      </c>
      <c r="AI89" s="290">
        <f t="shared" si="31"/>
        <v>0</v>
      </c>
      <c r="AJ89" s="290">
        <f t="shared" si="31"/>
        <v>0</v>
      </c>
      <c r="AK89" s="290">
        <f t="shared" si="31"/>
        <v>0</v>
      </c>
      <c r="AL89" s="290">
        <f t="shared" si="31"/>
        <v>0</v>
      </c>
      <c r="AM89" s="290">
        <f t="shared" si="31"/>
        <v>0</v>
      </c>
      <c r="AN89" s="290">
        <f t="shared" si="31"/>
        <v>0</v>
      </c>
      <c r="AO89" s="290">
        <f t="shared" si="31"/>
        <v>0</v>
      </c>
      <c r="AP89" s="290">
        <f t="shared" si="31"/>
        <v>0</v>
      </c>
    </row>
    <row r="90" spans="1:45" ht="15" thickBot="1" x14ac:dyDescent="0.25">
      <c r="A90" s="247" t="s">
        <v>302</v>
      </c>
      <c r="B90" s="248">
        <f t="shared" ref="B90:AP90" si="32">IF(AND(B87&gt;0,A87&lt;0),(B74-(B87/(B87-A87))),0)</f>
        <v>0</v>
      </c>
      <c r="C90" s="248">
        <f t="shared" si="32"/>
        <v>1.7400216297718571</v>
      </c>
      <c r="D90" s="248">
        <f t="shared" si="32"/>
        <v>0</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25" customFormat="1" x14ac:dyDescent="0.2">
      <c r="A91" s="199"/>
      <c r="B91" s="249">
        <v>2017</v>
      </c>
      <c r="C91" s="249">
        <f>B91+1</f>
        <v>2018</v>
      </c>
      <c r="D91" s="184">
        <f t="shared" ref="D91:AP91" si="33">C91+1</f>
        <v>2019</v>
      </c>
      <c r="E91" s="184">
        <f t="shared" si="33"/>
        <v>2020</v>
      </c>
      <c r="F91" s="184">
        <f t="shared" si="33"/>
        <v>2021</v>
      </c>
      <c r="G91" s="184">
        <f t="shared" si="33"/>
        <v>2022</v>
      </c>
      <c r="H91" s="184">
        <f t="shared" si="33"/>
        <v>2023</v>
      </c>
      <c r="I91" s="184">
        <f t="shared" si="33"/>
        <v>2024</v>
      </c>
      <c r="J91" s="184">
        <f t="shared" si="33"/>
        <v>2025</v>
      </c>
      <c r="K91" s="184">
        <f t="shared" si="33"/>
        <v>2026</v>
      </c>
      <c r="L91" s="184">
        <f t="shared" si="33"/>
        <v>2027</v>
      </c>
      <c r="M91" s="184">
        <f t="shared" si="33"/>
        <v>2028</v>
      </c>
      <c r="N91" s="184">
        <f t="shared" si="33"/>
        <v>2029</v>
      </c>
      <c r="O91" s="184">
        <f t="shared" si="33"/>
        <v>2030</v>
      </c>
      <c r="P91" s="184">
        <f t="shared" si="33"/>
        <v>2031</v>
      </c>
      <c r="Q91" s="184">
        <f t="shared" si="33"/>
        <v>2032</v>
      </c>
      <c r="R91" s="184">
        <f t="shared" si="33"/>
        <v>2033</v>
      </c>
      <c r="S91" s="184">
        <f t="shared" si="33"/>
        <v>2034</v>
      </c>
      <c r="T91" s="184">
        <f t="shared" si="33"/>
        <v>2035</v>
      </c>
      <c r="U91" s="184">
        <f t="shared" si="33"/>
        <v>2036</v>
      </c>
      <c r="V91" s="184">
        <f t="shared" si="33"/>
        <v>2037</v>
      </c>
      <c r="W91" s="184">
        <f t="shared" si="33"/>
        <v>2038</v>
      </c>
      <c r="X91" s="184">
        <f t="shared" si="33"/>
        <v>2039</v>
      </c>
      <c r="Y91" s="184">
        <f t="shared" si="33"/>
        <v>2040</v>
      </c>
      <c r="Z91" s="184">
        <f t="shared" si="33"/>
        <v>2041</v>
      </c>
      <c r="AA91" s="184">
        <f t="shared" si="33"/>
        <v>2042</v>
      </c>
      <c r="AB91" s="184">
        <f t="shared" si="33"/>
        <v>2043</v>
      </c>
      <c r="AC91" s="184">
        <f t="shared" si="33"/>
        <v>2044</v>
      </c>
      <c r="AD91" s="184">
        <f t="shared" si="33"/>
        <v>2045</v>
      </c>
      <c r="AE91" s="184">
        <f t="shared" si="33"/>
        <v>2046</v>
      </c>
      <c r="AF91" s="184">
        <f t="shared" si="33"/>
        <v>2047</v>
      </c>
      <c r="AG91" s="184">
        <f t="shared" si="33"/>
        <v>2048</v>
      </c>
      <c r="AH91" s="184">
        <f t="shared" si="33"/>
        <v>2049</v>
      </c>
      <c r="AI91" s="184">
        <f t="shared" si="33"/>
        <v>2050</v>
      </c>
      <c r="AJ91" s="184">
        <f t="shared" si="33"/>
        <v>2051</v>
      </c>
      <c r="AK91" s="184">
        <f t="shared" si="33"/>
        <v>2052</v>
      </c>
      <c r="AL91" s="184">
        <f t="shared" si="33"/>
        <v>2053</v>
      </c>
      <c r="AM91" s="184">
        <f t="shared" si="33"/>
        <v>2054</v>
      </c>
      <c r="AN91" s="184">
        <f t="shared" si="33"/>
        <v>2055</v>
      </c>
      <c r="AO91" s="184">
        <f t="shared" si="33"/>
        <v>2056</v>
      </c>
      <c r="AP91" s="184">
        <f t="shared" si="33"/>
        <v>2057</v>
      </c>
      <c r="AQ91" s="185"/>
      <c r="AR91" s="185"/>
      <c r="AS91" s="185"/>
    </row>
    <row r="92" spans="1:45" ht="15.6" customHeight="1" x14ac:dyDescent="0.2">
      <c r="A92" s="250" t="s">
        <v>301</v>
      </c>
      <c r="B92" s="130"/>
      <c r="C92" s="130"/>
      <c r="D92" s="130"/>
      <c r="E92" s="130"/>
      <c r="F92" s="130"/>
      <c r="G92" s="130"/>
      <c r="H92" s="130"/>
      <c r="I92" s="130"/>
      <c r="J92" s="130"/>
      <c r="K92" s="130"/>
      <c r="L92" s="251">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300</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299</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298</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297</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46" t="s">
        <v>552</v>
      </c>
      <c r="B97" s="446"/>
      <c r="C97" s="446"/>
      <c r="D97" s="446"/>
      <c r="E97" s="446"/>
      <c r="F97" s="446"/>
      <c r="G97" s="446"/>
      <c r="H97" s="446"/>
      <c r="I97" s="446"/>
      <c r="J97" s="446"/>
      <c r="K97" s="446"/>
      <c r="L97" s="446"/>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c r="AK97" s="240"/>
      <c r="AL97" s="240"/>
      <c r="AM97" s="240"/>
      <c r="AN97" s="240"/>
      <c r="AO97" s="240"/>
      <c r="AP97" s="240"/>
    </row>
    <row r="98" spans="1:71" ht="16.5" thickBot="1" x14ac:dyDescent="0.25">
      <c r="C98" s="252"/>
    </row>
    <row r="99" spans="1:71" s="258" customFormat="1" ht="16.5" thickTop="1" x14ac:dyDescent="0.2">
      <c r="A99" s="253" t="s">
        <v>553</v>
      </c>
      <c r="B99" s="254">
        <f>B81*B85</f>
        <v>-854884.209121858</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-854884.209121858</v>
      </c>
      <c r="AR99" s="257"/>
      <c r="AS99" s="257"/>
    </row>
    <row r="100" spans="1:71" s="261" customFormat="1" x14ac:dyDescent="0.2">
      <c r="A100" s="259">
        <f>AQ99</f>
        <v>-854884.209121858</v>
      </c>
      <c r="B100" s="260"/>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1" customFormat="1" x14ac:dyDescent="0.2">
      <c r="A101" s="259">
        <f>AP87</f>
        <v>4745060.2460110132</v>
      </c>
      <c r="B101" s="260"/>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1" customFormat="1" x14ac:dyDescent="0.2">
      <c r="A102" s="262" t="s">
        <v>554</v>
      </c>
      <c r="B102" s="291">
        <f>(A101+-A100)/-A100</f>
        <v>6.5505297622530261</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1" customFormat="1" x14ac:dyDescent="0.2">
      <c r="A103" s="263"/>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x14ac:dyDescent="0.2">
      <c r="A104" s="292" t="s">
        <v>555</v>
      </c>
      <c r="B104" s="292" t="s">
        <v>556</v>
      </c>
      <c r="C104" s="292" t="s">
        <v>557</v>
      </c>
      <c r="D104" s="292" t="s">
        <v>558</v>
      </c>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5"/>
      <c r="AR104" s="265"/>
      <c r="AS104" s="265"/>
      <c r="AT104" s="264"/>
      <c r="AU104" s="264"/>
      <c r="AV104" s="264"/>
      <c r="AW104" s="264"/>
      <c r="AX104" s="264"/>
      <c r="AY104" s="264"/>
      <c r="AZ104" s="264"/>
      <c r="BA104" s="264"/>
      <c r="BB104" s="264"/>
      <c r="BC104" s="264"/>
      <c r="BD104" s="264"/>
      <c r="BE104" s="264"/>
      <c r="BF104" s="264"/>
      <c r="BG104" s="264"/>
      <c r="BH104" s="264"/>
      <c r="BI104" s="264"/>
      <c r="BJ104" s="264"/>
      <c r="BK104" s="264"/>
      <c r="BL104" s="264"/>
      <c r="BM104" s="264"/>
      <c r="BN104" s="264"/>
      <c r="BO104" s="264"/>
      <c r="BP104" s="264"/>
      <c r="BQ104" s="264"/>
      <c r="BR104" s="264"/>
      <c r="BS104" s="264"/>
    </row>
    <row r="105" spans="1:71" ht="12.75" x14ac:dyDescent="0.2">
      <c r="A105" s="293">
        <f>G30/1000/1000</f>
        <v>3.2881139247308719</v>
      </c>
      <c r="B105" s="294">
        <f>L88</f>
        <v>2.3607675006656441</v>
      </c>
      <c r="C105" s="295">
        <f>G28</f>
        <v>1.6141258338355662</v>
      </c>
      <c r="D105" s="295">
        <f>G29</f>
        <v>1.7400216297718571</v>
      </c>
      <c r="E105" s="266" t="s">
        <v>559</v>
      </c>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c r="BE105" s="266"/>
      <c r="BF105" s="266"/>
      <c r="BG105" s="266"/>
      <c r="BH105" s="266"/>
      <c r="BI105" s="266"/>
      <c r="BJ105" s="266"/>
      <c r="BK105" s="266"/>
      <c r="BL105" s="266"/>
      <c r="BM105" s="266"/>
      <c r="BN105" s="266"/>
      <c r="BO105" s="266"/>
      <c r="BP105" s="266"/>
      <c r="BQ105" s="266"/>
      <c r="BR105" s="266"/>
      <c r="BS105" s="266"/>
    </row>
    <row r="106" spans="1:71" ht="12.75" x14ac:dyDescent="0.2">
      <c r="A106" s="267"/>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5"/>
      <c r="AR106" s="265"/>
      <c r="AS106" s="265"/>
      <c r="AT106" s="264"/>
      <c r="AU106" s="264"/>
      <c r="AV106" s="264"/>
      <c r="AW106" s="264"/>
      <c r="AX106" s="264"/>
      <c r="AY106" s="264"/>
      <c r="AZ106" s="264"/>
      <c r="BA106" s="264"/>
      <c r="BB106" s="264"/>
      <c r="BC106" s="264"/>
      <c r="BD106" s="264"/>
      <c r="BE106" s="264"/>
      <c r="BF106" s="264"/>
      <c r="BG106" s="264"/>
      <c r="BH106" s="264"/>
      <c r="BI106" s="264"/>
      <c r="BJ106" s="264"/>
      <c r="BK106" s="264"/>
      <c r="BL106" s="264"/>
      <c r="BM106" s="264"/>
      <c r="BN106" s="264"/>
      <c r="BO106" s="264"/>
      <c r="BP106" s="264"/>
      <c r="BQ106" s="264"/>
      <c r="BR106" s="264"/>
      <c r="BS106" s="264"/>
    </row>
    <row r="107" spans="1:71" ht="12.75"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61"/>
      <c r="AU107" s="261"/>
      <c r="AV107" s="261"/>
      <c r="AW107" s="261"/>
      <c r="AX107" s="261"/>
      <c r="AY107" s="261"/>
      <c r="AZ107" s="261"/>
      <c r="BA107" s="261"/>
      <c r="BB107" s="261"/>
      <c r="BC107" s="261"/>
      <c r="BD107" s="261"/>
      <c r="BE107" s="261"/>
      <c r="BF107" s="261"/>
      <c r="BG107" s="261"/>
    </row>
    <row r="108" spans="1:71" ht="12.75" x14ac:dyDescent="0.2">
      <c r="A108" s="299" t="s">
        <v>560</v>
      </c>
      <c r="B108" s="300"/>
      <c r="C108" s="300">
        <f>C109*$B$111*$B$112*1000</f>
        <v>413590.22496000002</v>
      </c>
      <c r="D108" s="300">
        <f t="shared" ref="D108:AP108" si="36">D109*$B$111*$B$112*1000</f>
        <v>827180.44992000004</v>
      </c>
      <c r="E108" s="300">
        <f>E109*$B$111*$B$112*1000</f>
        <v>1253303.7120000001</v>
      </c>
      <c r="F108" s="300">
        <f t="shared" si="36"/>
        <v>1253303.7120000001</v>
      </c>
      <c r="G108" s="300">
        <f t="shared" si="36"/>
        <v>1253303.7120000001</v>
      </c>
      <c r="H108" s="300">
        <f t="shared" si="36"/>
        <v>1253303.7120000001</v>
      </c>
      <c r="I108" s="300">
        <f t="shared" si="36"/>
        <v>1253303.7120000001</v>
      </c>
      <c r="J108" s="300">
        <f t="shared" si="36"/>
        <v>1253303.7120000001</v>
      </c>
      <c r="K108" s="300">
        <f t="shared" si="36"/>
        <v>1253303.7120000001</v>
      </c>
      <c r="L108" s="300">
        <f t="shared" si="36"/>
        <v>1253303.7120000001</v>
      </c>
      <c r="M108" s="300">
        <f t="shared" si="36"/>
        <v>1253303.7120000001</v>
      </c>
      <c r="N108" s="300">
        <f t="shared" si="36"/>
        <v>1253303.7120000001</v>
      </c>
      <c r="O108" s="300">
        <f t="shared" si="36"/>
        <v>1253303.7120000001</v>
      </c>
      <c r="P108" s="300">
        <f t="shared" si="36"/>
        <v>1253303.7120000001</v>
      </c>
      <c r="Q108" s="300">
        <f t="shared" si="36"/>
        <v>1253303.7120000001</v>
      </c>
      <c r="R108" s="300">
        <f t="shared" si="36"/>
        <v>1253303.7120000001</v>
      </c>
      <c r="S108" s="300">
        <f t="shared" si="36"/>
        <v>1253303.7120000001</v>
      </c>
      <c r="T108" s="300">
        <f t="shared" si="36"/>
        <v>1253303.7120000001</v>
      </c>
      <c r="U108" s="300">
        <f t="shared" si="36"/>
        <v>1253303.7120000001</v>
      </c>
      <c r="V108" s="300">
        <f t="shared" si="36"/>
        <v>1253303.7120000001</v>
      </c>
      <c r="W108" s="300">
        <f t="shared" si="36"/>
        <v>1253303.7120000001</v>
      </c>
      <c r="X108" s="300">
        <f t="shared" si="36"/>
        <v>1253303.7120000001</v>
      </c>
      <c r="Y108" s="300">
        <f t="shared" si="36"/>
        <v>1253303.7120000001</v>
      </c>
      <c r="Z108" s="300">
        <f t="shared" si="36"/>
        <v>1253303.7120000001</v>
      </c>
      <c r="AA108" s="300">
        <f t="shared" si="36"/>
        <v>1253303.7120000001</v>
      </c>
      <c r="AB108" s="300">
        <f t="shared" si="36"/>
        <v>1253303.7120000001</v>
      </c>
      <c r="AC108" s="300">
        <f t="shared" si="36"/>
        <v>1253303.7120000001</v>
      </c>
      <c r="AD108" s="300">
        <f t="shared" si="36"/>
        <v>1253303.7120000001</v>
      </c>
      <c r="AE108" s="300">
        <f t="shared" si="36"/>
        <v>1253303.7120000001</v>
      </c>
      <c r="AF108" s="300">
        <f t="shared" si="36"/>
        <v>1253303.7120000001</v>
      </c>
      <c r="AG108" s="300">
        <f t="shared" si="36"/>
        <v>1253303.7120000001</v>
      </c>
      <c r="AH108" s="300">
        <f t="shared" si="36"/>
        <v>1253303.7120000001</v>
      </c>
      <c r="AI108" s="300">
        <f t="shared" si="36"/>
        <v>1253303.7120000001</v>
      </c>
      <c r="AJ108" s="300">
        <f t="shared" si="36"/>
        <v>1253303.7120000001</v>
      </c>
      <c r="AK108" s="300">
        <f t="shared" si="36"/>
        <v>1253303.7120000001</v>
      </c>
      <c r="AL108" s="300">
        <f t="shared" si="36"/>
        <v>1253303.7120000001</v>
      </c>
      <c r="AM108" s="300">
        <f t="shared" si="36"/>
        <v>1253303.7120000001</v>
      </c>
      <c r="AN108" s="300">
        <f t="shared" si="36"/>
        <v>1253303.7120000001</v>
      </c>
      <c r="AO108" s="300">
        <f t="shared" si="36"/>
        <v>1253303.7120000001</v>
      </c>
      <c r="AP108" s="300">
        <f t="shared" si="36"/>
        <v>1253303.7120000001</v>
      </c>
      <c r="AT108" s="261"/>
      <c r="AU108" s="261"/>
      <c r="AV108" s="261"/>
      <c r="AW108" s="261"/>
      <c r="AX108" s="261"/>
      <c r="AY108" s="261"/>
      <c r="AZ108" s="261"/>
      <c r="BA108" s="261"/>
      <c r="BB108" s="261"/>
      <c r="BC108" s="261"/>
      <c r="BD108" s="261"/>
      <c r="BE108" s="261"/>
      <c r="BF108" s="261"/>
      <c r="BG108" s="261"/>
    </row>
    <row r="109" spans="1:71" ht="12.75" x14ac:dyDescent="0.2">
      <c r="A109" s="299" t="s">
        <v>561</v>
      </c>
      <c r="B109" s="298"/>
      <c r="C109" s="298">
        <f>B109+$I$120*C113</f>
        <v>7.6725000000000002E-2</v>
      </c>
      <c r="D109" s="298">
        <f>C109+$I$120*D113</f>
        <v>0.15345</v>
      </c>
      <c r="E109" s="298">
        <f t="shared" ref="E109:AP109" si="37">D109+$I$120*E113</f>
        <v>0.23250000000000001</v>
      </c>
      <c r="F109" s="298">
        <f t="shared" si="37"/>
        <v>0.23250000000000001</v>
      </c>
      <c r="G109" s="298">
        <f t="shared" si="37"/>
        <v>0.23250000000000001</v>
      </c>
      <c r="H109" s="298">
        <f t="shared" si="37"/>
        <v>0.23250000000000001</v>
      </c>
      <c r="I109" s="298">
        <f t="shared" si="37"/>
        <v>0.23250000000000001</v>
      </c>
      <c r="J109" s="298">
        <f t="shared" si="37"/>
        <v>0.23250000000000001</v>
      </c>
      <c r="K109" s="298">
        <f t="shared" si="37"/>
        <v>0.23250000000000001</v>
      </c>
      <c r="L109" s="298">
        <f t="shared" si="37"/>
        <v>0.23250000000000001</v>
      </c>
      <c r="M109" s="298">
        <f t="shared" si="37"/>
        <v>0.23250000000000001</v>
      </c>
      <c r="N109" s="298">
        <f t="shared" si="37"/>
        <v>0.23250000000000001</v>
      </c>
      <c r="O109" s="298">
        <f t="shared" si="37"/>
        <v>0.23250000000000001</v>
      </c>
      <c r="P109" s="298">
        <f t="shared" si="37"/>
        <v>0.23250000000000001</v>
      </c>
      <c r="Q109" s="298">
        <f t="shared" si="37"/>
        <v>0.23250000000000001</v>
      </c>
      <c r="R109" s="298">
        <f t="shared" si="37"/>
        <v>0.23250000000000001</v>
      </c>
      <c r="S109" s="298">
        <f t="shared" si="37"/>
        <v>0.23250000000000001</v>
      </c>
      <c r="T109" s="298">
        <f t="shared" si="37"/>
        <v>0.23250000000000001</v>
      </c>
      <c r="U109" s="298">
        <f t="shared" si="37"/>
        <v>0.23250000000000001</v>
      </c>
      <c r="V109" s="298">
        <f t="shared" si="37"/>
        <v>0.23250000000000001</v>
      </c>
      <c r="W109" s="298">
        <f t="shared" si="37"/>
        <v>0.23250000000000001</v>
      </c>
      <c r="X109" s="298">
        <f t="shared" si="37"/>
        <v>0.23250000000000001</v>
      </c>
      <c r="Y109" s="298">
        <f t="shared" si="37"/>
        <v>0.23250000000000001</v>
      </c>
      <c r="Z109" s="298">
        <f t="shared" si="37"/>
        <v>0.23250000000000001</v>
      </c>
      <c r="AA109" s="298">
        <f t="shared" si="37"/>
        <v>0.23250000000000001</v>
      </c>
      <c r="AB109" s="298">
        <f t="shared" si="37"/>
        <v>0.23250000000000001</v>
      </c>
      <c r="AC109" s="298">
        <f t="shared" si="37"/>
        <v>0.23250000000000001</v>
      </c>
      <c r="AD109" s="298">
        <f t="shared" si="37"/>
        <v>0.23250000000000001</v>
      </c>
      <c r="AE109" s="298">
        <f t="shared" si="37"/>
        <v>0.23250000000000001</v>
      </c>
      <c r="AF109" s="298">
        <f t="shared" si="37"/>
        <v>0.23250000000000001</v>
      </c>
      <c r="AG109" s="298">
        <f t="shared" si="37"/>
        <v>0.23250000000000001</v>
      </c>
      <c r="AH109" s="298">
        <f t="shared" si="37"/>
        <v>0.23250000000000001</v>
      </c>
      <c r="AI109" s="298">
        <f t="shared" si="37"/>
        <v>0.23250000000000001</v>
      </c>
      <c r="AJ109" s="298">
        <f t="shared" si="37"/>
        <v>0.23250000000000001</v>
      </c>
      <c r="AK109" s="298">
        <f t="shared" si="37"/>
        <v>0.23250000000000001</v>
      </c>
      <c r="AL109" s="298">
        <f t="shared" si="37"/>
        <v>0.23250000000000001</v>
      </c>
      <c r="AM109" s="298">
        <f t="shared" si="37"/>
        <v>0.23250000000000001</v>
      </c>
      <c r="AN109" s="298">
        <f t="shared" si="37"/>
        <v>0.23250000000000001</v>
      </c>
      <c r="AO109" s="298">
        <f t="shared" si="37"/>
        <v>0.23250000000000001</v>
      </c>
      <c r="AP109" s="298">
        <f t="shared" si="37"/>
        <v>0.23250000000000001</v>
      </c>
      <c r="AT109" s="261"/>
      <c r="AU109" s="261"/>
      <c r="AV109" s="261"/>
      <c r="AW109" s="261"/>
      <c r="AX109" s="261"/>
      <c r="AY109" s="261"/>
      <c r="AZ109" s="261"/>
      <c r="BA109" s="261"/>
      <c r="BB109" s="261"/>
      <c r="BC109" s="261"/>
      <c r="BD109" s="261"/>
      <c r="BE109" s="261"/>
      <c r="BF109" s="261"/>
      <c r="BG109" s="261"/>
    </row>
    <row r="110" spans="1:71" ht="12.75" x14ac:dyDescent="0.2">
      <c r="A110" s="299" t="s">
        <v>562</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61"/>
      <c r="AU110" s="261"/>
      <c r="AV110" s="261"/>
      <c r="AW110" s="261"/>
      <c r="AX110" s="261"/>
      <c r="AY110" s="261"/>
      <c r="AZ110" s="261"/>
      <c r="BA110" s="261"/>
      <c r="BB110" s="261"/>
      <c r="BC110" s="261"/>
      <c r="BD110" s="261"/>
      <c r="BE110" s="261"/>
      <c r="BF110" s="261"/>
      <c r="BG110" s="261"/>
    </row>
    <row r="111" spans="1:71" ht="12.75" x14ac:dyDescent="0.2">
      <c r="A111" s="299" t="s">
        <v>563</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61"/>
      <c r="AU111" s="261"/>
      <c r="AV111" s="261"/>
      <c r="AW111" s="261"/>
      <c r="AX111" s="261"/>
      <c r="AY111" s="261"/>
      <c r="AZ111" s="261"/>
      <c r="BA111" s="261"/>
      <c r="BB111" s="261"/>
      <c r="BC111" s="261"/>
      <c r="BD111" s="261"/>
      <c r="BE111" s="261"/>
      <c r="BF111" s="261"/>
      <c r="BG111" s="261"/>
    </row>
    <row r="112" spans="1:71" ht="12.75" x14ac:dyDescent="0.2">
      <c r="A112" s="299" t="s">
        <v>564</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61"/>
      <c r="AU112" s="261"/>
      <c r="AV112" s="261"/>
      <c r="AW112" s="261"/>
      <c r="AX112" s="261"/>
      <c r="AY112" s="261"/>
      <c r="AZ112" s="261"/>
      <c r="BA112" s="261"/>
      <c r="BB112" s="261"/>
      <c r="BC112" s="261"/>
      <c r="BD112" s="261"/>
      <c r="BE112" s="261"/>
      <c r="BF112" s="261"/>
      <c r="BG112" s="261"/>
    </row>
    <row r="113" spans="1:71" ht="15" x14ac:dyDescent="0.2">
      <c r="A113" s="302" t="s">
        <v>565</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61"/>
      <c r="AU113" s="261"/>
      <c r="AV113" s="261"/>
      <c r="AW113" s="261"/>
      <c r="AX113" s="261"/>
      <c r="AY113" s="261"/>
      <c r="AZ113" s="261"/>
      <c r="BA113" s="261"/>
      <c r="BB113" s="261"/>
      <c r="BC113" s="261"/>
      <c r="BD113" s="261"/>
      <c r="BE113" s="261"/>
      <c r="BF113" s="261"/>
      <c r="BG113" s="261"/>
    </row>
    <row r="114" spans="1:71" ht="12.75" x14ac:dyDescent="0.2">
      <c r="A114" s="267"/>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5"/>
      <c r="AR114" s="265"/>
      <c r="AS114" s="265"/>
      <c r="AT114" s="264"/>
      <c r="AU114" s="264"/>
      <c r="AV114" s="264"/>
      <c r="AW114" s="264"/>
      <c r="AX114" s="264"/>
      <c r="AY114" s="264"/>
      <c r="AZ114" s="264"/>
      <c r="BA114" s="264"/>
      <c r="BB114" s="264"/>
      <c r="BC114" s="264"/>
      <c r="BD114" s="264"/>
      <c r="BE114" s="264"/>
      <c r="BF114" s="264"/>
      <c r="BG114" s="264"/>
      <c r="BH114" s="264"/>
      <c r="BI114" s="264"/>
      <c r="BJ114" s="264"/>
      <c r="BK114" s="264"/>
      <c r="BL114" s="264"/>
      <c r="BM114" s="264"/>
      <c r="BN114" s="264"/>
      <c r="BO114" s="264"/>
      <c r="BP114" s="264"/>
      <c r="BQ114" s="264"/>
      <c r="BR114" s="264"/>
      <c r="BS114" s="264"/>
    </row>
    <row r="115" spans="1:71" ht="12.75" x14ac:dyDescent="0.2">
      <c r="A115" s="267"/>
      <c r="B115" s="26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5"/>
      <c r="AR115" s="265"/>
      <c r="AS115" s="265"/>
      <c r="AT115" s="264"/>
      <c r="AU115" s="264"/>
      <c r="AV115" s="264"/>
      <c r="AW115" s="264"/>
      <c r="AX115" s="264"/>
      <c r="AY115" s="264"/>
      <c r="AZ115" s="264"/>
      <c r="BA115" s="264"/>
      <c r="BB115" s="264"/>
      <c r="BC115" s="264"/>
      <c r="BD115" s="264"/>
      <c r="BE115" s="264"/>
      <c r="BF115" s="264"/>
      <c r="BG115" s="264"/>
      <c r="BH115" s="264"/>
      <c r="BI115" s="264"/>
      <c r="BJ115" s="264"/>
      <c r="BK115" s="264"/>
      <c r="BL115" s="264"/>
      <c r="BM115" s="264"/>
      <c r="BN115" s="264"/>
      <c r="BO115" s="264"/>
      <c r="BP115" s="264"/>
      <c r="BQ115" s="264"/>
      <c r="BR115" s="264"/>
      <c r="BS115" s="264"/>
    </row>
    <row r="116" spans="1:71" ht="12.75" x14ac:dyDescent="0.2">
      <c r="A116" s="296"/>
      <c r="B116" s="433" t="s">
        <v>566</v>
      </c>
      <c r="C116" s="434"/>
      <c r="D116" s="433" t="s">
        <v>567</v>
      </c>
      <c r="E116" s="434"/>
      <c r="F116" s="296"/>
      <c r="G116" s="296"/>
      <c r="H116" s="296"/>
      <c r="I116" s="296"/>
      <c r="J116" s="296"/>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5"/>
      <c r="AR116" s="265"/>
      <c r="AS116" s="265"/>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row>
    <row r="117" spans="1:71" ht="12.75" x14ac:dyDescent="0.2">
      <c r="A117" s="299" t="s">
        <v>568</v>
      </c>
      <c r="B117" s="305"/>
      <c r="C117" s="296" t="s">
        <v>569</v>
      </c>
      <c r="D117" s="305">
        <v>0.25</v>
      </c>
      <c r="E117" s="296" t="s">
        <v>569</v>
      </c>
      <c r="F117" s="296"/>
      <c r="G117" s="296"/>
      <c r="H117" s="296"/>
      <c r="I117" s="296"/>
      <c r="J117" s="296"/>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5"/>
      <c r="AR117" s="265"/>
      <c r="AS117" s="265"/>
      <c r="AT117" s="264"/>
      <c r="AU117" s="264"/>
      <c r="AV117" s="264"/>
      <c r="AW117" s="264"/>
      <c r="AX117" s="264"/>
      <c r="AY117" s="264"/>
      <c r="AZ117" s="264"/>
      <c r="BA117" s="264"/>
      <c r="BB117" s="264"/>
      <c r="BC117" s="264"/>
      <c r="BD117" s="264"/>
      <c r="BE117" s="264"/>
      <c r="BF117" s="264"/>
      <c r="BG117" s="264"/>
      <c r="BH117" s="264"/>
      <c r="BI117" s="264"/>
      <c r="BJ117" s="264"/>
      <c r="BK117" s="264"/>
      <c r="BL117" s="264"/>
      <c r="BM117" s="264"/>
      <c r="BN117" s="264"/>
      <c r="BO117" s="264"/>
      <c r="BP117" s="264"/>
      <c r="BQ117" s="264"/>
      <c r="BR117" s="264"/>
      <c r="BS117" s="264"/>
    </row>
    <row r="118" spans="1:71" ht="25.5" x14ac:dyDescent="0.2">
      <c r="A118" s="299" t="s">
        <v>568</v>
      </c>
      <c r="B118" s="296">
        <f>$B$110*B117</f>
        <v>0</v>
      </c>
      <c r="C118" s="296" t="s">
        <v>131</v>
      </c>
      <c r="D118" s="296">
        <f>$B$110*D117</f>
        <v>0.23250000000000001</v>
      </c>
      <c r="E118" s="296" t="s">
        <v>131</v>
      </c>
      <c r="F118" s="299" t="s">
        <v>570</v>
      </c>
      <c r="G118" s="296">
        <f>D117-B117</f>
        <v>0.25</v>
      </c>
      <c r="H118" s="296" t="s">
        <v>569</v>
      </c>
      <c r="I118" s="306">
        <f>$B$110*G118</f>
        <v>0.23250000000000001</v>
      </c>
      <c r="J118" s="296" t="s">
        <v>131</v>
      </c>
      <c r="K118" s="264"/>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4"/>
      <c r="AH118" s="264"/>
      <c r="AI118" s="264"/>
      <c r="AJ118" s="264"/>
      <c r="AK118" s="264"/>
      <c r="AL118" s="264"/>
      <c r="AM118" s="264"/>
      <c r="AN118" s="264"/>
      <c r="AO118" s="264"/>
      <c r="AP118" s="264"/>
      <c r="AQ118" s="265"/>
      <c r="AR118" s="265"/>
      <c r="AS118" s="265"/>
      <c r="AT118" s="264"/>
      <c r="AU118" s="264"/>
      <c r="AV118" s="264"/>
      <c r="AW118" s="264"/>
      <c r="AX118" s="264"/>
      <c r="AY118" s="264"/>
      <c r="AZ118" s="264"/>
      <c r="BA118" s="264"/>
      <c r="BB118" s="264"/>
      <c r="BC118" s="264"/>
      <c r="BD118" s="264"/>
      <c r="BE118" s="264"/>
      <c r="BF118" s="264"/>
      <c r="BG118" s="264"/>
      <c r="BH118" s="264"/>
      <c r="BI118" s="264"/>
      <c r="BJ118" s="264"/>
      <c r="BK118" s="264"/>
      <c r="BL118" s="264"/>
      <c r="BM118" s="264"/>
      <c r="BN118" s="264"/>
      <c r="BO118" s="264"/>
      <c r="BP118" s="264"/>
      <c r="BQ118" s="264"/>
      <c r="BR118" s="264"/>
      <c r="BS118" s="264"/>
    </row>
    <row r="119" spans="1:71" ht="25.5" x14ac:dyDescent="0.2">
      <c r="A119" s="296"/>
      <c r="B119" s="296"/>
      <c r="C119" s="296"/>
      <c r="D119" s="296"/>
      <c r="E119" s="296"/>
      <c r="F119" s="299" t="s">
        <v>571</v>
      </c>
      <c r="G119" s="296">
        <f>I119/$B$110</f>
        <v>0</v>
      </c>
      <c r="H119" s="296" t="s">
        <v>569</v>
      </c>
      <c r="I119" s="305"/>
      <c r="J119" s="296" t="s">
        <v>131</v>
      </c>
      <c r="K119" s="264"/>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4"/>
      <c r="AH119" s="264"/>
      <c r="AI119" s="264"/>
      <c r="AJ119" s="264"/>
      <c r="AK119" s="264"/>
      <c r="AL119" s="264"/>
      <c r="AM119" s="264"/>
      <c r="AN119" s="264"/>
      <c r="AO119" s="264"/>
      <c r="AP119" s="264"/>
      <c r="AQ119" s="265"/>
      <c r="AR119" s="265"/>
      <c r="AS119" s="265"/>
      <c r="AT119" s="264"/>
      <c r="AU119" s="264"/>
      <c r="AV119" s="264"/>
      <c r="AW119" s="264"/>
      <c r="AX119" s="264"/>
      <c r="AY119" s="264"/>
      <c r="AZ119" s="264"/>
      <c r="BA119" s="264"/>
      <c r="BB119" s="264"/>
      <c r="BC119" s="264"/>
      <c r="BD119" s="264"/>
      <c r="BE119" s="264"/>
      <c r="BF119" s="264"/>
      <c r="BG119" s="264"/>
      <c r="BH119" s="264"/>
      <c r="BI119" s="264"/>
      <c r="BJ119" s="264"/>
      <c r="BK119" s="264"/>
      <c r="BL119" s="264"/>
      <c r="BM119" s="264"/>
      <c r="BN119" s="264"/>
      <c r="BO119" s="264"/>
      <c r="BP119" s="264"/>
      <c r="BQ119" s="264"/>
      <c r="BR119" s="264"/>
      <c r="BS119" s="264"/>
    </row>
    <row r="120" spans="1:71" ht="38.25" x14ac:dyDescent="0.2">
      <c r="A120" s="307"/>
      <c r="B120" s="308"/>
      <c r="C120" s="308"/>
      <c r="D120" s="308"/>
      <c r="E120" s="308"/>
      <c r="F120" s="309" t="s">
        <v>572</v>
      </c>
      <c r="G120" s="306">
        <f>G118</f>
        <v>0.25</v>
      </c>
      <c r="H120" s="296" t="s">
        <v>569</v>
      </c>
      <c r="I120" s="301">
        <f>I118</f>
        <v>0.23250000000000001</v>
      </c>
      <c r="J120" s="296" t="s">
        <v>131</v>
      </c>
      <c r="K120" s="264"/>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4"/>
      <c r="AH120" s="264"/>
      <c r="AI120" s="264"/>
      <c r="AJ120" s="264"/>
      <c r="AK120" s="264"/>
      <c r="AL120" s="264"/>
      <c r="AM120" s="264"/>
      <c r="AN120" s="264"/>
      <c r="AO120" s="264"/>
      <c r="AP120" s="264"/>
      <c r="AQ120" s="265"/>
      <c r="AR120" s="265"/>
      <c r="AS120" s="265"/>
      <c r="AT120" s="264"/>
      <c r="AU120" s="264"/>
      <c r="AV120" s="264"/>
      <c r="AW120" s="264"/>
      <c r="AX120" s="264"/>
      <c r="AY120" s="264"/>
      <c r="AZ120" s="264"/>
      <c r="BA120" s="264"/>
      <c r="BB120" s="264"/>
      <c r="BC120" s="264"/>
      <c r="BD120" s="264"/>
      <c r="BE120" s="264"/>
      <c r="BF120" s="264"/>
      <c r="BG120" s="264"/>
      <c r="BH120" s="264"/>
      <c r="BI120" s="264"/>
      <c r="BJ120" s="264"/>
      <c r="BK120" s="264"/>
      <c r="BL120" s="264"/>
      <c r="BM120" s="264"/>
      <c r="BN120" s="264"/>
      <c r="BO120" s="264"/>
      <c r="BP120" s="264"/>
      <c r="BQ120" s="264"/>
      <c r="BR120" s="264"/>
      <c r="BS120" s="264"/>
    </row>
    <row r="121" spans="1:71" ht="12.75" x14ac:dyDescent="0.2">
      <c r="A121" s="268"/>
      <c r="B121" s="266"/>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c r="AA121" s="264"/>
      <c r="AB121" s="264"/>
      <c r="AC121" s="264"/>
      <c r="AD121" s="264"/>
      <c r="AE121" s="264"/>
      <c r="AF121" s="264"/>
      <c r="AG121" s="264"/>
      <c r="AH121" s="264"/>
      <c r="AI121" s="264"/>
      <c r="AJ121" s="264"/>
      <c r="AK121" s="264"/>
      <c r="AL121" s="264"/>
      <c r="AM121" s="264"/>
      <c r="AN121" s="264"/>
      <c r="AO121" s="264"/>
      <c r="AP121" s="264"/>
      <c r="AQ121" s="265"/>
      <c r="AR121" s="265"/>
      <c r="AS121" s="265"/>
      <c r="AT121" s="264"/>
      <c r="AU121" s="264"/>
      <c r="AV121" s="264"/>
      <c r="AW121" s="264"/>
      <c r="AX121" s="264"/>
      <c r="AY121" s="264"/>
      <c r="AZ121" s="264"/>
      <c r="BA121" s="264"/>
      <c r="BB121" s="264"/>
      <c r="BC121" s="264"/>
      <c r="BD121" s="264"/>
      <c r="BE121" s="264"/>
      <c r="BF121" s="264"/>
      <c r="BG121" s="264"/>
      <c r="BH121" s="264"/>
      <c r="BI121" s="264"/>
      <c r="BJ121" s="264"/>
      <c r="BK121" s="264"/>
      <c r="BL121" s="264"/>
      <c r="BM121" s="264"/>
      <c r="BN121" s="264"/>
      <c r="BO121" s="264"/>
      <c r="BP121" s="264"/>
      <c r="BQ121" s="264"/>
      <c r="BR121" s="264"/>
      <c r="BS121" s="264"/>
    </row>
    <row r="122" spans="1:71" ht="12.75" x14ac:dyDescent="0.2">
      <c r="A122" s="310" t="s">
        <v>573</v>
      </c>
      <c r="B122" s="311">
        <v>1.1308053785865619</v>
      </c>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c r="AH122" s="266"/>
      <c r="AI122" s="266"/>
      <c r="AJ122" s="266"/>
      <c r="AK122" s="266"/>
      <c r="AL122" s="266"/>
      <c r="AM122" s="266"/>
      <c r="AN122" s="266"/>
      <c r="AO122" s="266"/>
      <c r="AP122" s="266"/>
      <c r="AQ122" s="266"/>
      <c r="AR122" s="266"/>
      <c r="AS122" s="266"/>
      <c r="AT122" s="266"/>
      <c r="AU122" s="266"/>
      <c r="AV122" s="266"/>
      <c r="AW122" s="266"/>
      <c r="AX122" s="266"/>
      <c r="AY122" s="266"/>
      <c r="AZ122" s="266"/>
      <c r="BA122" s="266"/>
      <c r="BB122" s="266"/>
      <c r="BC122" s="266"/>
      <c r="BD122" s="266"/>
      <c r="BE122" s="266"/>
      <c r="BF122" s="266"/>
      <c r="BG122" s="266"/>
      <c r="BH122" s="266"/>
      <c r="BI122" s="266"/>
      <c r="BJ122" s="266"/>
      <c r="BK122" s="266"/>
      <c r="BL122" s="266"/>
      <c r="BM122" s="266"/>
      <c r="BN122" s="266"/>
      <c r="BO122" s="266"/>
      <c r="BP122" s="266"/>
      <c r="BQ122" s="266"/>
      <c r="BR122" s="266"/>
      <c r="BS122" s="266"/>
    </row>
    <row r="123" spans="1:71" ht="12.75" x14ac:dyDescent="0.2">
      <c r="A123" s="310" t="s">
        <v>347</v>
      </c>
      <c r="B123" s="312">
        <v>25</v>
      </c>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c r="AH123" s="266"/>
      <c r="AI123" s="266"/>
      <c r="AJ123" s="266"/>
      <c r="AK123" s="266"/>
      <c r="AL123" s="26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c r="BP123" s="266"/>
      <c r="BQ123" s="266"/>
      <c r="BR123" s="266"/>
      <c r="BS123" s="266"/>
    </row>
    <row r="124" spans="1:71" ht="12.75" x14ac:dyDescent="0.2">
      <c r="A124" s="310" t="s">
        <v>574</v>
      </c>
      <c r="B124" s="312" t="s">
        <v>542</v>
      </c>
      <c r="C124" s="269" t="s">
        <v>575</v>
      </c>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266"/>
      <c r="AU124" s="266"/>
      <c r="AV124" s="266"/>
      <c r="AW124" s="266"/>
      <c r="AX124" s="266"/>
      <c r="AY124" s="266"/>
      <c r="AZ124" s="266"/>
      <c r="BA124" s="266"/>
      <c r="BB124" s="266"/>
      <c r="BC124" s="266"/>
      <c r="BD124" s="266"/>
      <c r="BE124" s="266"/>
      <c r="BF124" s="266"/>
      <c r="BG124" s="266"/>
      <c r="BH124" s="266"/>
      <c r="BI124" s="266"/>
      <c r="BJ124" s="266"/>
      <c r="BK124" s="266"/>
      <c r="BL124" s="266"/>
      <c r="BM124" s="266"/>
      <c r="BN124" s="266"/>
      <c r="BO124" s="266"/>
      <c r="BP124" s="266"/>
      <c r="BQ124" s="266"/>
      <c r="BR124" s="266"/>
      <c r="BS124" s="266"/>
    </row>
    <row r="125" spans="1:71" s="225" customFormat="1" ht="12.75" x14ac:dyDescent="0.2">
      <c r="A125" s="313"/>
      <c r="B125" s="314"/>
      <c r="C125" s="270"/>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c r="BQ125" s="271"/>
      <c r="BR125" s="271"/>
      <c r="BS125" s="271"/>
    </row>
    <row r="126" spans="1:71" ht="12.75" x14ac:dyDescent="0.2">
      <c r="A126" s="310" t="s">
        <v>576</v>
      </c>
      <c r="B126" s="315">
        <f>$B$122*1000*1000</f>
        <v>1130805.3785865621</v>
      </c>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c r="AH126" s="266"/>
      <c r="AI126" s="266"/>
      <c r="AJ126" s="266"/>
      <c r="AK126" s="266"/>
      <c r="AL126" s="266"/>
      <c r="AM126" s="266"/>
      <c r="AN126" s="266"/>
      <c r="AO126" s="266"/>
      <c r="AP126" s="266"/>
      <c r="AQ126" s="266"/>
      <c r="AR126" s="266"/>
      <c r="AS126" s="266"/>
      <c r="AT126" s="266"/>
      <c r="AU126" s="266"/>
      <c r="AV126" s="266"/>
      <c r="AW126" s="266"/>
      <c r="AX126" s="266"/>
      <c r="AY126" s="266"/>
      <c r="AZ126" s="266"/>
      <c r="BA126" s="266"/>
      <c r="BB126" s="266"/>
      <c r="BC126" s="266"/>
      <c r="BD126" s="266"/>
      <c r="BE126" s="266"/>
      <c r="BF126" s="266"/>
      <c r="BG126" s="266"/>
      <c r="BH126" s="266"/>
      <c r="BI126" s="266"/>
      <c r="BJ126" s="266"/>
      <c r="BK126" s="266"/>
      <c r="BL126" s="266"/>
      <c r="BM126" s="266"/>
      <c r="BN126" s="266"/>
      <c r="BO126" s="266"/>
      <c r="BP126" s="266"/>
      <c r="BQ126" s="266"/>
      <c r="BR126" s="266"/>
      <c r="BS126" s="266"/>
    </row>
    <row r="127" spans="1:71" ht="12.75" x14ac:dyDescent="0.2">
      <c r="A127" s="310" t="s">
        <v>577</v>
      </c>
      <c r="B127" s="316">
        <v>0.01</v>
      </c>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c r="AH127" s="266"/>
      <c r="AI127" s="266"/>
      <c r="AJ127" s="266"/>
      <c r="AK127" s="266"/>
      <c r="AL127" s="266"/>
      <c r="AM127" s="266"/>
      <c r="AN127" s="266"/>
      <c r="AO127" s="266"/>
      <c r="AP127" s="266"/>
      <c r="AQ127" s="266"/>
      <c r="AR127" s="266"/>
      <c r="AS127" s="266"/>
      <c r="AT127" s="266"/>
      <c r="AU127" s="266"/>
      <c r="AV127" s="266"/>
      <c r="AW127" s="266"/>
      <c r="AX127" s="266"/>
      <c r="AY127" s="266"/>
      <c r="AZ127" s="266"/>
      <c r="BA127" s="266"/>
      <c r="BB127" s="266"/>
      <c r="BC127" s="266"/>
      <c r="BD127" s="266"/>
      <c r="BE127" s="266"/>
      <c r="BF127" s="266"/>
      <c r="BG127" s="266"/>
      <c r="BH127" s="266"/>
      <c r="BI127" s="266"/>
      <c r="BJ127" s="266"/>
      <c r="BK127" s="266"/>
      <c r="BL127" s="266"/>
      <c r="BM127" s="266"/>
      <c r="BN127" s="266"/>
      <c r="BO127" s="266"/>
      <c r="BP127" s="266"/>
      <c r="BQ127" s="266"/>
      <c r="BR127" s="266"/>
      <c r="BS127" s="266"/>
    </row>
    <row r="128" spans="1:71" ht="12.75" x14ac:dyDescent="0.2">
      <c r="A128" s="268"/>
      <c r="B128" s="272"/>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c r="AH128" s="266"/>
      <c r="AI128" s="266"/>
      <c r="AJ128" s="266"/>
      <c r="AK128" s="266"/>
      <c r="AL128" s="266"/>
      <c r="AM128" s="266"/>
      <c r="AN128" s="266"/>
      <c r="AO128" s="266"/>
      <c r="AP128" s="266"/>
      <c r="AQ128" s="266"/>
      <c r="AR128" s="266"/>
      <c r="AS128" s="266"/>
      <c r="AT128" s="266"/>
      <c r="AU128" s="266"/>
      <c r="AV128" s="266"/>
      <c r="AW128" s="266"/>
      <c r="AX128" s="266"/>
      <c r="AY128" s="266"/>
      <c r="AZ128" s="266"/>
      <c r="BA128" s="266"/>
      <c r="BB128" s="266"/>
      <c r="BC128" s="266"/>
      <c r="BD128" s="266"/>
      <c r="BE128" s="266"/>
      <c r="BF128" s="266"/>
      <c r="BG128" s="266"/>
      <c r="BH128" s="266"/>
      <c r="BI128" s="266"/>
      <c r="BJ128" s="266"/>
      <c r="BK128" s="266"/>
      <c r="BL128" s="266"/>
      <c r="BM128" s="266"/>
      <c r="BN128" s="266"/>
      <c r="BO128" s="266"/>
      <c r="BP128" s="266"/>
      <c r="BQ128" s="266"/>
      <c r="BR128" s="266"/>
      <c r="BS128" s="266"/>
    </row>
    <row r="129" spans="1:71" ht="12.75" x14ac:dyDescent="0.2">
      <c r="A129" s="310" t="s">
        <v>578</v>
      </c>
      <c r="B129" s="317">
        <v>0.20499999999999999</v>
      </c>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c r="AH129" s="266"/>
      <c r="AI129" s="266"/>
      <c r="AJ129" s="266"/>
      <c r="AK129" s="266"/>
      <c r="AL129" s="266"/>
      <c r="AM129" s="266"/>
      <c r="AN129" s="266"/>
      <c r="AO129" s="266"/>
      <c r="AP129" s="266"/>
      <c r="AQ129" s="266"/>
      <c r="AR129" s="266"/>
      <c r="AS129" s="266"/>
      <c r="AT129" s="266"/>
      <c r="AU129" s="266"/>
      <c r="AV129" s="266"/>
      <c r="AW129" s="266"/>
      <c r="AX129" s="266"/>
      <c r="AY129" s="266"/>
      <c r="AZ129" s="266"/>
      <c r="BA129" s="266"/>
      <c r="BB129" s="266"/>
      <c r="BC129" s="266"/>
      <c r="BD129" s="266"/>
      <c r="BE129" s="266"/>
      <c r="BF129" s="266"/>
      <c r="BG129" s="266"/>
      <c r="BH129" s="266"/>
      <c r="BI129" s="266"/>
      <c r="BJ129" s="266"/>
      <c r="BK129" s="266"/>
      <c r="BL129" s="266"/>
      <c r="BM129" s="266"/>
      <c r="BN129" s="266"/>
      <c r="BO129" s="266"/>
      <c r="BP129" s="266"/>
      <c r="BQ129" s="266"/>
      <c r="BR129" s="266"/>
      <c r="BS129" s="266"/>
    </row>
    <row r="130" spans="1:71" x14ac:dyDescent="0.2">
      <c r="A130" s="318"/>
      <c r="B130" s="319"/>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c r="AH130" s="266"/>
      <c r="AI130" s="266"/>
      <c r="AJ130" s="266"/>
      <c r="AK130" s="266"/>
      <c r="AL130" s="266"/>
      <c r="AM130" s="266"/>
      <c r="AN130" s="266"/>
      <c r="AO130" s="266"/>
      <c r="AP130" s="266"/>
      <c r="AQ130" s="266"/>
      <c r="AR130" s="266"/>
      <c r="AS130" s="266"/>
      <c r="AT130" s="266"/>
      <c r="AU130" s="266"/>
      <c r="AV130" s="266"/>
      <c r="AW130" s="266"/>
      <c r="AX130" s="266"/>
      <c r="AY130" s="266"/>
      <c r="AZ130" s="266"/>
      <c r="BA130" s="266"/>
      <c r="BB130" s="266"/>
      <c r="BC130" s="266"/>
      <c r="BD130" s="266"/>
      <c r="BE130" s="266"/>
      <c r="BF130" s="266"/>
      <c r="BG130" s="266"/>
      <c r="BH130" s="266"/>
      <c r="BI130" s="266"/>
      <c r="BJ130" s="266"/>
      <c r="BK130" s="266"/>
      <c r="BL130" s="266"/>
      <c r="BM130" s="266"/>
      <c r="BN130" s="266"/>
      <c r="BO130" s="266"/>
      <c r="BP130" s="266"/>
      <c r="BQ130" s="266"/>
      <c r="BR130" s="266"/>
      <c r="BS130" s="266"/>
    </row>
    <row r="131" spans="1:71" ht="25.5" x14ac:dyDescent="0.2">
      <c r="A131" s="320" t="s">
        <v>579</v>
      </c>
      <c r="B131" s="321">
        <v>1.23072</v>
      </c>
      <c r="C131" s="266" t="s">
        <v>580</v>
      </c>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row>
    <row r="132" spans="1:71" ht="25.5" x14ac:dyDescent="0.2">
      <c r="A132" s="320" t="s">
        <v>581</v>
      </c>
      <c r="B132" s="321">
        <v>1.20268</v>
      </c>
      <c r="C132" s="266" t="s">
        <v>580</v>
      </c>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c r="AH132" s="266"/>
      <c r="AI132" s="266"/>
      <c r="AJ132" s="266"/>
      <c r="AK132" s="266"/>
      <c r="AL132" s="266"/>
      <c r="AM132" s="266"/>
      <c r="AN132" s="266"/>
      <c r="AO132" s="266"/>
      <c r="AP132" s="266"/>
      <c r="AQ132" s="266"/>
      <c r="AR132" s="266"/>
      <c r="AS132" s="266"/>
      <c r="AT132" s="266"/>
      <c r="AU132" s="266"/>
      <c r="AV132" s="266"/>
      <c r="AW132" s="266"/>
      <c r="AX132" s="266"/>
      <c r="AY132" s="266"/>
      <c r="AZ132" s="266"/>
      <c r="BA132" s="266"/>
      <c r="BB132" s="266"/>
      <c r="BC132" s="266"/>
      <c r="BD132" s="266"/>
      <c r="BE132" s="266"/>
      <c r="BF132" s="266"/>
      <c r="BG132" s="266"/>
      <c r="BH132" s="266"/>
      <c r="BI132" s="266"/>
      <c r="BJ132" s="266"/>
      <c r="BK132" s="266"/>
      <c r="BL132" s="266"/>
      <c r="BM132" s="266"/>
      <c r="BN132" s="266"/>
      <c r="BO132" s="266"/>
      <c r="BP132" s="266"/>
      <c r="BQ132" s="266"/>
      <c r="BR132" s="266"/>
      <c r="BS132" s="266"/>
    </row>
    <row r="133" spans="1:71" ht="12.75" x14ac:dyDescent="0.2">
      <c r="A133" s="268"/>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c r="AH133" s="266"/>
      <c r="AI133" s="266"/>
      <c r="AJ133" s="266"/>
      <c r="AK133" s="266"/>
      <c r="AL133" s="266"/>
      <c r="AM133" s="266"/>
      <c r="AN133" s="266"/>
      <c r="AO133" s="266"/>
      <c r="AP133" s="266"/>
      <c r="AQ133" s="225"/>
      <c r="AR133" s="225"/>
      <c r="AS133" s="225"/>
      <c r="BH133" s="266"/>
      <c r="BI133" s="266"/>
      <c r="BJ133" s="266"/>
      <c r="BK133" s="266"/>
      <c r="BL133" s="266"/>
      <c r="BM133" s="266"/>
      <c r="BN133" s="266"/>
      <c r="BO133" s="266"/>
      <c r="BP133" s="266"/>
      <c r="BQ133" s="266"/>
      <c r="BR133" s="266"/>
      <c r="BS133" s="266"/>
    </row>
    <row r="134" spans="1:71" x14ac:dyDescent="0.2">
      <c r="A134" s="310" t="s">
        <v>582</v>
      </c>
      <c r="C134" s="271" t="s">
        <v>583</v>
      </c>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25"/>
      <c r="AR134" s="225"/>
      <c r="AS134" s="225"/>
      <c r="BH134" s="271"/>
      <c r="BI134" s="271"/>
      <c r="BJ134" s="271"/>
      <c r="BK134" s="271"/>
      <c r="BL134" s="271"/>
      <c r="BM134" s="271"/>
      <c r="BN134" s="271"/>
      <c r="BO134" s="271"/>
      <c r="BP134" s="271"/>
      <c r="BQ134" s="271"/>
      <c r="BR134" s="271"/>
      <c r="BS134" s="271"/>
    </row>
    <row r="135" spans="1:71" ht="12.75" x14ac:dyDescent="0.2">
      <c r="A135" s="310"/>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10" t="s">
        <v>584</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25" customFormat="1" ht="15" x14ac:dyDescent="0.2">
      <c r="A137" s="310" t="s">
        <v>585</v>
      </c>
      <c r="B137" s="325"/>
      <c r="C137" s="285">
        <f>(1+B137)*(1+C136)-1</f>
        <v>5.8000000000000052E-2</v>
      </c>
      <c r="D137" s="285">
        <f t="shared" ref="D137:AY137" si="40">(1+C137)*(1+D136)-1</f>
        <v>0.11619000000000002</v>
      </c>
      <c r="E137" s="285">
        <f t="shared" si="40"/>
        <v>0.17758045</v>
      </c>
      <c r="F137" s="285">
        <f t="shared" si="40"/>
        <v>0.24234737475000001</v>
      </c>
      <c r="G137" s="285">
        <f t="shared" si="40"/>
        <v>0.31067648036124984</v>
      </c>
      <c r="H137" s="285">
        <f t="shared" si="40"/>
        <v>0.38276368678111861</v>
      </c>
      <c r="I137" s="285">
        <f t="shared" si="40"/>
        <v>0.45881568955408003</v>
      </c>
      <c r="J137" s="285">
        <f t="shared" si="40"/>
        <v>0.53905055247955436</v>
      </c>
      <c r="K137" s="285">
        <f t="shared" si="40"/>
        <v>0.62369833286592979</v>
      </c>
      <c r="L137" s="285">
        <f t="shared" si="40"/>
        <v>0.71300174117355586</v>
      </c>
      <c r="M137" s="285">
        <f t="shared" si="40"/>
        <v>0.80721683693810142</v>
      </c>
      <c r="N137" s="285">
        <f t="shared" si="40"/>
        <v>0.90661376296969687</v>
      </c>
      <c r="O137" s="285">
        <f t="shared" si="40"/>
        <v>1.0114775199330301</v>
      </c>
      <c r="P137" s="285">
        <f t="shared" si="40"/>
        <v>1.1221087835293466</v>
      </c>
      <c r="Q137" s="285">
        <f t="shared" si="40"/>
        <v>1.2388247666234604</v>
      </c>
      <c r="R137" s="285">
        <f t="shared" si="40"/>
        <v>1.3619601287877505</v>
      </c>
      <c r="S137" s="285">
        <f t="shared" si="40"/>
        <v>1.4918679358710767</v>
      </c>
      <c r="T137" s="285">
        <f t="shared" si="40"/>
        <v>1.6289206723439857</v>
      </c>
      <c r="U137" s="285">
        <f t="shared" si="40"/>
        <v>1.7735113093229047</v>
      </c>
      <c r="V137" s="285">
        <f t="shared" si="40"/>
        <v>1.9260544313356642</v>
      </c>
      <c r="W137" s="285">
        <f t="shared" si="40"/>
        <v>2.0869874250591254</v>
      </c>
      <c r="X137" s="285">
        <f t="shared" si="40"/>
        <v>2.2567717334373771</v>
      </c>
      <c r="Y137" s="285">
        <f t="shared" si="40"/>
        <v>2.4358941787764326</v>
      </c>
      <c r="Z137" s="285">
        <f t="shared" si="40"/>
        <v>2.6248683586091359</v>
      </c>
      <c r="AA137" s="285">
        <f t="shared" si="40"/>
        <v>2.8242361183326383</v>
      </c>
      <c r="AB137" s="285">
        <f t="shared" si="40"/>
        <v>3.0345691048409336</v>
      </c>
      <c r="AC137" s="285">
        <f t="shared" si="40"/>
        <v>3.2564704056071845</v>
      </c>
      <c r="AD137" s="285">
        <f t="shared" si="40"/>
        <v>3.4905762779155793</v>
      </c>
      <c r="AE137" s="285">
        <f t="shared" si="40"/>
        <v>3.7375579732009356</v>
      </c>
      <c r="AF137" s="285">
        <f t="shared" si="40"/>
        <v>3.9981236617269866</v>
      </c>
      <c r="AG137" s="285">
        <f t="shared" si="40"/>
        <v>4.2730204631219708</v>
      </c>
      <c r="AH137" s="285">
        <f t="shared" si="40"/>
        <v>4.563036588593679</v>
      </c>
      <c r="AI137" s="285">
        <f t="shared" si="40"/>
        <v>4.8690036009663311</v>
      </c>
      <c r="AJ137" s="285">
        <f t="shared" si="40"/>
        <v>5.1917987990194794</v>
      </c>
      <c r="AK137" s="285">
        <f t="shared" si="40"/>
        <v>5.5323477329655502</v>
      </c>
      <c r="AL137" s="285">
        <f t="shared" si="40"/>
        <v>5.8916268582786548</v>
      </c>
      <c r="AM137" s="285">
        <f t="shared" si="40"/>
        <v>6.2706663354839804</v>
      </c>
      <c r="AN137" s="285">
        <f t="shared" si="40"/>
        <v>6.6705529839355986</v>
      </c>
      <c r="AO137" s="285">
        <f t="shared" si="40"/>
        <v>7.0924333980520569</v>
      </c>
      <c r="AP137" s="285">
        <f t="shared" si="40"/>
        <v>7.5375172349449198</v>
      </c>
      <c r="AQ137" s="285">
        <f t="shared" si="40"/>
        <v>8.0070806828668903</v>
      </c>
      <c r="AR137" s="285">
        <f t="shared" si="40"/>
        <v>8.5024701204245687</v>
      </c>
      <c r="AS137" s="285">
        <f t="shared" si="40"/>
        <v>9.0251059770479198</v>
      </c>
      <c r="AT137" s="285">
        <f t="shared" si="40"/>
        <v>9.5764868057855548</v>
      </c>
      <c r="AU137" s="285">
        <f t="shared" si="40"/>
        <v>10.15819358010376</v>
      </c>
      <c r="AV137" s="285">
        <f t="shared" si="40"/>
        <v>10.771894227009465</v>
      </c>
      <c r="AW137" s="285">
        <f>(1+AV137)*(1+AW136)-1</f>
        <v>11.419348409494985</v>
      </c>
      <c r="AX137" s="285">
        <f t="shared" si="40"/>
        <v>12.102412572017208</v>
      </c>
      <c r="AY137" s="285">
        <f t="shared" si="40"/>
        <v>12.823045263478154</v>
      </c>
    </row>
    <row r="138" spans="1:71" s="225" customFormat="1" x14ac:dyDescent="0.2">
      <c r="A138" s="273"/>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85"/>
    </row>
    <row r="139" spans="1:71" ht="12.75" x14ac:dyDescent="0.2">
      <c r="A139" s="268"/>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66"/>
      <c r="BA139" s="266"/>
      <c r="BB139" s="266"/>
      <c r="BC139" s="266"/>
      <c r="BD139" s="266"/>
      <c r="BE139" s="266"/>
      <c r="BF139" s="266"/>
      <c r="BG139" s="266"/>
      <c r="BH139" s="266"/>
      <c r="BI139" s="266"/>
      <c r="BJ139" s="266"/>
      <c r="BK139" s="266"/>
      <c r="BL139" s="266"/>
      <c r="BM139" s="266"/>
      <c r="BN139" s="266"/>
      <c r="BO139" s="266"/>
      <c r="BP139" s="266"/>
      <c r="BQ139" s="266"/>
      <c r="BR139" s="266"/>
      <c r="BS139" s="266"/>
    </row>
    <row r="140" spans="1:71" x14ac:dyDescent="0.2">
      <c r="A140" s="268"/>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66"/>
      <c r="BA140" s="266"/>
      <c r="BB140" s="266"/>
      <c r="BC140" s="266"/>
      <c r="BD140" s="266"/>
      <c r="BE140" s="266"/>
      <c r="BF140" s="266"/>
      <c r="BG140" s="266"/>
      <c r="BH140" s="266"/>
      <c r="BI140" s="266"/>
      <c r="BJ140" s="266"/>
      <c r="BK140" s="266"/>
      <c r="BL140" s="266"/>
      <c r="BM140" s="266"/>
      <c r="BN140" s="266"/>
      <c r="BO140" s="266"/>
      <c r="BP140" s="266"/>
      <c r="BQ140" s="266"/>
      <c r="BR140" s="266"/>
      <c r="BS140" s="266"/>
    </row>
    <row r="141" spans="1:71" ht="15" x14ac:dyDescent="0.2">
      <c r="A141" s="268"/>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66"/>
      <c r="BA141" s="266"/>
      <c r="BB141" s="266"/>
      <c r="BC141" s="266"/>
      <c r="BD141" s="266"/>
      <c r="BE141" s="266"/>
      <c r="BF141" s="266"/>
      <c r="BG141" s="266"/>
      <c r="BH141" s="266"/>
      <c r="BI141" s="266"/>
      <c r="BJ141" s="266"/>
      <c r="BK141" s="266"/>
      <c r="BL141" s="266"/>
      <c r="BM141" s="266"/>
      <c r="BN141" s="266"/>
      <c r="BO141" s="266"/>
      <c r="BP141" s="266"/>
      <c r="BQ141" s="266"/>
      <c r="BR141" s="266"/>
      <c r="BS141" s="266"/>
    </row>
    <row r="142" spans="1:71" ht="12.75" x14ac:dyDescent="0.2">
      <c r="A142" s="268"/>
      <c r="B142" s="266"/>
      <c r="C142" s="266"/>
      <c r="D142" s="266"/>
      <c r="E142" s="266"/>
      <c r="F142" s="266"/>
      <c r="G142" s="266"/>
      <c r="H142" s="266"/>
      <c r="I142" s="266"/>
      <c r="J142" s="266"/>
      <c r="K142" s="266"/>
      <c r="L142" s="266"/>
      <c r="M142" s="266"/>
      <c r="N142" s="266"/>
      <c r="O142" s="266"/>
      <c r="P142" s="266"/>
      <c r="Q142" s="266"/>
      <c r="R142" s="266"/>
      <c r="S142" s="266"/>
      <c r="T142" s="266"/>
      <c r="U142" s="266"/>
      <c r="V142" s="266"/>
      <c r="W142" s="266"/>
      <c r="X142" s="266"/>
      <c r="Y142" s="266"/>
      <c r="Z142" s="266"/>
      <c r="AA142" s="266"/>
      <c r="AB142" s="266"/>
      <c r="AC142" s="266"/>
      <c r="AD142" s="266"/>
      <c r="AE142" s="266"/>
      <c r="AF142" s="266"/>
      <c r="AG142" s="266"/>
      <c r="AH142" s="266"/>
      <c r="AI142" s="266"/>
      <c r="AJ142" s="266"/>
      <c r="AK142" s="266"/>
      <c r="AL142" s="266"/>
      <c r="AM142" s="266"/>
      <c r="AN142" s="266"/>
      <c r="AO142" s="266"/>
      <c r="AP142" s="266"/>
      <c r="AR142" s="266"/>
      <c r="AS142" s="266"/>
      <c r="AT142" s="266"/>
      <c r="AU142" s="266"/>
      <c r="AV142" s="266"/>
      <c r="AW142" s="266"/>
      <c r="AX142" s="266"/>
      <c r="AY142" s="266"/>
      <c r="AZ142" s="266"/>
      <c r="BA142" s="266"/>
      <c r="BB142" s="266"/>
      <c r="BC142" s="266"/>
      <c r="BD142" s="266"/>
      <c r="BE142" s="266"/>
      <c r="BF142" s="266"/>
      <c r="BG142" s="266"/>
      <c r="BH142" s="266"/>
      <c r="BI142" s="266"/>
      <c r="BJ142" s="266"/>
      <c r="BK142" s="266"/>
      <c r="BL142" s="266"/>
      <c r="BM142" s="266"/>
      <c r="BN142" s="266"/>
      <c r="BO142" s="266"/>
      <c r="BP142" s="266"/>
      <c r="BQ142" s="266"/>
      <c r="BR142" s="266"/>
      <c r="BS142" s="266"/>
    </row>
    <row r="143" spans="1:71" ht="12.75" x14ac:dyDescent="0.2">
      <c r="A143" s="268"/>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266"/>
      <c r="AF143" s="266"/>
      <c r="AG143" s="266"/>
      <c r="AH143" s="266"/>
      <c r="AI143" s="266"/>
      <c r="AJ143" s="266"/>
      <c r="AK143" s="266"/>
      <c r="AL143" s="266"/>
      <c r="AM143" s="266"/>
      <c r="AN143" s="266"/>
      <c r="AO143" s="266"/>
      <c r="AP143" s="266"/>
      <c r="AQ143" s="266"/>
      <c r="AR143" s="266"/>
      <c r="AS143" s="266"/>
      <c r="AT143" s="266"/>
      <c r="AU143" s="266"/>
      <c r="AV143" s="266"/>
      <c r="AW143" s="266"/>
      <c r="AX143" s="266"/>
      <c r="AY143" s="266"/>
      <c r="AZ143" s="266"/>
      <c r="BA143" s="266"/>
      <c r="BB143" s="266"/>
      <c r="BC143" s="266"/>
      <c r="BD143" s="266"/>
      <c r="BE143" s="266"/>
      <c r="BF143" s="266"/>
      <c r="BG143" s="266"/>
      <c r="BH143" s="266"/>
      <c r="BI143" s="266"/>
      <c r="BJ143" s="266"/>
      <c r="BK143" s="266"/>
      <c r="BL143" s="266"/>
      <c r="BM143" s="266"/>
      <c r="BN143" s="266"/>
      <c r="BO143" s="266"/>
      <c r="BP143" s="266"/>
      <c r="BQ143" s="266"/>
      <c r="BR143" s="266"/>
      <c r="BS143" s="266"/>
    </row>
    <row r="144" spans="1:71" ht="12.75" x14ac:dyDescent="0.2">
      <c r="A144" s="268"/>
      <c r="B144" s="266"/>
      <c r="C144" s="266"/>
      <c r="D144" s="266"/>
      <c r="E144" s="266"/>
      <c r="F144" s="266"/>
      <c r="G144" s="266"/>
      <c r="H144" s="266"/>
      <c r="I144" s="266"/>
      <c r="J144" s="266"/>
      <c r="K144" s="266"/>
      <c r="L144" s="266"/>
      <c r="M144" s="266"/>
      <c r="N144" s="266"/>
      <c r="O144" s="266"/>
      <c r="P144" s="266"/>
      <c r="Q144" s="266"/>
      <c r="R144" s="266"/>
      <c r="S144" s="266"/>
      <c r="T144" s="266"/>
      <c r="U144" s="266"/>
      <c r="V144" s="266"/>
      <c r="W144" s="266"/>
      <c r="X144" s="266"/>
      <c r="Y144" s="266"/>
      <c r="Z144" s="266"/>
      <c r="AA144" s="266"/>
      <c r="AB144" s="266"/>
      <c r="AC144" s="266"/>
      <c r="AD144" s="266"/>
      <c r="AE144" s="266"/>
      <c r="AF144" s="266"/>
      <c r="AG144" s="266"/>
      <c r="AH144" s="266"/>
      <c r="AI144" s="266"/>
      <c r="AJ144" s="266"/>
      <c r="AK144" s="266"/>
      <c r="AL144" s="266"/>
      <c r="AM144" s="266"/>
      <c r="AN144" s="266"/>
      <c r="AO144" s="266"/>
      <c r="AP144" s="266"/>
      <c r="AQ144" s="266"/>
      <c r="AR144" s="266"/>
      <c r="AS144" s="266"/>
      <c r="AT144" s="266"/>
      <c r="AU144" s="266"/>
      <c r="AV144" s="266"/>
      <c r="AW144" s="266"/>
      <c r="AX144" s="266"/>
      <c r="AY144" s="266"/>
      <c r="AZ144" s="266"/>
      <c r="BA144" s="266"/>
      <c r="BB144" s="266"/>
      <c r="BC144" s="266"/>
      <c r="BD144" s="266"/>
      <c r="BE144" s="266"/>
      <c r="BF144" s="266"/>
      <c r="BG144" s="266"/>
      <c r="BH144" s="266"/>
      <c r="BI144" s="266"/>
      <c r="BJ144" s="266"/>
      <c r="BK144" s="266"/>
      <c r="BL144" s="266"/>
      <c r="BM144" s="266"/>
      <c r="BN144" s="266"/>
      <c r="BO144" s="266"/>
      <c r="BP144" s="266"/>
      <c r="BQ144" s="266"/>
      <c r="BR144" s="266"/>
      <c r="BS144" s="266"/>
    </row>
    <row r="145" spans="1:71" ht="12.75" x14ac:dyDescent="0.2">
      <c r="A145" s="268"/>
      <c r="B145" s="266"/>
      <c r="C145" s="266"/>
      <c r="D145" s="266"/>
      <c r="E145" s="266"/>
      <c r="F145" s="266"/>
      <c r="G145" s="266"/>
      <c r="H145" s="266"/>
      <c r="I145" s="266"/>
      <c r="J145" s="266"/>
      <c r="K145" s="266"/>
      <c r="L145" s="266"/>
      <c r="M145" s="266"/>
      <c r="N145" s="266"/>
      <c r="O145" s="266"/>
      <c r="P145" s="266"/>
      <c r="Q145" s="266"/>
      <c r="R145" s="266"/>
      <c r="S145" s="266"/>
      <c r="T145" s="266"/>
      <c r="U145" s="266"/>
      <c r="V145" s="266"/>
      <c r="W145" s="266"/>
      <c r="X145" s="266"/>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row>
    <row r="146" spans="1:71" ht="12.75" x14ac:dyDescent="0.2">
      <c r="A146" s="268"/>
      <c r="B146" s="266"/>
      <c r="C146" s="266"/>
      <c r="D146" s="266"/>
      <c r="E146" s="266"/>
      <c r="F146" s="266"/>
      <c r="G146" s="266"/>
      <c r="H146" s="266"/>
      <c r="I146" s="266"/>
      <c r="J146" s="266"/>
      <c r="K146" s="266"/>
      <c r="L146" s="266"/>
      <c r="M146" s="266"/>
      <c r="N146" s="266"/>
      <c r="O146" s="266"/>
      <c r="P146" s="266"/>
      <c r="Q146" s="266"/>
      <c r="R146" s="266"/>
      <c r="S146" s="266"/>
      <c r="T146" s="266"/>
      <c r="U146" s="266"/>
      <c r="V146" s="266"/>
      <c r="W146" s="266"/>
      <c r="X146" s="266"/>
      <c r="Y146" s="266"/>
      <c r="Z146" s="266"/>
      <c r="AA146" s="266"/>
      <c r="AB146" s="266"/>
      <c r="AC146" s="266"/>
      <c r="AD146" s="266"/>
      <c r="AE146" s="266"/>
      <c r="AF146" s="266"/>
      <c r="AG146" s="266"/>
      <c r="AH146" s="266"/>
      <c r="AI146" s="266"/>
      <c r="AJ146" s="266"/>
      <c r="AK146" s="266"/>
      <c r="AL146" s="266"/>
      <c r="AM146" s="266"/>
      <c r="AN146" s="266"/>
      <c r="AO146" s="266"/>
      <c r="AP146" s="266"/>
      <c r="AQ146" s="266"/>
      <c r="AR146" s="266"/>
      <c r="AS146" s="266"/>
      <c r="AT146" s="266"/>
      <c r="AU146" s="266"/>
      <c r="AV146" s="266"/>
      <c r="AW146" s="266"/>
      <c r="AX146" s="266"/>
      <c r="AY146" s="266"/>
      <c r="AZ146" s="266"/>
      <c r="BA146" s="266"/>
      <c r="BB146" s="266"/>
      <c r="BC146" s="266"/>
      <c r="BD146" s="266"/>
      <c r="BE146" s="266"/>
      <c r="BF146" s="266"/>
      <c r="BG146" s="266"/>
      <c r="BH146" s="266"/>
      <c r="BI146" s="266"/>
      <c r="BJ146" s="266"/>
      <c r="BK146" s="266"/>
      <c r="BL146" s="266"/>
      <c r="BM146" s="266"/>
      <c r="BN146" s="266"/>
      <c r="BO146" s="266"/>
      <c r="BP146" s="266"/>
      <c r="BQ146" s="266"/>
      <c r="BR146" s="266"/>
      <c r="BS146" s="266"/>
    </row>
    <row r="147" spans="1:71" ht="12.75" x14ac:dyDescent="0.2">
      <c r="A147" s="268"/>
      <c r="B147" s="266"/>
      <c r="C147" s="266"/>
      <c r="D147" s="266"/>
      <c r="E147" s="266"/>
      <c r="F147" s="266"/>
      <c r="G147" s="266"/>
      <c r="H147" s="266"/>
      <c r="I147" s="266"/>
      <c r="J147" s="266"/>
      <c r="K147" s="266"/>
      <c r="L147" s="266"/>
      <c r="M147" s="266"/>
      <c r="N147" s="266"/>
      <c r="O147" s="266"/>
      <c r="P147" s="266"/>
      <c r="Q147" s="266"/>
      <c r="R147" s="266"/>
      <c r="S147" s="266"/>
      <c r="T147" s="266"/>
      <c r="U147" s="266"/>
      <c r="V147" s="266"/>
      <c r="W147" s="266"/>
      <c r="X147" s="266"/>
      <c r="Y147" s="266"/>
      <c r="Z147" s="266"/>
      <c r="AA147" s="266"/>
      <c r="AB147" s="266"/>
      <c r="AC147" s="266"/>
      <c r="AD147" s="266"/>
      <c r="AE147" s="266"/>
      <c r="AF147" s="266"/>
      <c r="AG147" s="266"/>
      <c r="AH147" s="266"/>
      <c r="AI147" s="266"/>
      <c r="AJ147" s="266"/>
      <c r="AK147" s="266"/>
      <c r="AL147" s="266"/>
      <c r="AM147" s="266"/>
      <c r="AN147" s="266"/>
      <c r="AO147" s="266"/>
      <c r="AP147" s="266"/>
      <c r="AQ147" s="266"/>
      <c r="AR147" s="266"/>
      <c r="AS147" s="266"/>
      <c r="AT147" s="266"/>
      <c r="AU147" s="266"/>
      <c r="AV147" s="266"/>
      <c r="AW147" s="266"/>
      <c r="AX147" s="266"/>
      <c r="AY147" s="266"/>
      <c r="AZ147" s="266"/>
      <c r="BA147" s="266"/>
      <c r="BB147" s="266"/>
      <c r="BC147" s="266"/>
      <c r="BD147" s="266"/>
      <c r="BE147" s="266"/>
      <c r="BF147" s="266"/>
      <c r="BG147" s="266"/>
      <c r="BH147" s="266"/>
      <c r="BI147" s="266"/>
      <c r="BJ147" s="266"/>
      <c r="BK147" s="266"/>
      <c r="BL147" s="266"/>
      <c r="BM147" s="266"/>
      <c r="BN147" s="266"/>
      <c r="BO147" s="266"/>
      <c r="BP147" s="266"/>
      <c r="BQ147" s="266"/>
      <c r="BR147" s="266"/>
      <c r="BS147" s="266"/>
    </row>
    <row r="148" spans="1:71" ht="12.75" x14ac:dyDescent="0.2">
      <c r="A148" s="268"/>
      <c r="B148" s="266"/>
      <c r="C148" s="266"/>
      <c r="D148" s="266"/>
      <c r="E148" s="266"/>
      <c r="F148" s="266"/>
      <c r="G148" s="266"/>
      <c r="H148" s="266"/>
      <c r="I148" s="266"/>
      <c r="J148" s="266"/>
      <c r="K148" s="266"/>
      <c r="L148" s="266"/>
      <c r="M148" s="266"/>
      <c r="N148" s="266"/>
      <c r="O148" s="266"/>
      <c r="P148" s="266"/>
      <c r="Q148" s="266"/>
      <c r="R148" s="266"/>
      <c r="S148" s="266"/>
      <c r="T148" s="266"/>
      <c r="U148" s="266"/>
      <c r="V148" s="266"/>
      <c r="W148" s="266"/>
      <c r="X148" s="266"/>
      <c r="Y148" s="266"/>
      <c r="Z148" s="266"/>
      <c r="AA148" s="266"/>
      <c r="AB148" s="266"/>
      <c r="AC148" s="266"/>
      <c r="AD148" s="266"/>
      <c r="AE148" s="266"/>
      <c r="AF148" s="266"/>
      <c r="AG148" s="266"/>
      <c r="AH148" s="266"/>
      <c r="AI148" s="266"/>
      <c r="AJ148" s="266"/>
      <c r="AK148" s="266"/>
      <c r="AL148" s="266"/>
      <c r="AM148" s="266"/>
      <c r="AN148" s="266"/>
      <c r="AO148" s="266"/>
      <c r="AP148" s="266"/>
      <c r="AQ148" s="266"/>
      <c r="AR148" s="266"/>
      <c r="AS148" s="266"/>
      <c r="AT148" s="266"/>
      <c r="AU148" s="266"/>
      <c r="AV148" s="266"/>
      <c r="AW148" s="266"/>
      <c r="AX148" s="266"/>
      <c r="AY148" s="266"/>
      <c r="AZ148" s="266"/>
      <c r="BA148" s="266"/>
      <c r="BB148" s="266"/>
      <c r="BC148" s="266"/>
      <c r="BD148" s="266"/>
      <c r="BE148" s="266"/>
      <c r="BF148" s="266"/>
      <c r="BG148" s="266"/>
      <c r="BH148" s="266"/>
      <c r="BI148" s="266"/>
      <c r="BJ148" s="266"/>
      <c r="BK148" s="266"/>
      <c r="BL148" s="266"/>
      <c r="BM148" s="266"/>
      <c r="BN148" s="266"/>
      <c r="BO148" s="266"/>
      <c r="BP148" s="266"/>
      <c r="BQ148" s="266"/>
      <c r="BR148" s="266"/>
      <c r="BS148" s="266"/>
    </row>
    <row r="149" spans="1:71" ht="12.75" x14ac:dyDescent="0.2">
      <c r="A149" s="268"/>
      <c r="B149" s="266"/>
      <c r="C149" s="266"/>
      <c r="D149" s="266"/>
      <c r="E149" s="266"/>
      <c r="F149" s="266"/>
      <c r="G149" s="266"/>
      <c r="H149" s="266"/>
      <c r="I149" s="266"/>
      <c r="J149" s="266"/>
      <c r="K149" s="266"/>
      <c r="L149" s="266"/>
      <c r="M149" s="266"/>
      <c r="N149" s="266"/>
      <c r="O149" s="266"/>
      <c r="P149" s="266"/>
      <c r="Q149" s="266"/>
      <c r="R149" s="266"/>
      <c r="S149" s="266"/>
      <c r="T149" s="266"/>
      <c r="U149" s="266"/>
      <c r="V149" s="266"/>
      <c r="W149" s="266"/>
      <c r="X149" s="266"/>
      <c r="Y149" s="266"/>
      <c r="Z149" s="266"/>
      <c r="AA149" s="266"/>
      <c r="AB149" s="266"/>
      <c r="AC149" s="266"/>
      <c r="AD149" s="266"/>
      <c r="AE149" s="266"/>
      <c r="AF149" s="266"/>
      <c r="AG149" s="266"/>
      <c r="AH149" s="266"/>
      <c r="AI149" s="266"/>
      <c r="AJ149" s="266"/>
      <c r="AK149" s="266"/>
      <c r="AL149" s="266"/>
      <c r="AM149" s="266"/>
      <c r="AN149" s="266"/>
      <c r="AO149" s="266"/>
      <c r="AP149" s="266"/>
      <c r="AQ149" s="266"/>
      <c r="AR149" s="266"/>
      <c r="AS149" s="266"/>
      <c r="AT149" s="266"/>
      <c r="AU149" s="266"/>
      <c r="AV149" s="266"/>
      <c r="AW149" s="266"/>
      <c r="AX149" s="266"/>
      <c r="AY149" s="266"/>
      <c r="AZ149" s="266"/>
      <c r="BA149" s="266"/>
      <c r="BB149" s="266"/>
      <c r="BC149" s="266"/>
      <c r="BD149" s="266"/>
      <c r="BE149" s="266"/>
      <c r="BF149" s="266"/>
      <c r="BG149" s="266"/>
      <c r="BH149" s="266"/>
      <c r="BI149" s="266"/>
      <c r="BJ149" s="266"/>
      <c r="BK149" s="266"/>
      <c r="BL149" s="266"/>
      <c r="BM149" s="266"/>
      <c r="BN149" s="266"/>
      <c r="BO149" s="266"/>
      <c r="BP149" s="266"/>
      <c r="BQ149" s="266"/>
      <c r="BR149" s="266"/>
      <c r="BS149" s="266"/>
    </row>
    <row r="150" spans="1:71" ht="12.75" x14ac:dyDescent="0.2">
      <c r="A150" s="268"/>
      <c r="B150" s="266"/>
      <c r="C150" s="266"/>
      <c r="D150" s="266"/>
      <c r="E150" s="266"/>
      <c r="F150" s="266"/>
      <c r="G150" s="266"/>
      <c r="H150" s="266"/>
      <c r="I150" s="266"/>
      <c r="J150" s="266"/>
      <c r="K150" s="266"/>
      <c r="L150" s="266"/>
      <c r="M150" s="266"/>
      <c r="N150" s="266"/>
      <c r="O150" s="266"/>
      <c r="P150" s="266"/>
      <c r="Q150" s="266"/>
      <c r="R150" s="266"/>
      <c r="S150" s="266"/>
      <c r="T150" s="266"/>
      <c r="U150" s="266"/>
      <c r="V150" s="266"/>
      <c r="W150" s="266"/>
      <c r="X150" s="266"/>
      <c r="Y150" s="266"/>
      <c r="Z150" s="266"/>
      <c r="AA150" s="266"/>
      <c r="AB150" s="266"/>
      <c r="AC150" s="266"/>
      <c r="AD150" s="266"/>
      <c r="AE150" s="266"/>
      <c r="AF150" s="266"/>
      <c r="AG150" s="266"/>
      <c r="AH150" s="266"/>
      <c r="AI150" s="266"/>
      <c r="AJ150" s="266"/>
      <c r="AK150" s="266"/>
      <c r="AL150" s="266"/>
      <c r="AM150" s="266"/>
      <c r="AN150" s="266"/>
      <c r="AO150" s="266"/>
      <c r="AP150" s="266"/>
      <c r="AQ150" s="266"/>
      <c r="AR150" s="266"/>
      <c r="AS150" s="266"/>
      <c r="AT150" s="266"/>
      <c r="AU150" s="266"/>
      <c r="AV150" s="266"/>
      <c r="AW150" s="266"/>
      <c r="AX150" s="266"/>
      <c r="AY150" s="266"/>
      <c r="AZ150" s="266"/>
      <c r="BA150" s="266"/>
      <c r="BB150" s="266"/>
      <c r="BC150" s="266"/>
      <c r="BD150" s="266"/>
      <c r="BE150" s="266"/>
      <c r="BF150" s="266"/>
      <c r="BG150" s="266"/>
      <c r="BH150" s="266"/>
      <c r="BI150" s="266"/>
      <c r="BJ150" s="266"/>
      <c r="BK150" s="266"/>
      <c r="BL150" s="266"/>
      <c r="BM150" s="266"/>
      <c r="BN150" s="266"/>
      <c r="BO150" s="266"/>
      <c r="BP150" s="266"/>
      <c r="BQ150" s="266"/>
      <c r="BR150" s="266"/>
      <c r="BS150" s="266"/>
    </row>
    <row r="151" spans="1:71" ht="12.75" x14ac:dyDescent="0.2">
      <c r="A151" s="268"/>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266"/>
      <c r="X151" s="266"/>
      <c r="Y151" s="266"/>
      <c r="Z151" s="266"/>
      <c r="AA151" s="266"/>
      <c r="AB151" s="266"/>
      <c r="AC151" s="266"/>
      <c r="AD151" s="266"/>
      <c r="AE151" s="266"/>
      <c r="AF151" s="266"/>
      <c r="AG151" s="266"/>
      <c r="AH151" s="266"/>
      <c r="AI151" s="266"/>
      <c r="AJ151" s="266"/>
      <c r="AK151" s="266"/>
      <c r="AL151" s="266"/>
      <c r="AM151" s="266"/>
      <c r="AN151" s="266"/>
      <c r="AO151" s="266"/>
      <c r="AP151" s="266"/>
      <c r="AQ151" s="266"/>
      <c r="AR151" s="266"/>
      <c r="AS151" s="266"/>
      <c r="AT151" s="266"/>
      <c r="AU151" s="266"/>
      <c r="AV151" s="266"/>
      <c r="AW151" s="266"/>
      <c r="AX151" s="266"/>
      <c r="AY151" s="266"/>
      <c r="AZ151" s="266"/>
      <c r="BA151" s="266"/>
      <c r="BB151" s="266"/>
      <c r="BC151" s="266"/>
      <c r="BD151" s="266"/>
      <c r="BE151" s="266"/>
      <c r="BF151" s="266"/>
      <c r="BG151" s="266"/>
      <c r="BH151" s="266"/>
      <c r="BI151" s="266"/>
      <c r="BJ151" s="266"/>
      <c r="BK151" s="266"/>
      <c r="BL151" s="266"/>
      <c r="BM151" s="266"/>
      <c r="BN151" s="266"/>
      <c r="BO151" s="266"/>
      <c r="BP151" s="266"/>
      <c r="BQ151" s="266"/>
      <c r="BR151" s="266"/>
      <c r="BS151" s="266"/>
    </row>
    <row r="152" spans="1:71" ht="12.75" x14ac:dyDescent="0.2">
      <c r="A152" s="268"/>
      <c r="B152" s="266"/>
      <c r="C152" s="266"/>
      <c r="D152" s="266"/>
      <c r="E152" s="266"/>
      <c r="F152" s="266"/>
      <c r="G152" s="266"/>
      <c r="H152" s="266"/>
      <c r="I152" s="266"/>
      <c r="J152" s="266"/>
      <c r="K152" s="266"/>
      <c r="L152" s="266"/>
      <c r="M152" s="266"/>
      <c r="N152" s="266"/>
      <c r="O152" s="266"/>
      <c r="P152" s="266"/>
      <c r="Q152" s="266"/>
      <c r="R152" s="266"/>
      <c r="S152" s="266"/>
      <c r="T152" s="266"/>
      <c r="U152" s="266"/>
      <c r="V152" s="266"/>
      <c r="W152" s="266"/>
      <c r="X152" s="266"/>
      <c r="Y152" s="266"/>
      <c r="Z152" s="266"/>
      <c r="AA152" s="266"/>
      <c r="AB152" s="266"/>
      <c r="AC152" s="266"/>
      <c r="AD152" s="266"/>
      <c r="AE152" s="266"/>
      <c r="AF152" s="266"/>
      <c r="AG152" s="266"/>
      <c r="AH152" s="266"/>
      <c r="AI152" s="266"/>
      <c r="AJ152" s="266"/>
      <c r="AK152" s="266"/>
      <c r="AL152" s="266"/>
      <c r="AM152" s="266"/>
      <c r="AN152" s="266"/>
      <c r="AO152" s="266"/>
      <c r="AP152" s="266"/>
      <c r="AQ152" s="266"/>
      <c r="AR152" s="266"/>
      <c r="AS152" s="266"/>
      <c r="AT152" s="266"/>
      <c r="AU152" s="266"/>
      <c r="AV152" s="266"/>
      <c r="AW152" s="266"/>
      <c r="AX152" s="266"/>
      <c r="AY152" s="266"/>
      <c r="AZ152" s="266"/>
      <c r="BA152" s="266"/>
      <c r="BB152" s="266"/>
      <c r="BC152" s="266"/>
      <c r="BD152" s="266"/>
      <c r="BE152" s="266"/>
      <c r="BF152" s="266"/>
      <c r="BG152" s="266"/>
      <c r="BH152" s="266"/>
      <c r="BI152" s="266"/>
      <c r="BJ152" s="266"/>
      <c r="BK152" s="266"/>
      <c r="BL152" s="266"/>
      <c r="BM152" s="266"/>
      <c r="BN152" s="266"/>
      <c r="BO152" s="266"/>
      <c r="BP152" s="266"/>
      <c r="BQ152" s="266"/>
      <c r="BR152" s="266"/>
      <c r="BS152" s="266"/>
    </row>
    <row r="153" spans="1:71" ht="12.75" x14ac:dyDescent="0.2">
      <c r="A153" s="268"/>
      <c r="B153" s="266"/>
      <c r="C153" s="266"/>
      <c r="D153" s="266"/>
      <c r="E153" s="266"/>
      <c r="F153" s="266"/>
      <c r="G153" s="266"/>
      <c r="H153" s="266"/>
      <c r="I153" s="266"/>
      <c r="J153" s="266"/>
      <c r="K153" s="266"/>
      <c r="L153" s="266"/>
      <c r="M153" s="266"/>
      <c r="N153" s="266"/>
      <c r="O153" s="266"/>
      <c r="P153" s="266"/>
      <c r="Q153" s="266"/>
      <c r="R153" s="266"/>
      <c r="S153" s="266"/>
      <c r="T153" s="266"/>
      <c r="U153" s="266"/>
      <c r="V153" s="266"/>
      <c r="W153" s="266"/>
      <c r="X153" s="266"/>
      <c r="Y153" s="266"/>
      <c r="Z153" s="266"/>
      <c r="AA153" s="266"/>
      <c r="AB153" s="266"/>
      <c r="AC153" s="266"/>
      <c r="AD153" s="266"/>
      <c r="AE153" s="266"/>
      <c r="AF153" s="266"/>
      <c r="AG153" s="266"/>
      <c r="AH153" s="266"/>
      <c r="AI153" s="266"/>
      <c r="AJ153" s="266"/>
      <c r="AK153" s="266"/>
      <c r="AL153" s="266"/>
      <c r="AM153" s="266"/>
      <c r="AN153" s="266"/>
      <c r="AO153" s="266"/>
      <c r="AP153" s="266"/>
      <c r="AQ153" s="266"/>
      <c r="AR153" s="266"/>
      <c r="AS153" s="266"/>
      <c r="AT153" s="266"/>
      <c r="AU153" s="266"/>
      <c r="AV153" s="266"/>
      <c r="AW153" s="266"/>
      <c r="AX153" s="266"/>
      <c r="AY153" s="266"/>
      <c r="AZ153" s="266"/>
      <c r="BA153" s="266"/>
      <c r="BB153" s="266"/>
      <c r="BC153" s="266"/>
      <c r="BD153" s="266"/>
      <c r="BE153" s="266"/>
      <c r="BF153" s="266"/>
      <c r="BG153" s="266"/>
      <c r="BH153" s="266"/>
      <c r="BI153" s="266"/>
      <c r="BJ153" s="266"/>
      <c r="BK153" s="266"/>
      <c r="BL153" s="266"/>
      <c r="BM153" s="266"/>
      <c r="BN153" s="266"/>
      <c r="BO153" s="266"/>
      <c r="BP153" s="266"/>
      <c r="BQ153" s="266"/>
      <c r="BR153" s="266"/>
      <c r="BS153" s="266"/>
    </row>
    <row r="154" spans="1:71" ht="12.75" x14ac:dyDescent="0.2">
      <c r="A154" s="268"/>
      <c r="B154" s="266"/>
      <c r="C154" s="266"/>
      <c r="D154" s="266"/>
      <c r="E154" s="266"/>
      <c r="F154" s="266"/>
      <c r="G154" s="266"/>
      <c r="H154" s="266"/>
      <c r="I154" s="266"/>
      <c r="J154" s="266"/>
      <c r="K154" s="266"/>
      <c r="L154" s="266"/>
      <c r="M154" s="266"/>
      <c r="N154" s="266"/>
      <c r="O154" s="266"/>
      <c r="P154" s="266"/>
      <c r="Q154" s="266"/>
      <c r="R154" s="266"/>
      <c r="S154" s="266"/>
      <c r="T154" s="266"/>
      <c r="U154" s="266"/>
      <c r="V154" s="266"/>
      <c r="W154" s="266"/>
      <c r="X154" s="266"/>
      <c r="Y154" s="266"/>
      <c r="Z154" s="266"/>
      <c r="AA154" s="266"/>
      <c r="AB154" s="266"/>
      <c r="AC154" s="266"/>
      <c r="AD154" s="266"/>
      <c r="AE154" s="266"/>
      <c r="AF154" s="266"/>
      <c r="AG154" s="266"/>
      <c r="AH154" s="266"/>
      <c r="AI154" s="266"/>
      <c r="AJ154" s="266"/>
      <c r="AK154" s="266"/>
      <c r="AL154" s="266"/>
      <c r="AM154" s="266"/>
      <c r="AN154" s="266"/>
      <c r="AO154" s="266"/>
      <c r="AP154" s="266"/>
      <c r="AQ154" s="266"/>
      <c r="AR154" s="266"/>
      <c r="AS154" s="266"/>
      <c r="AT154" s="266"/>
      <c r="AU154" s="266"/>
      <c r="AV154" s="266"/>
      <c r="AW154" s="266"/>
      <c r="AX154" s="266"/>
      <c r="AY154" s="266"/>
      <c r="AZ154" s="266"/>
      <c r="BA154" s="266"/>
      <c r="BB154" s="266"/>
      <c r="BC154" s="266"/>
      <c r="BD154" s="266"/>
      <c r="BE154" s="266"/>
      <c r="BF154" s="266"/>
      <c r="BG154" s="266"/>
      <c r="BH154" s="266"/>
      <c r="BI154" s="266"/>
      <c r="BJ154" s="266"/>
      <c r="BK154" s="266"/>
      <c r="BL154" s="266"/>
      <c r="BM154" s="266"/>
      <c r="BN154" s="266"/>
      <c r="BO154" s="266"/>
      <c r="BP154" s="266"/>
      <c r="BQ154" s="266"/>
      <c r="BR154" s="266"/>
      <c r="BS154" s="266"/>
    </row>
    <row r="155" spans="1:71" ht="12.75" x14ac:dyDescent="0.2">
      <c r="A155" s="268"/>
      <c r="B155" s="266"/>
      <c r="C155" s="266"/>
      <c r="D155" s="266"/>
      <c r="E155" s="266"/>
      <c r="F155" s="266"/>
      <c r="G155" s="266"/>
      <c r="H155" s="266"/>
      <c r="I155" s="266"/>
      <c r="J155" s="266"/>
      <c r="K155" s="266"/>
      <c r="L155" s="266"/>
      <c r="M155" s="266"/>
      <c r="N155" s="266"/>
      <c r="O155" s="266"/>
      <c r="P155" s="266"/>
      <c r="Q155" s="266"/>
      <c r="R155" s="266"/>
      <c r="S155" s="266"/>
      <c r="T155" s="266"/>
      <c r="U155" s="266"/>
      <c r="V155" s="266"/>
      <c r="W155" s="266"/>
      <c r="X155" s="266"/>
      <c r="Y155" s="266"/>
      <c r="Z155" s="266"/>
      <c r="AA155" s="266"/>
      <c r="AB155" s="266"/>
      <c r="AC155" s="266"/>
      <c r="AD155" s="266"/>
      <c r="AE155" s="266"/>
      <c r="AF155" s="266"/>
      <c r="AG155" s="266"/>
      <c r="AH155" s="266"/>
      <c r="AI155" s="266"/>
      <c r="AJ155" s="266"/>
      <c r="AK155" s="266"/>
      <c r="AL155" s="266"/>
      <c r="AM155" s="266"/>
      <c r="AN155" s="266"/>
      <c r="AO155" s="266"/>
      <c r="AP155" s="266"/>
      <c r="AQ155" s="266"/>
      <c r="AR155" s="266"/>
      <c r="AS155" s="266"/>
      <c r="AT155" s="266"/>
      <c r="AU155" s="266"/>
      <c r="AV155" s="266"/>
      <c r="AW155" s="266"/>
      <c r="AX155" s="266"/>
      <c r="AY155" s="266"/>
      <c r="AZ155" s="266"/>
      <c r="BA155" s="266"/>
      <c r="BB155" s="266"/>
      <c r="BC155" s="266"/>
      <c r="BD155" s="266"/>
      <c r="BE155" s="266"/>
      <c r="BF155" s="266"/>
      <c r="BG155" s="266"/>
      <c r="BH155" s="266"/>
      <c r="BI155" s="266"/>
      <c r="BJ155" s="266"/>
      <c r="BK155" s="266"/>
      <c r="BL155" s="266"/>
      <c r="BM155" s="266"/>
      <c r="BN155" s="266"/>
      <c r="BO155" s="266"/>
      <c r="BP155" s="266"/>
      <c r="BQ155" s="266"/>
      <c r="BR155" s="266"/>
      <c r="BS155" s="266"/>
    </row>
    <row r="156" spans="1:71" ht="12.75" x14ac:dyDescent="0.2">
      <c r="A156" s="267"/>
      <c r="B156" s="26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c r="AA156" s="264"/>
      <c r="AB156" s="264"/>
      <c r="AC156" s="264"/>
      <c r="AD156" s="264"/>
      <c r="AE156" s="264"/>
      <c r="AF156" s="264"/>
      <c r="AG156" s="264"/>
      <c r="AH156" s="264"/>
      <c r="AI156" s="264"/>
      <c r="AJ156" s="264"/>
      <c r="AK156" s="264"/>
      <c r="AL156" s="264"/>
      <c r="AM156" s="264"/>
      <c r="AN156" s="264"/>
      <c r="AO156" s="264"/>
      <c r="AP156" s="264"/>
      <c r="AQ156" s="265"/>
      <c r="AR156" s="265"/>
      <c r="AS156" s="265"/>
      <c r="AT156" s="264"/>
      <c r="AU156" s="264"/>
      <c r="AV156" s="264"/>
      <c r="AW156" s="264"/>
      <c r="AX156" s="264"/>
      <c r="AY156" s="264"/>
      <c r="AZ156" s="264"/>
      <c r="BA156" s="264"/>
      <c r="BB156" s="264"/>
      <c r="BC156" s="264"/>
      <c r="BD156" s="264"/>
      <c r="BE156" s="264"/>
      <c r="BF156" s="264"/>
      <c r="BG156" s="264"/>
      <c r="BH156" s="264"/>
      <c r="BI156" s="264"/>
      <c r="BJ156" s="264"/>
      <c r="BK156" s="264"/>
      <c r="BL156" s="264"/>
      <c r="BM156" s="264"/>
      <c r="BN156" s="264"/>
      <c r="BO156" s="264"/>
      <c r="BP156" s="264"/>
      <c r="BQ156" s="264"/>
      <c r="BR156" s="264"/>
      <c r="BS156" s="264"/>
    </row>
    <row r="157" spans="1:71" ht="12.75" x14ac:dyDescent="0.2">
      <c r="A157" s="267"/>
      <c r="B157" s="26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4"/>
      <c r="AL157" s="264"/>
      <c r="AM157" s="264"/>
      <c r="AN157" s="264"/>
      <c r="AO157" s="264"/>
      <c r="AP157" s="264"/>
      <c r="AQ157" s="265"/>
      <c r="AR157" s="265"/>
      <c r="AS157" s="265"/>
      <c r="AT157" s="264"/>
      <c r="AU157" s="264"/>
      <c r="AV157" s="264"/>
      <c r="AW157" s="264"/>
      <c r="AX157" s="264"/>
      <c r="AY157" s="264"/>
      <c r="AZ157" s="264"/>
      <c r="BA157" s="264"/>
      <c r="BB157" s="264"/>
      <c r="BC157" s="264"/>
      <c r="BD157" s="264"/>
      <c r="BE157" s="264"/>
      <c r="BF157" s="264"/>
      <c r="BG157" s="264"/>
      <c r="BH157" s="264"/>
      <c r="BI157" s="264"/>
      <c r="BJ157" s="264"/>
      <c r="BK157" s="264"/>
      <c r="BL157" s="264"/>
      <c r="BM157" s="264"/>
      <c r="BN157" s="264"/>
      <c r="BO157" s="264"/>
      <c r="BP157" s="264"/>
      <c r="BQ157" s="264"/>
      <c r="BR157" s="264"/>
      <c r="BS157" s="264"/>
    </row>
    <row r="158" spans="1:71" ht="12.75" x14ac:dyDescent="0.2">
      <c r="A158" s="267"/>
      <c r="B158" s="26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c r="AA158" s="264"/>
      <c r="AB158" s="264"/>
      <c r="AC158" s="264"/>
      <c r="AD158" s="264"/>
      <c r="AE158" s="264"/>
      <c r="AF158" s="264"/>
      <c r="AG158" s="264"/>
      <c r="AH158" s="264"/>
      <c r="AI158" s="264"/>
      <c r="AJ158" s="264"/>
      <c r="AK158" s="264"/>
      <c r="AL158" s="264"/>
      <c r="AM158" s="264"/>
      <c r="AN158" s="264"/>
      <c r="AO158" s="264"/>
      <c r="AP158" s="264"/>
      <c r="AQ158" s="265"/>
      <c r="AR158" s="265"/>
      <c r="AS158" s="265"/>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row>
    <row r="159" spans="1:71" ht="12.75" x14ac:dyDescent="0.2">
      <c r="A159" s="267"/>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K159" s="264"/>
      <c r="AL159" s="264"/>
      <c r="AM159" s="264"/>
      <c r="AN159" s="264"/>
      <c r="AO159" s="264"/>
      <c r="AP159" s="264"/>
      <c r="AQ159" s="265"/>
      <c r="AR159" s="265"/>
      <c r="AS159" s="265"/>
      <c r="AT159" s="264"/>
      <c r="AU159" s="264"/>
      <c r="AV159" s="264"/>
      <c r="AW159" s="264"/>
      <c r="AX159" s="264"/>
      <c r="AY159" s="264"/>
      <c r="AZ159" s="264"/>
      <c r="BA159" s="264"/>
      <c r="BB159" s="264"/>
      <c r="BC159" s="264"/>
      <c r="BD159" s="264"/>
      <c r="BE159" s="264"/>
      <c r="BF159" s="264"/>
      <c r="BG159" s="264"/>
      <c r="BH159" s="264"/>
      <c r="BI159" s="264"/>
      <c r="BJ159" s="264"/>
      <c r="BK159" s="264"/>
      <c r="BL159" s="264"/>
      <c r="BM159" s="264"/>
      <c r="BN159" s="264"/>
      <c r="BO159" s="264"/>
      <c r="BP159" s="264"/>
      <c r="BQ159" s="264"/>
      <c r="BR159" s="264"/>
      <c r="BS159" s="264"/>
    </row>
    <row r="160" spans="1:71" ht="12.75" x14ac:dyDescent="0.2">
      <c r="A160" s="267"/>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5"/>
      <c r="AR160" s="265"/>
      <c r="AS160" s="265"/>
      <c r="AT160" s="264"/>
      <c r="AU160" s="264"/>
      <c r="AV160" s="264"/>
      <c r="AW160" s="264"/>
      <c r="AX160" s="264"/>
      <c r="AY160" s="264"/>
      <c r="AZ160" s="264"/>
      <c r="BA160" s="264"/>
      <c r="BB160" s="264"/>
      <c r="BC160" s="264"/>
      <c r="BD160" s="264"/>
      <c r="BE160" s="264"/>
      <c r="BF160" s="264"/>
      <c r="BG160" s="264"/>
      <c r="BH160" s="264"/>
      <c r="BI160" s="264"/>
      <c r="BJ160" s="264"/>
      <c r="BK160" s="264"/>
      <c r="BL160" s="264"/>
      <c r="BM160" s="264"/>
      <c r="BN160" s="264"/>
      <c r="BO160" s="264"/>
      <c r="BP160" s="264"/>
      <c r="BQ160" s="264"/>
      <c r="BR160" s="264"/>
      <c r="BS160" s="264"/>
    </row>
    <row r="161" spans="1:71" ht="12.75" x14ac:dyDescent="0.2">
      <c r="A161" s="267"/>
      <c r="B161" s="26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c r="AA161" s="264"/>
      <c r="AB161" s="264"/>
      <c r="AC161" s="264"/>
      <c r="AD161" s="264"/>
      <c r="AE161" s="264"/>
      <c r="AF161" s="264"/>
      <c r="AG161" s="264"/>
      <c r="AH161" s="264"/>
      <c r="AI161" s="264"/>
      <c r="AJ161" s="264"/>
      <c r="AK161" s="264"/>
      <c r="AL161" s="264"/>
      <c r="AM161" s="264"/>
      <c r="AN161" s="264"/>
      <c r="AO161" s="264"/>
      <c r="AP161" s="264"/>
      <c r="AQ161" s="265"/>
      <c r="AR161" s="265"/>
      <c r="AS161" s="265"/>
      <c r="AT161" s="264"/>
      <c r="AU161" s="264"/>
      <c r="AV161" s="264"/>
      <c r="AW161" s="264"/>
      <c r="AX161" s="264"/>
      <c r="AY161" s="264"/>
      <c r="AZ161" s="264"/>
      <c r="BA161" s="264"/>
      <c r="BB161" s="264"/>
      <c r="BC161" s="264"/>
      <c r="BD161" s="264"/>
      <c r="BE161" s="264"/>
      <c r="BF161" s="264"/>
      <c r="BG161" s="264"/>
      <c r="BH161" s="264"/>
      <c r="BI161" s="264"/>
      <c r="BJ161" s="264"/>
      <c r="BK161" s="264"/>
      <c r="BL161" s="264"/>
      <c r="BM161" s="264"/>
      <c r="BN161" s="264"/>
      <c r="BO161" s="264"/>
      <c r="BP161" s="264"/>
      <c r="BQ161" s="264"/>
      <c r="BR161" s="264"/>
      <c r="BS161" s="264"/>
    </row>
    <row r="162" spans="1:71" ht="12.75" x14ac:dyDescent="0.2">
      <c r="A162" s="267"/>
      <c r="B162" s="26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c r="AA162" s="264"/>
      <c r="AB162" s="264"/>
      <c r="AC162" s="264"/>
      <c r="AD162" s="264"/>
      <c r="AE162" s="264"/>
      <c r="AF162" s="264"/>
      <c r="AG162" s="264"/>
      <c r="AH162" s="264"/>
      <c r="AI162" s="264"/>
      <c r="AJ162" s="264"/>
      <c r="AK162" s="264"/>
      <c r="AL162" s="264"/>
      <c r="AM162" s="264"/>
      <c r="AN162" s="264"/>
      <c r="AO162" s="264"/>
      <c r="AP162" s="264"/>
      <c r="AQ162" s="265"/>
      <c r="AR162" s="265"/>
      <c r="AS162" s="265"/>
      <c r="AT162" s="264"/>
      <c r="AU162" s="264"/>
      <c r="AV162" s="264"/>
      <c r="AW162" s="264"/>
      <c r="AX162" s="264"/>
      <c r="AY162" s="264"/>
      <c r="AZ162" s="264"/>
      <c r="BA162" s="264"/>
      <c r="BB162" s="264"/>
      <c r="BC162" s="264"/>
      <c r="BD162" s="264"/>
      <c r="BE162" s="264"/>
      <c r="BF162" s="264"/>
      <c r="BG162" s="264"/>
      <c r="BH162" s="264"/>
      <c r="BI162" s="264"/>
      <c r="BJ162" s="264"/>
      <c r="BK162" s="264"/>
      <c r="BL162" s="264"/>
      <c r="BM162" s="264"/>
      <c r="BN162" s="264"/>
      <c r="BO162" s="264"/>
      <c r="BP162" s="264"/>
      <c r="BQ162" s="264"/>
      <c r="BR162" s="264"/>
      <c r="BS162" s="264"/>
    </row>
    <row r="163" spans="1:71" ht="12.75" x14ac:dyDescent="0.2">
      <c r="A163" s="267"/>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c r="AM163" s="264"/>
      <c r="AN163" s="264"/>
      <c r="AO163" s="264"/>
      <c r="AP163" s="264"/>
      <c r="AQ163" s="265"/>
      <c r="AR163" s="265"/>
      <c r="AS163" s="265"/>
      <c r="AT163" s="264"/>
      <c r="AU163" s="264"/>
      <c r="AV163" s="264"/>
      <c r="AW163" s="264"/>
      <c r="AX163" s="264"/>
      <c r="AY163" s="264"/>
      <c r="AZ163" s="264"/>
      <c r="BA163" s="264"/>
      <c r="BB163" s="264"/>
      <c r="BC163" s="264"/>
      <c r="BD163" s="264"/>
      <c r="BE163" s="264"/>
      <c r="BF163" s="264"/>
      <c r="BG163" s="264"/>
      <c r="BH163" s="264"/>
      <c r="BI163" s="264"/>
      <c r="BJ163" s="264"/>
      <c r="BK163" s="264"/>
      <c r="BL163" s="264"/>
      <c r="BM163" s="264"/>
      <c r="BN163" s="264"/>
      <c r="BO163" s="264"/>
      <c r="BP163" s="264"/>
      <c r="BQ163" s="264"/>
      <c r="BR163" s="264"/>
      <c r="BS163" s="264"/>
    </row>
    <row r="164" spans="1:71" ht="12.75" x14ac:dyDescent="0.2">
      <c r="A164" s="267"/>
      <c r="B164" s="26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c r="AA164" s="264"/>
      <c r="AB164" s="264"/>
      <c r="AC164" s="264"/>
      <c r="AD164" s="264"/>
      <c r="AE164" s="264"/>
      <c r="AF164" s="264"/>
      <c r="AG164" s="264"/>
      <c r="AH164" s="264"/>
      <c r="AI164" s="264"/>
      <c r="AJ164" s="264"/>
      <c r="AK164" s="264"/>
      <c r="AL164" s="264"/>
      <c r="AM164" s="264"/>
      <c r="AN164" s="264"/>
      <c r="AO164" s="264"/>
      <c r="AP164" s="264"/>
      <c r="AQ164" s="265"/>
      <c r="AR164" s="265"/>
      <c r="AS164" s="265"/>
      <c r="AT164" s="264"/>
      <c r="AU164" s="264"/>
      <c r="AV164" s="264"/>
      <c r="AW164" s="264"/>
      <c r="AX164" s="264"/>
      <c r="AY164" s="264"/>
      <c r="AZ164" s="264"/>
      <c r="BA164" s="264"/>
      <c r="BB164" s="264"/>
      <c r="BC164" s="264"/>
      <c r="BD164" s="264"/>
      <c r="BE164" s="264"/>
      <c r="BF164" s="264"/>
      <c r="BG164" s="264"/>
      <c r="BH164" s="264"/>
      <c r="BI164" s="264"/>
      <c r="BJ164" s="264"/>
      <c r="BK164" s="264"/>
      <c r="BL164" s="264"/>
      <c r="BM164" s="264"/>
      <c r="BN164" s="264"/>
      <c r="BO164" s="264"/>
      <c r="BP164" s="264"/>
      <c r="BQ164" s="264"/>
      <c r="BR164" s="264"/>
      <c r="BS164" s="264"/>
    </row>
    <row r="165" spans="1:71" ht="12.75" x14ac:dyDescent="0.2">
      <c r="A165" s="267"/>
      <c r="B165" s="26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c r="AA165" s="264"/>
      <c r="AB165" s="264"/>
      <c r="AC165" s="264"/>
      <c r="AD165" s="264"/>
      <c r="AE165" s="264"/>
      <c r="AF165" s="264"/>
      <c r="AG165" s="264"/>
      <c r="AH165" s="264"/>
      <c r="AI165" s="264"/>
      <c r="AJ165" s="264"/>
      <c r="AK165" s="264"/>
      <c r="AL165" s="264"/>
      <c r="AM165" s="264"/>
      <c r="AN165" s="264"/>
      <c r="AO165" s="264"/>
      <c r="AP165" s="264"/>
      <c r="AQ165" s="265"/>
      <c r="AR165" s="265"/>
      <c r="AS165" s="265"/>
      <c r="AT165" s="264"/>
      <c r="AU165" s="264"/>
      <c r="AV165" s="264"/>
      <c r="AW165" s="264"/>
      <c r="AX165" s="264"/>
      <c r="AY165" s="264"/>
      <c r="AZ165" s="264"/>
      <c r="BA165" s="264"/>
      <c r="BB165" s="264"/>
      <c r="BC165" s="264"/>
      <c r="BD165" s="264"/>
      <c r="BE165" s="264"/>
      <c r="BF165" s="264"/>
      <c r="BG165" s="264"/>
      <c r="BH165" s="264"/>
      <c r="BI165" s="264"/>
      <c r="BJ165" s="264"/>
      <c r="BK165" s="264"/>
      <c r="BL165" s="264"/>
      <c r="BM165" s="264"/>
      <c r="BN165" s="264"/>
      <c r="BO165" s="264"/>
      <c r="BP165" s="264"/>
      <c r="BQ165" s="264"/>
      <c r="BR165" s="264"/>
      <c r="BS165" s="264"/>
    </row>
    <row r="166" spans="1:71" ht="12.75" x14ac:dyDescent="0.2">
      <c r="A166" s="267"/>
      <c r="B166" s="26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c r="AA166" s="264"/>
      <c r="AB166" s="264"/>
      <c r="AC166" s="264"/>
      <c r="AD166" s="264"/>
      <c r="AE166" s="264"/>
      <c r="AF166" s="264"/>
      <c r="AG166" s="264"/>
      <c r="AH166" s="264"/>
      <c r="AI166" s="264"/>
      <c r="AJ166" s="264"/>
      <c r="AK166" s="264"/>
      <c r="AL166" s="264"/>
      <c r="AM166" s="264"/>
      <c r="AN166" s="264"/>
      <c r="AO166" s="264"/>
      <c r="AP166" s="264"/>
      <c r="AQ166" s="265"/>
      <c r="AR166" s="265"/>
      <c r="AS166" s="265"/>
      <c r="AT166" s="264"/>
      <c r="AU166" s="264"/>
      <c r="AV166" s="264"/>
      <c r="AW166" s="264"/>
      <c r="AX166" s="264"/>
      <c r="AY166" s="264"/>
      <c r="AZ166" s="264"/>
      <c r="BA166" s="264"/>
      <c r="BB166" s="264"/>
      <c r="BC166" s="264"/>
      <c r="BD166" s="264"/>
      <c r="BE166" s="264"/>
      <c r="BF166" s="264"/>
      <c r="BG166" s="264"/>
      <c r="BH166" s="264"/>
      <c r="BI166" s="264"/>
      <c r="BJ166" s="264"/>
      <c r="BK166" s="264"/>
      <c r="BL166" s="264"/>
      <c r="BM166" s="264"/>
      <c r="BN166" s="264"/>
      <c r="BO166" s="264"/>
      <c r="BP166" s="264"/>
      <c r="BQ166" s="264"/>
      <c r="BR166" s="264"/>
      <c r="BS166" s="264"/>
    </row>
    <row r="167" spans="1:71" ht="12.75" x14ac:dyDescent="0.2">
      <c r="A167" s="267"/>
      <c r="B167" s="26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c r="AA167" s="264"/>
      <c r="AB167" s="264"/>
      <c r="AC167" s="264"/>
      <c r="AD167" s="264"/>
      <c r="AE167" s="264"/>
      <c r="AF167" s="264"/>
      <c r="AG167" s="264"/>
      <c r="AH167" s="264"/>
      <c r="AI167" s="264"/>
      <c r="AJ167" s="264"/>
      <c r="AK167" s="264"/>
      <c r="AL167" s="264"/>
      <c r="AM167" s="264"/>
      <c r="AN167" s="264"/>
      <c r="AO167" s="264"/>
      <c r="AP167" s="264"/>
      <c r="AQ167" s="265"/>
      <c r="AR167" s="265"/>
      <c r="AS167" s="265"/>
      <c r="AT167" s="264"/>
      <c r="AU167" s="264"/>
      <c r="AV167" s="264"/>
      <c r="AW167" s="264"/>
      <c r="AX167" s="264"/>
      <c r="AY167" s="264"/>
      <c r="AZ167" s="264"/>
      <c r="BA167" s="264"/>
      <c r="BB167" s="264"/>
      <c r="BC167" s="264"/>
      <c r="BD167" s="264"/>
      <c r="BE167" s="264"/>
      <c r="BF167" s="264"/>
      <c r="BG167" s="264"/>
      <c r="BH167" s="264"/>
      <c r="BI167" s="264"/>
      <c r="BJ167" s="264"/>
      <c r="BK167" s="264"/>
      <c r="BL167" s="264"/>
      <c r="BM167" s="264"/>
      <c r="BN167" s="264"/>
      <c r="BO167" s="264"/>
      <c r="BP167" s="264"/>
      <c r="BQ167" s="264"/>
      <c r="BR167" s="264"/>
      <c r="BS167" s="264"/>
    </row>
    <row r="168" spans="1:71" ht="12.75" x14ac:dyDescent="0.2">
      <c r="A168" s="267"/>
      <c r="B168" s="26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c r="AA168" s="264"/>
      <c r="AB168" s="264"/>
      <c r="AC168" s="264"/>
      <c r="AD168" s="264"/>
      <c r="AE168" s="264"/>
      <c r="AF168" s="264"/>
      <c r="AG168" s="264"/>
      <c r="AH168" s="264"/>
      <c r="AI168" s="264"/>
      <c r="AJ168" s="264"/>
      <c r="AK168" s="264"/>
      <c r="AL168" s="264"/>
      <c r="AM168" s="264"/>
      <c r="AN168" s="264"/>
      <c r="AO168" s="264"/>
      <c r="AP168" s="264"/>
      <c r="AQ168" s="265"/>
      <c r="AR168" s="265"/>
      <c r="AS168" s="265"/>
      <c r="AT168" s="264"/>
      <c r="AU168" s="264"/>
      <c r="AV168" s="264"/>
      <c r="AW168" s="264"/>
      <c r="AX168" s="264"/>
      <c r="AY168" s="264"/>
      <c r="AZ168" s="264"/>
      <c r="BA168" s="264"/>
      <c r="BB168" s="264"/>
      <c r="BC168" s="264"/>
      <c r="BD168" s="264"/>
      <c r="BE168" s="264"/>
      <c r="BF168" s="264"/>
      <c r="BG168" s="264"/>
      <c r="BH168" s="264"/>
      <c r="BI168" s="264"/>
      <c r="BJ168" s="264"/>
      <c r="BK168" s="264"/>
      <c r="BL168" s="264"/>
      <c r="BM168" s="264"/>
      <c r="BN168" s="264"/>
      <c r="BO168" s="264"/>
      <c r="BP168" s="264"/>
      <c r="BQ168" s="264"/>
      <c r="BR168" s="264"/>
      <c r="BS168" s="264"/>
    </row>
    <row r="169" spans="1:71" ht="12.75" x14ac:dyDescent="0.2">
      <c r="A169" s="267"/>
      <c r="B169" s="26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c r="AA169" s="264"/>
      <c r="AB169" s="264"/>
      <c r="AC169" s="264"/>
      <c r="AD169" s="264"/>
      <c r="AE169" s="264"/>
      <c r="AF169" s="264"/>
      <c r="AG169" s="264"/>
      <c r="AH169" s="264"/>
      <c r="AI169" s="264"/>
      <c r="AJ169" s="264"/>
      <c r="AK169" s="264"/>
      <c r="AL169" s="264"/>
      <c r="AM169" s="264"/>
      <c r="AN169" s="264"/>
      <c r="AO169" s="264"/>
      <c r="AP169" s="264"/>
      <c r="AQ169" s="265"/>
      <c r="AR169" s="265"/>
      <c r="AS169" s="265"/>
      <c r="AT169" s="264"/>
      <c r="AU169" s="264"/>
      <c r="AV169" s="264"/>
      <c r="AW169" s="264"/>
      <c r="AX169" s="264"/>
      <c r="AY169" s="264"/>
      <c r="AZ169" s="264"/>
      <c r="BA169" s="264"/>
      <c r="BB169" s="264"/>
      <c r="BC169" s="264"/>
      <c r="BD169" s="264"/>
      <c r="BE169" s="264"/>
      <c r="BF169" s="264"/>
      <c r="BG169" s="264"/>
      <c r="BH169" s="264"/>
      <c r="BI169" s="264"/>
      <c r="BJ169" s="264"/>
      <c r="BK169" s="264"/>
      <c r="BL169" s="264"/>
      <c r="BM169" s="264"/>
      <c r="BN169" s="264"/>
      <c r="BO169" s="264"/>
      <c r="BP169" s="264"/>
      <c r="BQ169" s="264"/>
      <c r="BR169" s="264"/>
      <c r="BS169" s="264"/>
    </row>
    <row r="170" spans="1:71" ht="12.75" x14ac:dyDescent="0.2">
      <c r="A170" s="267"/>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5"/>
      <c r="AR170" s="265"/>
      <c r="AS170" s="265"/>
      <c r="AT170" s="264"/>
      <c r="AU170" s="264"/>
      <c r="AV170" s="264"/>
      <c r="AW170" s="264"/>
      <c r="AX170" s="264"/>
      <c r="AY170" s="264"/>
      <c r="AZ170" s="264"/>
      <c r="BA170" s="264"/>
      <c r="BB170" s="264"/>
      <c r="BC170" s="264"/>
      <c r="BD170" s="264"/>
      <c r="BE170" s="264"/>
      <c r="BF170" s="264"/>
      <c r="BG170" s="264"/>
      <c r="BH170" s="264"/>
      <c r="BI170" s="264"/>
      <c r="BJ170" s="264"/>
      <c r="BK170" s="264"/>
      <c r="BL170" s="264"/>
      <c r="BM170" s="264"/>
      <c r="BN170" s="264"/>
      <c r="BO170" s="264"/>
      <c r="BP170" s="264"/>
      <c r="BQ170" s="264"/>
      <c r="BR170" s="264"/>
      <c r="BS170" s="264"/>
    </row>
    <row r="171" spans="1:71" ht="12.75" x14ac:dyDescent="0.2">
      <c r="A171" s="267"/>
      <c r="B171" s="26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c r="AA171" s="264"/>
      <c r="AB171" s="264"/>
      <c r="AC171" s="264"/>
      <c r="AD171" s="264"/>
      <c r="AE171" s="264"/>
      <c r="AF171" s="264"/>
      <c r="AG171" s="264"/>
      <c r="AH171" s="264"/>
      <c r="AI171" s="264"/>
      <c r="AJ171" s="264"/>
      <c r="AK171" s="264"/>
      <c r="AL171" s="264"/>
      <c r="AM171" s="264"/>
      <c r="AN171" s="264"/>
      <c r="AO171" s="264"/>
      <c r="AP171" s="264"/>
      <c r="AQ171" s="265"/>
      <c r="AR171" s="265"/>
      <c r="AS171" s="265"/>
      <c r="AT171" s="264"/>
      <c r="AU171" s="264"/>
      <c r="AV171" s="264"/>
      <c r="AW171" s="264"/>
      <c r="AX171" s="264"/>
      <c r="AY171" s="264"/>
      <c r="AZ171" s="264"/>
      <c r="BA171" s="264"/>
      <c r="BB171" s="264"/>
      <c r="BC171" s="264"/>
      <c r="BD171" s="264"/>
      <c r="BE171" s="264"/>
      <c r="BF171" s="264"/>
      <c r="BG171" s="264"/>
      <c r="BH171" s="264"/>
      <c r="BI171" s="264"/>
      <c r="BJ171" s="264"/>
      <c r="BK171" s="264"/>
      <c r="BL171" s="264"/>
      <c r="BM171" s="264"/>
      <c r="BN171" s="264"/>
      <c r="BO171" s="264"/>
      <c r="BP171" s="264"/>
      <c r="BQ171" s="264"/>
      <c r="BR171" s="264"/>
      <c r="BS171" s="264"/>
    </row>
    <row r="172" spans="1:71" ht="12.75" x14ac:dyDescent="0.2">
      <c r="A172" s="267"/>
      <c r="B172" s="26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c r="AA172" s="264"/>
      <c r="AB172" s="264"/>
      <c r="AC172" s="264"/>
      <c r="AD172" s="264"/>
      <c r="AE172" s="264"/>
      <c r="AF172" s="264"/>
      <c r="AG172" s="264"/>
      <c r="AH172" s="264"/>
      <c r="AI172" s="264"/>
      <c r="AJ172" s="264"/>
      <c r="AK172" s="264"/>
      <c r="AL172" s="264"/>
      <c r="AM172" s="264"/>
      <c r="AN172" s="264"/>
      <c r="AO172" s="264"/>
      <c r="AP172" s="264"/>
      <c r="AQ172" s="265"/>
      <c r="AR172" s="265"/>
      <c r="AS172" s="265"/>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row>
    <row r="173" spans="1:71" ht="12.75" x14ac:dyDescent="0.2">
      <c r="A173" s="267"/>
      <c r="B173" s="26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c r="AA173" s="264"/>
      <c r="AB173" s="264"/>
      <c r="AC173" s="264"/>
      <c r="AD173" s="264"/>
      <c r="AE173" s="264"/>
      <c r="AF173" s="264"/>
      <c r="AG173" s="264"/>
      <c r="AH173" s="264"/>
      <c r="AI173" s="264"/>
      <c r="AJ173" s="264"/>
      <c r="AK173" s="264"/>
      <c r="AL173" s="264"/>
      <c r="AM173" s="264"/>
      <c r="AN173" s="264"/>
      <c r="AO173" s="264"/>
      <c r="AP173" s="264"/>
      <c r="AQ173" s="265"/>
      <c r="AR173" s="265"/>
      <c r="AS173" s="265"/>
      <c r="AT173" s="264"/>
      <c r="AU173" s="264"/>
      <c r="AV173" s="264"/>
      <c r="AW173" s="264"/>
      <c r="AX173" s="264"/>
      <c r="AY173" s="264"/>
      <c r="AZ173" s="264"/>
      <c r="BA173" s="264"/>
      <c r="BB173" s="264"/>
      <c r="BC173" s="264"/>
      <c r="BD173" s="264"/>
      <c r="BE173" s="264"/>
      <c r="BF173" s="264"/>
      <c r="BG173" s="264"/>
      <c r="BH173" s="264"/>
      <c r="BI173" s="264"/>
      <c r="BJ173" s="264"/>
      <c r="BK173" s="264"/>
      <c r="BL173" s="264"/>
      <c r="BM173" s="264"/>
      <c r="BN173" s="264"/>
      <c r="BO173" s="264"/>
      <c r="BP173" s="264"/>
      <c r="BQ173" s="264"/>
      <c r="BR173" s="264"/>
      <c r="BS173" s="264"/>
    </row>
    <row r="174" spans="1:71" ht="12.75" x14ac:dyDescent="0.2">
      <c r="A174" s="267"/>
      <c r="B174" s="26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c r="AA174" s="264"/>
      <c r="AB174" s="264"/>
      <c r="AC174" s="264"/>
      <c r="AD174" s="264"/>
      <c r="AE174" s="264"/>
      <c r="AF174" s="264"/>
      <c r="AG174" s="264"/>
      <c r="AH174" s="264"/>
      <c r="AI174" s="264"/>
      <c r="AJ174" s="264"/>
      <c r="AK174" s="264"/>
      <c r="AL174" s="264"/>
      <c r="AM174" s="264"/>
      <c r="AN174" s="264"/>
      <c r="AO174" s="264"/>
      <c r="AP174" s="264"/>
      <c r="AQ174" s="265"/>
      <c r="AR174" s="265"/>
      <c r="AS174" s="265"/>
      <c r="AT174" s="264"/>
      <c r="AU174" s="264"/>
      <c r="AV174" s="264"/>
      <c r="AW174" s="264"/>
      <c r="AX174" s="264"/>
      <c r="AY174" s="264"/>
      <c r="AZ174" s="264"/>
      <c r="BA174" s="264"/>
      <c r="BB174" s="264"/>
      <c r="BC174" s="264"/>
      <c r="BD174" s="264"/>
      <c r="BE174" s="264"/>
      <c r="BF174" s="264"/>
      <c r="BG174" s="264"/>
      <c r="BH174" s="264"/>
      <c r="BI174" s="264"/>
      <c r="BJ174" s="264"/>
      <c r="BK174" s="264"/>
      <c r="BL174" s="264"/>
      <c r="BM174" s="264"/>
      <c r="BN174" s="264"/>
      <c r="BO174" s="264"/>
      <c r="BP174" s="264"/>
      <c r="BQ174" s="264"/>
      <c r="BR174" s="264"/>
      <c r="BS174" s="264"/>
    </row>
    <row r="175" spans="1:71" ht="12.75" x14ac:dyDescent="0.2">
      <c r="A175" s="267"/>
      <c r="B175" s="26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c r="AA175" s="264"/>
      <c r="AB175" s="264"/>
      <c r="AC175" s="264"/>
      <c r="AD175" s="264"/>
      <c r="AE175" s="264"/>
      <c r="AF175" s="264"/>
      <c r="AG175" s="264"/>
      <c r="AH175" s="264"/>
      <c r="AI175" s="264"/>
      <c r="AJ175" s="264"/>
      <c r="AK175" s="264"/>
      <c r="AL175" s="264"/>
      <c r="AM175" s="264"/>
      <c r="AN175" s="264"/>
      <c r="AO175" s="264"/>
      <c r="AP175" s="264"/>
      <c r="AQ175" s="265"/>
      <c r="AR175" s="265"/>
      <c r="AS175" s="265"/>
      <c r="AT175" s="264"/>
      <c r="AU175" s="264"/>
      <c r="AV175" s="264"/>
      <c r="AW175" s="264"/>
      <c r="AX175" s="264"/>
      <c r="AY175" s="264"/>
      <c r="AZ175" s="264"/>
      <c r="BA175" s="264"/>
      <c r="BB175" s="264"/>
      <c r="BC175" s="264"/>
      <c r="BD175" s="264"/>
      <c r="BE175" s="264"/>
      <c r="BF175" s="264"/>
      <c r="BG175" s="264"/>
      <c r="BH175" s="264"/>
      <c r="BI175" s="264"/>
      <c r="BJ175" s="264"/>
      <c r="BK175" s="264"/>
      <c r="BL175" s="264"/>
      <c r="BM175" s="264"/>
      <c r="BN175" s="264"/>
      <c r="BO175" s="264"/>
      <c r="BP175" s="264"/>
      <c r="BQ175" s="264"/>
      <c r="BR175" s="264"/>
      <c r="BS175" s="264"/>
    </row>
    <row r="176" spans="1:71" ht="12.75" x14ac:dyDescent="0.2">
      <c r="A176" s="267"/>
      <c r="B176" s="26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c r="AA176" s="264"/>
      <c r="AB176" s="264"/>
      <c r="AC176" s="264"/>
      <c r="AD176" s="264"/>
      <c r="AE176" s="264"/>
      <c r="AF176" s="264"/>
      <c r="AG176" s="264"/>
      <c r="AH176" s="264"/>
      <c r="AI176" s="264"/>
      <c r="AJ176" s="264"/>
      <c r="AK176" s="264"/>
      <c r="AL176" s="264"/>
      <c r="AM176" s="264"/>
      <c r="AN176" s="264"/>
      <c r="AO176" s="264"/>
      <c r="AP176" s="264"/>
      <c r="AQ176" s="265"/>
      <c r="AR176" s="265"/>
      <c r="AS176" s="265"/>
      <c r="AT176" s="264"/>
      <c r="AU176" s="264"/>
      <c r="AV176" s="264"/>
      <c r="AW176" s="264"/>
      <c r="AX176" s="264"/>
      <c r="AY176" s="264"/>
      <c r="AZ176" s="264"/>
      <c r="BA176" s="264"/>
      <c r="BB176" s="264"/>
      <c r="BC176" s="264"/>
      <c r="BD176" s="264"/>
      <c r="BE176" s="264"/>
      <c r="BF176" s="264"/>
      <c r="BG176" s="264"/>
      <c r="BH176" s="264"/>
      <c r="BI176" s="264"/>
      <c r="BJ176" s="264"/>
      <c r="BK176" s="264"/>
      <c r="BL176" s="264"/>
      <c r="BM176" s="264"/>
      <c r="BN176" s="264"/>
      <c r="BO176" s="264"/>
      <c r="BP176" s="264"/>
      <c r="BQ176" s="264"/>
      <c r="BR176" s="264"/>
      <c r="BS176" s="264"/>
    </row>
    <row r="177" spans="1:71" ht="12.75" x14ac:dyDescent="0.2">
      <c r="A177" s="267"/>
      <c r="B177" s="26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c r="AA177" s="264"/>
      <c r="AB177" s="264"/>
      <c r="AC177" s="264"/>
      <c r="AD177" s="264"/>
      <c r="AE177" s="264"/>
      <c r="AF177" s="264"/>
      <c r="AG177" s="264"/>
      <c r="AH177" s="264"/>
      <c r="AI177" s="264"/>
      <c r="AJ177" s="264"/>
      <c r="AK177" s="264"/>
      <c r="AL177" s="264"/>
      <c r="AM177" s="264"/>
      <c r="AN177" s="264"/>
      <c r="AO177" s="264"/>
      <c r="AP177" s="264"/>
      <c r="AQ177" s="265"/>
      <c r="AR177" s="265"/>
      <c r="AS177" s="265"/>
      <c r="AT177" s="264"/>
      <c r="AU177" s="264"/>
      <c r="AV177" s="264"/>
      <c r="AW177" s="264"/>
      <c r="AX177" s="264"/>
      <c r="AY177" s="264"/>
      <c r="AZ177" s="264"/>
      <c r="BA177" s="264"/>
      <c r="BB177" s="264"/>
      <c r="BC177" s="264"/>
      <c r="BD177" s="264"/>
      <c r="BE177" s="264"/>
      <c r="BF177" s="264"/>
      <c r="BG177" s="264"/>
      <c r="BH177" s="264"/>
      <c r="BI177" s="264"/>
      <c r="BJ177" s="264"/>
      <c r="BK177" s="264"/>
      <c r="BL177" s="264"/>
      <c r="BM177" s="264"/>
      <c r="BN177" s="264"/>
      <c r="BO177" s="264"/>
      <c r="BP177" s="264"/>
      <c r="BQ177" s="264"/>
      <c r="BR177" s="264"/>
      <c r="BS177" s="264"/>
    </row>
    <row r="178" spans="1:71" ht="12.75" x14ac:dyDescent="0.2">
      <c r="A178" s="267"/>
      <c r="B178" s="26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c r="AA178" s="264"/>
      <c r="AB178" s="264"/>
      <c r="AC178" s="264"/>
      <c r="AD178" s="264"/>
      <c r="AE178" s="264"/>
      <c r="AF178" s="264"/>
      <c r="AG178" s="264"/>
      <c r="AH178" s="264"/>
      <c r="AI178" s="264"/>
      <c r="AJ178" s="264"/>
      <c r="AK178" s="264"/>
      <c r="AL178" s="264"/>
      <c r="AM178" s="264"/>
      <c r="AN178" s="264"/>
      <c r="AO178" s="264"/>
      <c r="AP178" s="264"/>
      <c r="AQ178" s="265"/>
      <c r="AR178" s="265"/>
      <c r="AS178" s="265"/>
      <c r="AT178" s="264"/>
      <c r="AU178" s="264"/>
      <c r="AV178" s="264"/>
      <c r="AW178" s="264"/>
      <c r="AX178" s="264"/>
      <c r="AY178" s="264"/>
      <c r="AZ178" s="264"/>
      <c r="BA178" s="264"/>
      <c r="BB178" s="264"/>
      <c r="BC178" s="264"/>
      <c r="BD178" s="264"/>
      <c r="BE178" s="264"/>
      <c r="BF178" s="264"/>
      <c r="BG178" s="264"/>
      <c r="BH178" s="264"/>
      <c r="BI178" s="264"/>
      <c r="BJ178" s="264"/>
      <c r="BK178" s="264"/>
      <c r="BL178" s="264"/>
      <c r="BM178" s="264"/>
      <c r="BN178" s="264"/>
      <c r="BO178" s="264"/>
      <c r="BP178" s="264"/>
      <c r="BQ178" s="264"/>
      <c r="BR178" s="264"/>
      <c r="BS178" s="264"/>
    </row>
    <row r="179" spans="1:71" ht="12.75" x14ac:dyDescent="0.2">
      <c r="A179" s="267"/>
      <c r="B179" s="26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c r="AA179" s="264"/>
      <c r="AB179" s="264"/>
      <c r="AC179" s="264"/>
      <c r="AD179" s="264"/>
      <c r="AE179" s="264"/>
      <c r="AF179" s="264"/>
      <c r="AG179" s="264"/>
      <c r="AH179" s="264"/>
      <c r="AI179" s="264"/>
      <c r="AJ179" s="264"/>
      <c r="AK179" s="264"/>
      <c r="AL179" s="264"/>
      <c r="AM179" s="264"/>
      <c r="AN179" s="264"/>
      <c r="AO179" s="264"/>
      <c r="AP179" s="264"/>
      <c r="AQ179" s="265"/>
      <c r="AR179" s="265"/>
      <c r="AS179" s="265"/>
      <c r="AT179" s="264"/>
      <c r="AU179" s="264"/>
      <c r="AV179" s="264"/>
      <c r="AW179" s="264"/>
      <c r="AX179" s="264"/>
      <c r="AY179" s="264"/>
      <c r="AZ179" s="264"/>
      <c r="BA179" s="264"/>
      <c r="BB179" s="264"/>
      <c r="BC179" s="264"/>
      <c r="BD179" s="264"/>
      <c r="BE179" s="264"/>
      <c r="BF179" s="264"/>
      <c r="BG179" s="264"/>
      <c r="BH179" s="264"/>
      <c r="BI179" s="264"/>
      <c r="BJ179" s="264"/>
      <c r="BK179" s="264"/>
      <c r="BL179" s="264"/>
      <c r="BM179" s="264"/>
      <c r="BN179" s="264"/>
      <c r="BO179" s="264"/>
      <c r="BP179" s="264"/>
      <c r="BQ179" s="264"/>
      <c r="BR179" s="264"/>
      <c r="BS179" s="264"/>
    </row>
    <row r="180" spans="1:71" ht="12.75" x14ac:dyDescent="0.2">
      <c r="A180" s="267"/>
      <c r="B180" s="26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c r="AA180" s="264"/>
      <c r="AB180" s="264"/>
      <c r="AC180" s="264"/>
      <c r="AD180" s="264"/>
      <c r="AE180" s="264"/>
      <c r="AF180" s="264"/>
      <c r="AG180" s="264"/>
      <c r="AH180" s="264"/>
      <c r="AI180" s="264"/>
      <c r="AJ180" s="264"/>
      <c r="AK180" s="264"/>
      <c r="AL180" s="264"/>
      <c r="AM180" s="264"/>
      <c r="AN180" s="264"/>
      <c r="AO180" s="264"/>
      <c r="AP180" s="264"/>
      <c r="AQ180" s="265"/>
      <c r="AR180" s="265"/>
      <c r="AS180" s="265"/>
      <c r="AT180" s="264"/>
      <c r="AU180" s="264"/>
      <c r="AV180" s="264"/>
      <c r="AW180" s="264"/>
      <c r="AX180" s="264"/>
      <c r="AY180" s="264"/>
      <c r="AZ180" s="264"/>
      <c r="BA180" s="264"/>
      <c r="BB180" s="264"/>
      <c r="BC180" s="264"/>
      <c r="BD180" s="264"/>
      <c r="BE180" s="264"/>
      <c r="BF180" s="264"/>
      <c r="BG180" s="264"/>
      <c r="BH180" s="264"/>
      <c r="BI180" s="264"/>
      <c r="BJ180" s="264"/>
      <c r="BK180" s="264"/>
      <c r="BL180" s="264"/>
      <c r="BM180" s="264"/>
      <c r="BN180" s="264"/>
      <c r="BO180" s="264"/>
      <c r="BP180" s="264"/>
      <c r="BQ180" s="264"/>
      <c r="BR180" s="264"/>
      <c r="BS180" s="264"/>
    </row>
    <row r="181" spans="1:71" ht="12.75" x14ac:dyDescent="0.2">
      <c r="A181" s="267"/>
      <c r="B181" s="26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c r="AA181" s="264"/>
      <c r="AB181" s="264"/>
      <c r="AC181" s="264"/>
      <c r="AD181" s="264"/>
      <c r="AE181" s="264"/>
      <c r="AF181" s="264"/>
      <c r="AG181" s="264"/>
      <c r="AH181" s="264"/>
      <c r="AI181" s="264"/>
      <c r="AJ181" s="264"/>
      <c r="AK181" s="264"/>
      <c r="AL181" s="264"/>
      <c r="AM181" s="264"/>
      <c r="AN181" s="264"/>
      <c r="AO181" s="264"/>
      <c r="AP181" s="264"/>
      <c r="AQ181" s="265"/>
      <c r="AR181" s="265"/>
      <c r="AS181" s="265"/>
      <c r="AT181" s="264"/>
      <c r="AU181" s="264"/>
      <c r="AV181" s="264"/>
      <c r="AW181" s="264"/>
      <c r="AX181" s="264"/>
      <c r="AY181" s="264"/>
      <c r="AZ181" s="264"/>
      <c r="BA181" s="264"/>
      <c r="BB181" s="264"/>
      <c r="BC181" s="264"/>
      <c r="BD181" s="264"/>
      <c r="BE181" s="264"/>
      <c r="BF181" s="264"/>
      <c r="BG181" s="264"/>
      <c r="BH181" s="264"/>
      <c r="BI181" s="264"/>
      <c r="BJ181" s="264"/>
      <c r="BK181" s="264"/>
      <c r="BL181" s="264"/>
      <c r="BM181" s="264"/>
      <c r="BN181" s="264"/>
      <c r="BO181" s="264"/>
      <c r="BP181" s="264"/>
      <c r="BQ181" s="264"/>
      <c r="BR181" s="264"/>
      <c r="BS181" s="264"/>
    </row>
    <row r="182" spans="1:71" ht="12.75" x14ac:dyDescent="0.2">
      <c r="A182" s="267"/>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c r="AA182" s="264"/>
      <c r="AB182" s="264"/>
      <c r="AC182" s="264"/>
      <c r="AD182" s="264"/>
      <c r="AE182" s="264"/>
      <c r="AF182" s="264"/>
      <c r="AG182" s="264"/>
      <c r="AH182" s="264"/>
      <c r="AI182" s="264"/>
      <c r="AJ182" s="264"/>
      <c r="AK182" s="264"/>
      <c r="AL182" s="264"/>
      <c r="AM182" s="264"/>
      <c r="AN182" s="264"/>
      <c r="AO182" s="264"/>
      <c r="AP182" s="264"/>
      <c r="AQ182" s="265"/>
      <c r="AR182" s="265"/>
      <c r="AS182" s="265"/>
      <c r="AT182" s="264"/>
      <c r="AU182" s="264"/>
      <c r="AV182" s="264"/>
      <c r="AW182" s="264"/>
      <c r="AX182" s="264"/>
      <c r="AY182" s="264"/>
      <c r="AZ182" s="264"/>
      <c r="BA182" s="264"/>
      <c r="BB182" s="264"/>
      <c r="BC182" s="264"/>
      <c r="BD182" s="264"/>
      <c r="BE182" s="264"/>
      <c r="BF182" s="264"/>
      <c r="BG182" s="264"/>
      <c r="BH182" s="264"/>
      <c r="BI182" s="264"/>
      <c r="BJ182" s="264"/>
      <c r="BK182" s="264"/>
      <c r="BL182" s="264"/>
      <c r="BM182" s="264"/>
      <c r="BN182" s="264"/>
      <c r="BO182" s="264"/>
      <c r="BP182" s="264"/>
      <c r="BQ182" s="264"/>
      <c r="BR182" s="264"/>
      <c r="BS182" s="264"/>
    </row>
    <row r="183" spans="1:71" ht="12.75" x14ac:dyDescent="0.2">
      <c r="A183" s="267"/>
      <c r="B183" s="26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c r="AA183" s="264"/>
      <c r="AB183" s="264"/>
      <c r="AC183" s="264"/>
      <c r="AD183" s="264"/>
      <c r="AE183" s="264"/>
      <c r="AF183" s="264"/>
      <c r="AG183" s="264"/>
      <c r="AH183" s="264"/>
      <c r="AI183" s="264"/>
      <c r="AJ183" s="264"/>
      <c r="AK183" s="264"/>
      <c r="AL183" s="264"/>
      <c r="AM183" s="264"/>
      <c r="AN183" s="264"/>
      <c r="AO183" s="264"/>
      <c r="AP183" s="264"/>
      <c r="AQ183" s="265"/>
      <c r="AR183" s="265"/>
      <c r="AS183" s="265"/>
      <c r="AT183" s="264"/>
      <c r="AU183" s="264"/>
      <c r="AV183" s="264"/>
      <c r="AW183" s="264"/>
      <c r="AX183" s="264"/>
      <c r="AY183" s="264"/>
      <c r="AZ183" s="264"/>
      <c r="BA183" s="264"/>
      <c r="BB183" s="264"/>
      <c r="BC183" s="264"/>
      <c r="BD183" s="264"/>
      <c r="BE183" s="264"/>
      <c r="BF183" s="264"/>
      <c r="BG183" s="264"/>
      <c r="BH183" s="264"/>
      <c r="BI183" s="264"/>
      <c r="BJ183" s="264"/>
      <c r="BK183" s="264"/>
      <c r="BL183" s="264"/>
      <c r="BM183" s="264"/>
      <c r="BN183" s="264"/>
      <c r="BO183" s="264"/>
      <c r="BP183" s="264"/>
      <c r="BQ183" s="264"/>
      <c r="BR183" s="264"/>
      <c r="BS183" s="264"/>
    </row>
    <row r="184" spans="1:71" ht="12.75" x14ac:dyDescent="0.2">
      <c r="A184" s="267"/>
      <c r="B184" s="26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c r="AA184" s="264"/>
      <c r="AB184" s="264"/>
      <c r="AC184" s="264"/>
      <c r="AD184" s="264"/>
      <c r="AE184" s="264"/>
      <c r="AF184" s="264"/>
      <c r="AG184" s="264"/>
      <c r="AH184" s="264"/>
      <c r="AI184" s="264"/>
      <c r="AJ184" s="264"/>
      <c r="AK184" s="264"/>
      <c r="AL184" s="264"/>
      <c r="AM184" s="264"/>
      <c r="AN184" s="264"/>
      <c r="AO184" s="264"/>
      <c r="AP184" s="264"/>
      <c r="AQ184" s="265"/>
      <c r="AR184" s="265"/>
      <c r="AS184" s="265"/>
      <c r="AT184" s="264"/>
      <c r="AU184" s="264"/>
      <c r="AV184" s="264"/>
      <c r="AW184" s="264"/>
      <c r="AX184" s="264"/>
      <c r="AY184" s="264"/>
      <c r="AZ184" s="264"/>
      <c r="BA184" s="264"/>
      <c r="BB184" s="264"/>
      <c r="BC184" s="264"/>
      <c r="BD184" s="264"/>
      <c r="BE184" s="264"/>
      <c r="BF184" s="264"/>
      <c r="BG184" s="264"/>
      <c r="BH184" s="264"/>
      <c r="BI184" s="264"/>
      <c r="BJ184" s="264"/>
      <c r="BK184" s="264"/>
      <c r="BL184" s="264"/>
      <c r="BM184" s="264"/>
      <c r="BN184" s="264"/>
      <c r="BO184" s="264"/>
      <c r="BP184" s="264"/>
      <c r="BQ184" s="264"/>
      <c r="BR184" s="264"/>
      <c r="BS184" s="264"/>
    </row>
    <row r="185" spans="1:71" ht="12.75" x14ac:dyDescent="0.2">
      <c r="A185" s="267"/>
      <c r="B185" s="26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c r="AA185" s="264"/>
      <c r="AB185" s="264"/>
      <c r="AC185" s="264"/>
      <c r="AD185" s="264"/>
      <c r="AE185" s="264"/>
      <c r="AF185" s="264"/>
      <c r="AG185" s="264"/>
      <c r="AH185" s="264"/>
      <c r="AI185" s="264"/>
      <c r="AJ185" s="264"/>
      <c r="AK185" s="264"/>
      <c r="AL185" s="264"/>
      <c r="AM185" s="264"/>
      <c r="AN185" s="264"/>
      <c r="AO185" s="264"/>
      <c r="AP185" s="264"/>
      <c r="AQ185" s="265"/>
      <c r="AR185" s="265"/>
      <c r="AS185" s="265"/>
      <c r="AT185" s="264"/>
      <c r="AU185" s="264"/>
      <c r="AV185" s="264"/>
      <c r="AW185" s="264"/>
      <c r="AX185" s="264"/>
      <c r="AY185" s="264"/>
      <c r="AZ185" s="264"/>
      <c r="BA185" s="264"/>
      <c r="BB185" s="264"/>
      <c r="BC185" s="264"/>
      <c r="BD185" s="264"/>
      <c r="BE185" s="264"/>
      <c r="BF185" s="264"/>
      <c r="BG185" s="264"/>
      <c r="BH185" s="264"/>
      <c r="BI185" s="264"/>
      <c r="BJ185" s="264"/>
      <c r="BK185" s="264"/>
      <c r="BL185" s="264"/>
      <c r="BM185" s="264"/>
      <c r="BN185" s="264"/>
      <c r="BO185" s="264"/>
      <c r="BP185" s="264"/>
      <c r="BQ185" s="264"/>
      <c r="BR185" s="264"/>
      <c r="BS185" s="264"/>
    </row>
    <row r="186" spans="1:71" ht="12.75" x14ac:dyDescent="0.2">
      <c r="A186" s="267"/>
      <c r="B186" s="26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c r="AA186" s="264"/>
      <c r="AB186" s="264"/>
      <c r="AC186" s="264"/>
      <c r="AD186" s="264"/>
      <c r="AE186" s="264"/>
      <c r="AF186" s="264"/>
      <c r="AG186" s="264"/>
      <c r="AH186" s="264"/>
      <c r="AI186" s="264"/>
      <c r="AJ186" s="264"/>
      <c r="AK186" s="264"/>
      <c r="AL186" s="264"/>
      <c r="AM186" s="264"/>
      <c r="AN186" s="264"/>
      <c r="AO186" s="264"/>
      <c r="AP186" s="264"/>
      <c r="AQ186" s="265"/>
      <c r="AR186" s="265"/>
      <c r="AS186" s="265"/>
      <c r="AT186" s="264"/>
      <c r="AU186" s="264"/>
      <c r="AV186" s="264"/>
      <c r="AW186" s="264"/>
      <c r="AX186" s="264"/>
      <c r="AY186" s="264"/>
      <c r="AZ186" s="264"/>
      <c r="BA186" s="264"/>
      <c r="BB186" s="264"/>
      <c r="BC186" s="264"/>
      <c r="BD186" s="264"/>
      <c r="BE186" s="264"/>
      <c r="BF186" s="264"/>
      <c r="BG186" s="264"/>
      <c r="BH186" s="264"/>
      <c r="BI186" s="264"/>
      <c r="BJ186" s="264"/>
      <c r="BK186" s="264"/>
      <c r="BL186" s="264"/>
      <c r="BM186" s="264"/>
      <c r="BN186" s="264"/>
      <c r="BO186" s="264"/>
      <c r="BP186" s="264"/>
      <c r="BQ186" s="264"/>
      <c r="BR186" s="264"/>
      <c r="BS186" s="264"/>
    </row>
    <row r="187" spans="1:71" ht="12.75" x14ac:dyDescent="0.2">
      <c r="A187" s="267"/>
      <c r="B187" s="26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c r="AK187" s="264"/>
      <c r="AL187" s="264"/>
      <c r="AM187" s="264"/>
      <c r="AN187" s="264"/>
      <c r="AO187" s="264"/>
      <c r="AP187" s="264"/>
      <c r="AQ187" s="265"/>
      <c r="AR187" s="265"/>
      <c r="AS187" s="265"/>
      <c r="AT187" s="264"/>
      <c r="AU187" s="264"/>
      <c r="AV187" s="264"/>
      <c r="AW187" s="264"/>
      <c r="AX187" s="264"/>
      <c r="AY187" s="264"/>
      <c r="AZ187" s="264"/>
      <c r="BA187" s="264"/>
      <c r="BB187" s="264"/>
      <c r="BC187" s="264"/>
      <c r="BD187" s="264"/>
      <c r="BE187" s="264"/>
      <c r="BF187" s="264"/>
      <c r="BG187" s="264"/>
      <c r="BH187" s="264"/>
      <c r="BI187" s="264"/>
      <c r="BJ187" s="264"/>
      <c r="BK187" s="264"/>
      <c r="BL187" s="264"/>
      <c r="BM187" s="264"/>
      <c r="BN187" s="264"/>
      <c r="BO187" s="264"/>
      <c r="BP187" s="264"/>
      <c r="BQ187" s="264"/>
      <c r="BR187" s="264"/>
      <c r="BS187" s="264"/>
    </row>
    <row r="188" spans="1:71" ht="12.75" x14ac:dyDescent="0.2">
      <c r="A188" s="267"/>
      <c r="B188" s="26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c r="AK188" s="264"/>
      <c r="AL188" s="264"/>
      <c r="AM188" s="264"/>
      <c r="AN188" s="264"/>
      <c r="AO188" s="264"/>
      <c r="AP188" s="264"/>
      <c r="AQ188" s="265"/>
      <c r="AR188" s="265"/>
      <c r="AS188" s="265"/>
      <c r="AT188" s="264"/>
      <c r="AU188" s="264"/>
      <c r="AV188" s="264"/>
      <c r="AW188" s="264"/>
      <c r="AX188" s="264"/>
      <c r="AY188" s="264"/>
      <c r="AZ188" s="264"/>
      <c r="BA188" s="264"/>
      <c r="BB188" s="264"/>
      <c r="BC188" s="264"/>
      <c r="BD188" s="264"/>
      <c r="BE188" s="264"/>
      <c r="BF188" s="264"/>
      <c r="BG188" s="264"/>
      <c r="BH188" s="264"/>
      <c r="BI188" s="264"/>
      <c r="BJ188" s="264"/>
      <c r="BK188" s="264"/>
      <c r="BL188" s="264"/>
      <c r="BM188" s="264"/>
      <c r="BN188" s="264"/>
      <c r="BO188" s="264"/>
      <c r="BP188" s="264"/>
      <c r="BQ188" s="264"/>
      <c r="BR188" s="264"/>
      <c r="BS188" s="264"/>
    </row>
    <row r="189" spans="1:71" ht="12.75" x14ac:dyDescent="0.2">
      <c r="A189" s="267"/>
      <c r="B189" s="26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c r="AK189" s="264"/>
      <c r="AL189" s="264"/>
      <c r="AM189" s="264"/>
      <c r="AN189" s="264"/>
      <c r="AO189" s="264"/>
      <c r="AP189" s="264"/>
      <c r="AQ189" s="265"/>
      <c r="AR189" s="265"/>
      <c r="AS189" s="265"/>
      <c r="AT189" s="264"/>
      <c r="AU189" s="264"/>
      <c r="AV189" s="264"/>
      <c r="AW189" s="264"/>
      <c r="AX189" s="264"/>
      <c r="AY189" s="264"/>
      <c r="AZ189" s="264"/>
      <c r="BA189" s="264"/>
      <c r="BB189" s="264"/>
      <c r="BC189" s="264"/>
      <c r="BD189" s="264"/>
      <c r="BE189" s="264"/>
      <c r="BF189" s="264"/>
      <c r="BG189" s="264"/>
      <c r="BH189" s="264"/>
      <c r="BI189" s="264"/>
      <c r="BJ189" s="264"/>
      <c r="BK189" s="264"/>
      <c r="BL189" s="264"/>
      <c r="BM189" s="264"/>
      <c r="BN189" s="264"/>
      <c r="BO189" s="264"/>
      <c r="BP189" s="264"/>
      <c r="BQ189" s="264"/>
      <c r="BR189" s="264"/>
      <c r="BS189" s="264"/>
    </row>
    <row r="190" spans="1:71" ht="12.75" x14ac:dyDescent="0.2">
      <c r="A190" s="267"/>
      <c r="B190" s="26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c r="AK190" s="264"/>
      <c r="AL190" s="264"/>
      <c r="AM190" s="264"/>
      <c r="AN190" s="264"/>
      <c r="AO190" s="264"/>
      <c r="AP190" s="264"/>
      <c r="AQ190" s="265"/>
      <c r="AR190" s="265"/>
      <c r="AS190" s="265"/>
      <c r="AT190" s="264"/>
      <c r="AU190" s="264"/>
      <c r="AV190" s="264"/>
      <c r="AW190" s="264"/>
      <c r="AX190" s="264"/>
      <c r="AY190" s="264"/>
      <c r="AZ190" s="264"/>
      <c r="BA190" s="264"/>
      <c r="BB190" s="264"/>
      <c r="BC190" s="264"/>
      <c r="BD190" s="264"/>
      <c r="BE190" s="264"/>
      <c r="BF190" s="264"/>
      <c r="BG190" s="264"/>
      <c r="BH190" s="264"/>
      <c r="BI190" s="264"/>
      <c r="BJ190" s="264"/>
      <c r="BK190" s="264"/>
      <c r="BL190" s="264"/>
      <c r="BM190" s="264"/>
      <c r="BN190" s="264"/>
      <c r="BO190" s="264"/>
      <c r="BP190" s="264"/>
      <c r="BQ190" s="264"/>
      <c r="BR190" s="264"/>
      <c r="BS190" s="264"/>
    </row>
    <row r="191" spans="1:71" ht="12.75" x14ac:dyDescent="0.2">
      <c r="A191" s="267"/>
      <c r="B191" s="26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c r="AA191" s="264"/>
      <c r="AB191" s="264"/>
      <c r="AC191" s="264"/>
      <c r="AD191" s="264"/>
      <c r="AE191" s="264"/>
      <c r="AF191" s="264"/>
      <c r="AG191" s="264"/>
      <c r="AH191" s="264"/>
      <c r="AI191" s="264"/>
      <c r="AJ191" s="264"/>
      <c r="AK191" s="264"/>
      <c r="AL191" s="264"/>
      <c r="AM191" s="264"/>
      <c r="AN191" s="264"/>
      <c r="AO191" s="264"/>
      <c r="AP191" s="264"/>
      <c r="AQ191" s="265"/>
      <c r="AR191" s="265"/>
      <c r="AS191" s="265"/>
      <c r="AT191" s="264"/>
      <c r="AU191" s="264"/>
      <c r="AV191" s="264"/>
      <c r="AW191" s="264"/>
      <c r="AX191" s="264"/>
      <c r="AY191" s="264"/>
      <c r="AZ191" s="264"/>
      <c r="BA191" s="264"/>
      <c r="BB191" s="264"/>
      <c r="BC191" s="264"/>
      <c r="BD191" s="264"/>
      <c r="BE191" s="264"/>
      <c r="BF191" s="264"/>
      <c r="BG191" s="264"/>
      <c r="BH191" s="264"/>
      <c r="BI191" s="264"/>
      <c r="BJ191" s="264"/>
      <c r="BK191" s="264"/>
      <c r="BL191" s="264"/>
      <c r="BM191" s="264"/>
      <c r="BN191" s="264"/>
      <c r="BO191" s="264"/>
      <c r="BP191" s="264"/>
      <c r="BQ191" s="264"/>
      <c r="BR191" s="264"/>
      <c r="BS191" s="264"/>
    </row>
    <row r="192" spans="1:71" ht="12.75" x14ac:dyDescent="0.2">
      <c r="A192" s="267"/>
      <c r="B192" s="26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c r="AA192" s="264"/>
      <c r="AB192" s="264"/>
      <c r="AC192" s="264"/>
      <c r="AD192" s="264"/>
      <c r="AE192" s="264"/>
      <c r="AF192" s="264"/>
      <c r="AG192" s="264"/>
      <c r="AH192" s="264"/>
      <c r="AI192" s="264"/>
      <c r="AJ192" s="264"/>
      <c r="AK192" s="264"/>
      <c r="AL192" s="264"/>
      <c r="AM192" s="264"/>
      <c r="AN192" s="264"/>
      <c r="AO192" s="264"/>
      <c r="AP192" s="264"/>
      <c r="AQ192" s="265"/>
      <c r="AR192" s="265"/>
      <c r="AS192" s="265"/>
      <c r="AT192" s="264"/>
      <c r="AU192" s="264"/>
      <c r="AV192" s="264"/>
      <c r="AW192" s="264"/>
      <c r="AX192" s="264"/>
      <c r="AY192" s="264"/>
      <c r="AZ192" s="264"/>
      <c r="BA192" s="264"/>
      <c r="BB192" s="264"/>
      <c r="BC192" s="264"/>
      <c r="BD192" s="264"/>
      <c r="BE192" s="264"/>
      <c r="BF192" s="264"/>
      <c r="BG192" s="264"/>
      <c r="BH192" s="264"/>
      <c r="BI192" s="264"/>
      <c r="BJ192" s="264"/>
      <c r="BK192" s="264"/>
      <c r="BL192" s="264"/>
      <c r="BM192" s="264"/>
      <c r="BN192" s="264"/>
      <c r="BO192" s="264"/>
      <c r="BP192" s="264"/>
      <c r="BQ192" s="264"/>
      <c r="BR192" s="264"/>
      <c r="BS192" s="264"/>
    </row>
    <row r="193" spans="1:71" ht="12.75" x14ac:dyDescent="0.2">
      <c r="A193" s="267"/>
      <c r="B193" s="26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c r="AA193" s="264"/>
      <c r="AB193" s="264"/>
      <c r="AC193" s="264"/>
      <c r="AD193" s="264"/>
      <c r="AE193" s="264"/>
      <c r="AF193" s="264"/>
      <c r="AG193" s="264"/>
      <c r="AH193" s="264"/>
      <c r="AI193" s="264"/>
      <c r="AJ193" s="264"/>
      <c r="AK193" s="264"/>
      <c r="AL193" s="264"/>
      <c r="AM193" s="264"/>
      <c r="AN193" s="264"/>
      <c r="AO193" s="264"/>
      <c r="AP193" s="264"/>
      <c r="AQ193" s="265"/>
      <c r="AR193" s="265"/>
      <c r="AS193" s="265"/>
      <c r="AT193" s="264"/>
      <c r="AU193" s="264"/>
      <c r="AV193" s="264"/>
      <c r="AW193" s="264"/>
      <c r="AX193" s="264"/>
      <c r="AY193" s="264"/>
      <c r="AZ193" s="264"/>
      <c r="BA193" s="264"/>
      <c r="BB193" s="264"/>
      <c r="BC193" s="264"/>
      <c r="BD193" s="264"/>
      <c r="BE193" s="264"/>
      <c r="BF193" s="264"/>
      <c r="BG193" s="264"/>
      <c r="BH193" s="264"/>
      <c r="BI193" s="264"/>
      <c r="BJ193" s="264"/>
      <c r="BK193" s="264"/>
      <c r="BL193" s="264"/>
      <c r="BM193" s="264"/>
      <c r="BN193" s="264"/>
      <c r="BO193" s="264"/>
      <c r="BP193" s="264"/>
      <c r="BQ193" s="264"/>
      <c r="BR193" s="264"/>
      <c r="BS193" s="264"/>
    </row>
    <row r="194" spans="1:71" ht="12.75" x14ac:dyDescent="0.2">
      <c r="A194" s="267"/>
      <c r="B194" s="26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c r="AA194" s="264"/>
      <c r="AB194" s="264"/>
      <c r="AC194" s="264"/>
      <c r="AD194" s="264"/>
      <c r="AE194" s="264"/>
      <c r="AF194" s="264"/>
      <c r="AG194" s="264"/>
      <c r="AH194" s="264"/>
      <c r="AI194" s="264"/>
      <c r="AJ194" s="264"/>
      <c r="AK194" s="264"/>
      <c r="AL194" s="264"/>
      <c r="AM194" s="264"/>
      <c r="AN194" s="264"/>
      <c r="AO194" s="264"/>
      <c r="AP194" s="264"/>
      <c r="AQ194" s="265"/>
      <c r="AR194" s="265"/>
      <c r="AS194" s="265"/>
      <c r="AT194" s="264"/>
      <c r="AU194" s="264"/>
      <c r="AV194" s="264"/>
      <c r="AW194" s="264"/>
      <c r="AX194" s="264"/>
      <c r="AY194" s="264"/>
      <c r="AZ194" s="264"/>
      <c r="BA194" s="264"/>
      <c r="BB194" s="264"/>
      <c r="BC194" s="264"/>
      <c r="BD194" s="264"/>
      <c r="BE194" s="264"/>
      <c r="BF194" s="264"/>
      <c r="BG194" s="264"/>
      <c r="BH194" s="264"/>
      <c r="BI194" s="264"/>
      <c r="BJ194" s="264"/>
      <c r="BK194" s="264"/>
      <c r="BL194" s="264"/>
      <c r="BM194" s="264"/>
      <c r="BN194" s="264"/>
      <c r="BO194" s="264"/>
      <c r="BP194" s="264"/>
      <c r="BQ194" s="264"/>
      <c r="BR194" s="264"/>
      <c r="BS194" s="264"/>
    </row>
    <row r="195" spans="1:71" ht="12.75" x14ac:dyDescent="0.2">
      <c r="A195" s="267"/>
      <c r="B195" s="26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c r="AA195" s="264"/>
      <c r="AB195" s="264"/>
      <c r="AC195" s="264"/>
      <c r="AD195" s="264"/>
      <c r="AE195" s="264"/>
      <c r="AF195" s="264"/>
      <c r="AG195" s="264"/>
      <c r="AH195" s="264"/>
      <c r="AI195" s="264"/>
      <c r="AJ195" s="264"/>
      <c r="AK195" s="264"/>
      <c r="AL195" s="264"/>
      <c r="AM195" s="264"/>
      <c r="AN195" s="264"/>
      <c r="AO195" s="264"/>
      <c r="AP195" s="264"/>
      <c r="AQ195" s="265"/>
      <c r="AR195" s="265"/>
      <c r="AS195" s="265"/>
      <c r="AT195" s="264"/>
      <c r="AU195" s="264"/>
      <c r="AV195" s="264"/>
      <c r="AW195" s="264"/>
      <c r="AX195" s="264"/>
      <c r="AY195" s="264"/>
      <c r="AZ195" s="264"/>
      <c r="BA195" s="264"/>
      <c r="BB195" s="264"/>
      <c r="BC195" s="264"/>
      <c r="BD195" s="264"/>
      <c r="BE195" s="264"/>
      <c r="BF195" s="264"/>
      <c r="BG195" s="264"/>
      <c r="BH195" s="264"/>
      <c r="BI195" s="264"/>
      <c r="BJ195" s="264"/>
      <c r="BK195" s="264"/>
      <c r="BL195" s="264"/>
      <c r="BM195" s="264"/>
      <c r="BN195" s="264"/>
      <c r="BO195" s="264"/>
      <c r="BP195" s="264"/>
      <c r="BQ195" s="264"/>
      <c r="BR195" s="264"/>
      <c r="BS195" s="264"/>
    </row>
    <row r="196" spans="1:71" ht="12.75" x14ac:dyDescent="0.2">
      <c r="A196" s="267"/>
      <c r="B196" s="26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c r="AA196" s="264"/>
      <c r="AB196" s="264"/>
      <c r="AC196" s="264"/>
      <c r="AD196" s="264"/>
      <c r="AE196" s="264"/>
      <c r="AF196" s="264"/>
      <c r="AG196" s="264"/>
      <c r="AH196" s="264"/>
      <c r="AI196" s="264"/>
      <c r="AJ196" s="264"/>
      <c r="AK196" s="264"/>
      <c r="AL196" s="264"/>
      <c r="AM196" s="264"/>
      <c r="AN196" s="264"/>
      <c r="AO196" s="264"/>
      <c r="AP196" s="264"/>
      <c r="AQ196" s="265"/>
      <c r="AR196" s="265"/>
      <c r="AS196" s="265"/>
      <c r="AT196" s="264"/>
      <c r="AU196" s="264"/>
      <c r="AV196" s="264"/>
      <c r="AW196" s="264"/>
      <c r="AX196" s="264"/>
      <c r="AY196" s="264"/>
      <c r="AZ196" s="264"/>
      <c r="BA196" s="264"/>
      <c r="BB196" s="264"/>
      <c r="BC196" s="264"/>
      <c r="BD196" s="264"/>
      <c r="BE196" s="264"/>
      <c r="BF196" s="264"/>
      <c r="BG196" s="264"/>
      <c r="BH196" s="264"/>
      <c r="BI196" s="264"/>
      <c r="BJ196" s="264"/>
      <c r="BK196" s="264"/>
      <c r="BL196" s="264"/>
      <c r="BM196" s="264"/>
      <c r="BN196" s="264"/>
      <c r="BO196" s="264"/>
      <c r="BP196" s="264"/>
      <c r="BQ196" s="264"/>
      <c r="BR196" s="264"/>
      <c r="BS196" s="264"/>
    </row>
    <row r="197" spans="1:71" ht="12.75" x14ac:dyDescent="0.2">
      <c r="A197" s="267"/>
      <c r="B197" s="26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c r="AA197" s="264"/>
      <c r="AB197" s="264"/>
      <c r="AC197" s="264"/>
      <c r="AD197" s="264"/>
      <c r="AE197" s="264"/>
      <c r="AF197" s="264"/>
      <c r="AG197" s="264"/>
      <c r="AH197" s="264"/>
      <c r="AI197" s="264"/>
      <c r="AJ197" s="264"/>
      <c r="AK197" s="264"/>
      <c r="AL197" s="264"/>
      <c r="AM197" s="264"/>
      <c r="AN197" s="264"/>
      <c r="AO197" s="264"/>
      <c r="AP197" s="264"/>
      <c r="AQ197" s="265"/>
      <c r="AR197" s="265"/>
      <c r="AS197" s="265"/>
      <c r="AT197" s="264"/>
      <c r="AU197" s="264"/>
      <c r="AV197" s="264"/>
      <c r="AW197" s="264"/>
      <c r="AX197" s="264"/>
      <c r="AY197" s="264"/>
      <c r="AZ197" s="264"/>
      <c r="BA197" s="264"/>
      <c r="BB197" s="264"/>
      <c r="BC197" s="264"/>
      <c r="BD197" s="264"/>
      <c r="BE197" s="264"/>
      <c r="BF197" s="264"/>
      <c r="BG197" s="264"/>
      <c r="BH197" s="264"/>
      <c r="BI197" s="264"/>
      <c r="BJ197" s="264"/>
      <c r="BK197" s="264"/>
      <c r="BL197" s="264"/>
      <c r="BM197" s="264"/>
      <c r="BN197" s="264"/>
      <c r="BO197" s="264"/>
      <c r="BP197" s="264"/>
      <c r="BQ197" s="264"/>
      <c r="BR197" s="264"/>
      <c r="BS197" s="264"/>
    </row>
    <row r="198" spans="1:71" ht="12.75" x14ac:dyDescent="0.2">
      <c r="A198" s="267"/>
      <c r="B198" s="26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c r="AA198" s="264"/>
      <c r="AB198" s="264"/>
      <c r="AC198" s="264"/>
      <c r="AD198" s="264"/>
      <c r="AE198" s="264"/>
      <c r="AF198" s="264"/>
      <c r="AG198" s="264"/>
      <c r="AH198" s="264"/>
      <c r="AI198" s="264"/>
      <c r="AJ198" s="264"/>
      <c r="AK198" s="264"/>
      <c r="AL198" s="264"/>
      <c r="AM198" s="264"/>
      <c r="AN198" s="264"/>
      <c r="AO198" s="264"/>
      <c r="AP198" s="264"/>
      <c r="AQ198" s="265"/>
      <c r="AR198" s="265"/>
      <c r="AS198" s="265"/>
      <c r="AT198" s="264"/>
      <c r="AU198" s="264"/>
      <c r="AV198" s="264"/>
      <c r="AW198" s="264"/>
      <c r="AX198" s="264"/>
      <c r="AY198" s="264"/>
      <c r="AZ198" s="264"/>
      <c r="BA198" s="264"/>
      <c r="BB198" s="264"/>
      <c r="BC198" s="264"/>
      <c r="BD198" s="264"/>
      <c r="BE198" s="264"/>
      <c r="BF198" s="264"/>
      <c r="BG198" s="264"/>
      <c r="BH198" s="264"/>
      <c r="BI198" s="264"/>
      <c r="BJ198" s="264"/>
      <c r="BK198" s="264"/>
      <c r="BL198" s="264"/>
      <c r="BM198" s="264"/>
      <c r="BN198" s="264"/>
      <c r="BO198" s="264"/>
      <c r="BP198" s="264"/>
      <c r="BQ198" s="264"/>
      <c r="BR198" s="264"/>
      <c r="BS198" s="264"/>
    </row>
    <row r="199" spans="1:71" ht="12.75" x14ac:dyDescent="0.2">
      <c r="A199" s="267"/>
      <c r="B199" s="26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c r="AA199" s="264"/>
      <c r="AB199" s="264"/>
      <c r="AC199" s="264"/>
      <c r="AD199" s="264"/>
      <c r="AE199" s="264"/>
      <c r="AF199" s="264"/>
      <c r="AG199" s="264"/>
      <c r="AH199" s="264"/>
      <c r="AI199" s="264"/>
      <c r="AJ199" s="264"/>
      <c r="AK199" s="264"/>
      <c r="AL199" s="264"/>
      <c r="AM199" s="264"/>
      <c r="AN199" s="264"/>
      <c r="AO199" s="264"/>
      <c r="AP199" s="264"/>
      <c r="AQ199" s="265"/>
      <c r="AR199" s="265"/>
      <c r="AS199" s="265"/>
      <c r="AT199" s="264"/>
      <c r="AU199" s="264"/>
      <c r="AV199" s="264"/>
      <c r="AW199" s="264"/>
      <c r="AX199" s="264"/>
      <c r="AY199" s="264"/>
      <c r="AZ199" s="264"/>
      <c r="BA199" s="264"/>
      <c r="BB199" s="264"/>
      <c r="BC199" s="264"/>
      <c r="BD199" s="264"/>
      <c r="BE199" s="264"/>
      <c r="BF199" s="264"/>
      <c r="BG199" s="264"/>
      <c r="BH199" s="264"/>
      <c r="BI199" s="264"/>
      <c r="BJ199" s="264"/>
      <c r="BK199" s="264"/>
      <c r="BL199" s="264"/>
      <c r="BM199" s="264"/>
      <c r="BN199" s="264"/>
      <c r="BO199" s="264"/>
      <c r="BP199" s="264"/>
      <c r="BQ199" s="264"/>
      <c r="BR199" s="264"/>
      <c r="BS199" s="264"/>
    </row>
    <row r="200" spans="1:71" ht="12.75" x14ac:dyDescent="0.2">
      <c r="A200" s="267"/>
      <c r="B200" s="26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5"/>
      <c r="AR200" s="265"/>
      <c r="AS200" s="265"/>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row>
    <row r="201" spans="1:71" ht="12.75" x14ac:dyDescent="0.2">
      <c r="A201" s="267"/>
      <c r="B201" s="26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264"/>
      <c r="AL201" s="264"/>
      <c r="AM201" s="264"/>
      <c r="AN201" s="264"/>
      <c r="AO201" s="264"/>
      <c r="AP201" s="264"/>
      <c r="AQ201" s="265"/>
      <c r="AR201" s="265"/>
      <c r="AS201" s="265"/>
      <c r="AT201" s="264"/>
      <c r="AU201" s="264"/>
      <c r="AV201" s="264"/>
      <c r="AW201" s="264"/>
      <c r="AX201" s="264"/>
      <c r="AY201" s="264"/>
      <c r="AZ201" s="264"/>
      <c r="BA201" s="264"/>
      <c r="BB201" s="264"/>
      <c r="BC201" s="264"/>
      <c r="BD201" s="264"/>
      <c r="BE201" s="264"/>
      <c r="BF201" s="264"/>
      <c r="BG201" s="264"/>
      <c r="BH201" s="264"/>
      <c r="BI201" s="264"/>
      <c r="BJ201" s="264"/>
      <c r="BK201" s="264"/>
      <c r="BL201" s="264"/>
      <c r="BM201" s="264"/>
      <c r="BN201" s="264"/>
      <c r="BO201" s="264"/>
      <c r="BP201" s="264"/>
      <c r="BQ201" s="264"/>
      <c r="BR201" s="264"/>
      <c r="BS201" s="264"/>
    </row>
    <row r="202" spans="1:71" ht="12.75" x14ac:dyDescent="0.2">
      <c r="A202" s="267"/>
      <c r="B202" s="26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264"/>
      <c r="AL202" s="264"/>
      <c r="AM202" s="264"/>
      <c r="AN202" s="264"/>
      <c r="AO202" s="264"/>
      <c r="AP202" s="264"/>
      <c r="AQ202" s="265"/>
      <c r="AR202" s="265"/>
      <c r="AS202" s="265"/>
      <c r="AT202" s="264"/>
      <c r="AU202" s="264"/>
      <c r="AV202" s="264"/>
      <c r="AW202" s="264"/>
      <c r="AX202" s="264"/>
      <c r="AY202" s="264"/>
      <c r="AZ202" s="264"/>
      <c r="BA202" s="264"/>
      <c r="BB202" s="264"/>
      <c r="BC202" s="264"/>
      <c r="BD202" s="264"/>
      <c r="BE202" s="264"/>
      <c r="BF202" s="264"/>
      <c r="BG202" s="264"/>
      <c r="BH202" s="264"/>
      <c r="BI202" s="264"/>
      <c r="BJ202" s="264"/>
      <c r="BK202" s="264"/>
      <c r="BL202" s="264"/>
      <c r="BM202" s="264"/>
      <c r="BN202" s="264"/>
      <c r="BO202" s="264"/>
      <c r="BP202" s="264"/>
      <c r="BQ202" s="264"/>
      <c r="BR202" s="264"/>
      <c r="BS202" s="264"/>
    </row>
    <row r="203" spans="1:71" ht="12.75" x14ac:dyDescent="0.2">
      <c r="A203" s="267"/>
      <c r="B203" s="26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5"/>
      <c r="AR203" s="265"/>
      <c r="AS203" s="265"/>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row>
    <row r="204" spans="1:71" ht="12.75" x14ac:dyDescent="0.2">
      <c r="A204" s="267"/>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4"/>
      <c r="AI204" s="264"/>
      <c r="AJ204" s="264"/>
      <c r="AK204" s="264"/>
      <c r="AL204" s="264"/>
      <c r="AM204" s="264"/>
      <c r="AN204" s="264"/>
      <c r="AO204" s="264"/>
      <c r="AP204" s="264"/>
      <c r="AQ204" s="265"/>
      <c r="AR204" s="265"/>
      <c r="AS204" s="265"/>
      <c r="AT204" s="264"/>
      <c r="AU204" s="264"/>
      <c r="AV204" s="264"/>
      <c r="AW204" s="264"/>
      <c r="AX204" s="264"/>
      <c r="AY204" s="264"/>
      <c r="AZ204" s="264"/>
      <c r="BA204" s="264"/>
      <c r="BB204" s="264"/>
      <c r="BC204" s="264"/>
      <c r="BD204" s="264"/>
      <c r="BE204" s="264"/>
      <c r="BF204" s="264"/>
      <c r="BG204" s="264"/>
      <c r="BH204" s="264"/>
      <c r="BI204" s="264"/>
      <c r="BJ204" s="264"/>
      <c r="BK204" s="264"/>
      <c r="BL204" s="264"/>
      <c r="BM204" s="264"/>
      <c r="BN204" s="264"/>
      <c r="BO204" s="264"/>
      <c r="BP204" s="264"/>
      <c r="BQ204" s="264"/>
      <c r="BR204" s="264"/>
      <c r="BS204" s="264"/>
    </row>
    <row r="205" spans="1:71" ht="12.75" x14ac:dyDescent="0.2">
      <c r="A205" s="267"/>
      <c r="B205" s="26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5"/>
      <c r="AR205" s="265"/>
      <c r="AS205" s="265"/>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row>
    <row r="206" spans="1:71" ht="12.75" x14ac:dyDescent="0.2">
      <c r="A206" s="267"/>
      <c r="B206" s="26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c r="AA206" s="264"/>
      <c r="AB206" s="264"/>
      <c r="AC206" s="264"/>
      <c r="AD206" s="264"/>
      <c r="AE206" s="264"/>
      <c r="AF206" s="264"/>
      <c r="AG206" s="264"/>
      <c r="AH206" s="264"/>
      <c r="AI206" s="264"/>
      <c r="AJ206" s="264"/>
      <c r="AK206" s="264"/>
      <c r="AL206" s="264"/>
      <c r="AM206" s="264"/>
      <c r="AN206" s="264"/>
      <c r="AO206" s="264"/>
      <c r="AP206" s="264"/>
      <c r="AQ206" s="265"/>
      <c r="AR206" s="265"/>
      <c r="AS206" s="265"/>
      <c r="AT206" s="264"/>
      <c r="AU206" s="264"/>
      <c r="AV206" s="264"/>
      <c r="AW206" s="264"/>
      <c r="AX206" s="264"/>
      <c r="AY206" s="264"/>
      <c r="AZ206" s="264"/>
      <c r="BA206" s="264"/>
      <c r="BB206" s="264"/>
      <c r="BC206" s="264"/>
      <c r="BD206" s="264"/>
      <c r="BE206" s="264"/>
      <c r="BF206" s="264"/>
      <c r="BG206" s="264"/>
      <c r="BH206" s="264"/>
      <c r="BI206" s="264"/>
      <c r="BJ206" s="264"/>
      <c r="BK206" s="264"/>
      <c r="BL206" s="264"/>
      <c r="BM206" s="264"/>
      <c r="BN206" s="264"/>
      <c r="BO206" s="264"/>
      <c r="BP206" s="264"/>
      <c r="BQ206" s="264"/>
      <c r="BR206" s="264"/>
      <c r="BS206" s="264"/>
    </row>
    <row r="207" spans="1:71" ht="12.75" x14ac:dyDescent="0.2">
      <c r="A207" s="267"/>
      <c r="B207" s="26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5"/>
      <c r="AR207" s="265"/>
      <c r="AS207" s="265"/>
      <c r="AT207" s="264"/>
      <c r="AU207" s="264"/>
      <c r="AV207" s="264"/>
      <c r="AW207" s="264"/>
      <c r="AX207" s="264"/>
      <c r="AY207" s="264"/>
      <c r="AZ207" s="264"/>
      <c r="BA207" s="264"/>
      <c r="BB207" s="264"/>
      <c r="BC207" s="264"/>
      <c r="BD207" s="264"/>
      <c r="BE207" s="264"/>
      <c r="BF207" s="264"/>
      <c r="BG207" s="264"/>
      <c r="BH207" s="264"/>
      <c r="BI207" s="264"/>
      <c r="BJ207" s="264"/>
      <c r="BK207" s="264"/>
      <c r="BL207" s="264"/>
      <c r="BM207" s="264"/>
      <c r="BN207" s="264"/>
      <c r="BO207" s="264"/>
      <c r="BP207" s="264"/>
      <c r="BQ207" s="264"/>
      <c r="BR207" s="264"/>
      <c r="BS207" s="264"/>
    </row>
    <row r="208" spans="1:71" ht="12.75" x14ac:dyDescent="0.2">
      <c r="A208" s="267"/>
      <c r="B208" s="26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c r="AA208" s="264"/>
      <c r="AB208" s="264"/>
      <c r="AC208" s="264"/>
      <c r="AD208" s="264"/>
      <c r="AE208" s="264"/>
      <c r="AF208" s="264"/>
      <c r="AG208" s="264"/>
      <c r="AH208" s="264"/>
      <c r="AI208" s="264"/>
      <c r="AJ208" s="264"/>
      <c r="AK208" s="264"/>
      <c r="AL208" s="264"/>
      <c r="AM208" s="264"/>
      <c r="AN208" s="264"/>
      <c r="AO208" s="264"/>
      <c r="AP208" s="264"/>
      <c r="AQ208" s="265"/>
      <c r="AR208" s="265"/>
      <c r="AS208" s="265"/>
      <c r="AT208" s="264"/>
      <c r="AU208" s="264"/>
      <c r="AV208" s="264"/>
      <c r="AW208" s="264"/>
      <c r="AX208" s="264"/>
      <c r="AY208" s="264"/>
      <c r="AZ208" s="264"/>
      <c r="BA208" s="264"/>
      <c r="BB208" s="264"/>
      <c r="BC208" s="264"/>
      <c r="BD208" s="264"/>
      <c r="BE208" s="264"/>
      <c r="BF208" s="264"/>
      <c r="BG208" s="264"/>
      <c r="BH208" s="264"/>
      <c r="BI208" s="264"/>
      <c r="BJ208" s="264"/>
      <c r="BK208" s="264"/>
      <c r="BL208" s="264"/>
      <c r="BM208" s="264"/>
      <c r="BN208" s="264"/>
      <c r="BO208" s="264"/>
      <c r="BP208" s="264"/>
      <c r="BQ208" s="264"/>
      <c r="BR208" s="264"/>
      <c r="BS208" s="26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4"/>
  <sheetViews>
    <sheetView view="pageBreakPreview" topLeftCell="A14" zoomScale="70" zoomScaleSheetLayoutView="70" workbookViewId="0">
      <selection activeCell="G17" sqref="G1:H1048576"/>
    </sheetView>
  </sheetViews>
  <sheetFormatPr defaultRowHeight="15.75" x14ac:dyDescent="0.25"/>
  <cols>
    <col min="1" max="1" width="9.140625" style="71"/>
    <col min="2" max="2" width="37.7109375" style="71" customWidth="1"/>
    <col min="3" max="6" width="15" style="71" customWidth="1"/>
    <col min="7" max="8" width="15" style="71" hidden="1" customWidth="1"/>
    <col min="9" max="10" width="18.28515625" style="71" customWidth="1"/>
    <col min="11" max="11" width="64.85546875" style="71" customWidth="1"/>
    <col min="12" max="12" width="32.28515625" style="71" customWidth="1"/>
    <col min="13" max="15" width="9.140625" style="71"/>
    <col min="16" max="16" width="17.28515625" style="71" customWidth="1"/>
    <col min="17" max="249" width="9.140625" style="71"/>
    <col min="250" max="250" width="37.7109375" style="71" customWidth="1"/>
    <col min="251" max="251" width="9.140625" style="71"/>
    <col min="252" max="252" width="12.85546875" style="71" customWidth="1"/>
    <col min="253" max="254" width="0" style="71" hidden="1" customWidth="1"/>
    <col min="255" max="255" width="18.28515625" style="71" customWidth="1"/>
    <col min="256" max="256" width="64.85546875" style="71" customWidth="1"/>
    <col min="257" max="260" width="9.140625" style="71"/>
    <col min="261" max="261" width="14.85546875" style="71" customWidth="1"/>
    <col min="262" max="505" width="9.140625" style="71"/>
    <col min="506" max="506" width="37.7109375" style="71" customWidth="1"/>
    <col min="507" max="507" width="9.140625" style="71"/>
    <col min="508" max="508" width="12.85546875" style="71" customWidth="1"/>
    <col min="509" max="510" width="0" style="71" hidden="1" customWidth="1"/>
    <col min="511" max="511" width="18.28515625" style="71" customWidth="1"/>
    <col min="512" max="512" width="64.85546875" style="71" customWidth="1"/>
    <col min="513" max="516" width="9.140625" style="71"/>
    <col min="517" max="517" width="14.85546875" style="71" customWidth="1"/>
    <col min="518" max="761" width="9.140625" style="71"/>
    <col min="762" max="762" width="37.7109375" style="71" customWidth="1"/>
    <col min="763" max="763" width="9.140625" style="71"/>
    <col min="764" max="764" width="12.85546875" style="71" customWidth="1"/>
    <col min="765" max="766" width="0" style="71" hidden="1" customWidth="1"/>
    <col min="767" max="767" width="18.28515625" style="71" customWidth="1"/>
    <col min="768" max="768" width="64.85546875" style="71" customWidth="1"/>
    <col min="769" max="772" width="9.140625" style="71"/>
    <col min="773" max="773" width="14.85546875" style="71" customWidth="1"/>
    <col min="774" max="1017" width="9.140625" style="71"/>
    <col min="1018" max="1018" width="37.7109375" style="71" customWidth="1"/>
    <col min="1019" max="1019" width="9.140625" style="71"/>
    <col min="1020" max="1020" width="12.85546875" style="71" customWidth="1"/>
    <col min="1021" max="1022" width="0" style="71" hidden="1" customWidth="1"/>
    <col min="1023" max="1023" width="18.28515625" style="71" customWidth="1"/>
    <col min="1024" max="1024" width="64.85546875" style="71" customWidth="1"/>
    <col min="1025" max="1028" width="9.140625" style="71"/>
    <col min="1029" max="1029" width="14.85546875" style="71" customWidth="1"/>
    <col min="1030" max="1273" width="9.140625" style="71"/>
    <col min="1274" max="1274" width="37.7109375" style="71" customWidth="1"/>
    <col min="1275" max="1275" width="9.140625" style="71"/>
    <col min="1276" max="1276" width="12.85546875" style="71" customWidth="1"/>
    <col min="1277" max="1278" width="0" style="71" hidden="1" customWidth="1"/>
    <col min="1279" max="1279" width="18.28515625" style="71" customWidth="1"/>
    <col min="1280" max="1280" width="64.85546875" style="71" customWidth="1"/>
    <col min="1281" max="1284" width="9.140625" style="71"/>
    <col min="1285" max="1285" width="14.85546875" style="71" customWidth="1"/>
    <col min="1286" max="1529" width="9.140625" style="71"/>
    <col min="1530" max="1530" width="37.7109375" style="71" customWidth="1"/>
    <col min="1531" max="1531" width="9.140625" style="71"/>
    <col min="1532" max="1532" width="12.85546875" style="71" customWidth="1"/>
    <col min="1533" max="1534" width="0" style="71" hidden="1" customWidth="1"/>
    <col min="1535" max="1535" width="18.28515625" style="71" customWidth="1"/>
    <col min="1536" max="1536" width="64.85546875" style="71" customWidth="1"/>
    <col min="1537" max="1540" width="9.140625" style="71"/>
    <col min="1541" max="1541" width="14.85546875" style="71" customWidth="1"/>
    <col min="1542" max="1785" width="9.140625" style="71"/>
    <col min="1786" max="1786" width="37.7109375" style="71" customWidth="1"/>
    <col min="1787" max="1787" width="9.140625" style="71"/>
    <col min="1788" max="1788" width="12.85546875" style="71" customWidth="1"/>
    <col min="1789" max="1790" width="0" style="71" hidden="1" customWidth="1"/>
    <col min="1791" max="1791" width="18.28515625" style="71" customWidth="1"/>
    <col min="1792" max="1792" width="64.85546875" style="71" customWidth="1"/>
    <col min="1793" max="1796" width="9.140625" style="71"/>
    <col min="1797" max="1797" width="14.85546875" style="71" customWidth="1"/>
    <col min="1798" max="2041" width="9.140625" style="71"/>
    <col min="2042" max="2042" width="37.7109375" style="71" customWidth="1"/>
    <col min="2043" max="2043" width="9.140625" style="71"/>
    <col min="2044" max="2044" width="12.85546875" style="71" customWidth="1"/>
    <col min="2045" max="2046" width="0" style="71" hidden="1" customWidth="1"/>
    <col min="2047" max="2047" width="18.28515625" style="71" customWidth="1"/>
    <col min="2048" max="2048" width="64.85546875" style="71" customWidth="1"/>
    <col min="2049" max="2052" width="9.140625" style="71"/>
    <col min="2053" max="2053" width="14.85546875" style="71" customWidth="1"/>
    <col min="2054" max="2297" width="9.140625" style="71"/>
    <col min="2298" max="2298" width="37.7109375" style="71" customWidth="1"/>
    <col min="2299" max="2299" width="9.140625" style="71"/>
    <col min="2300" max="2300" width="12.85546875" style="71" customWidth="1"/>
    <col min="2301" max="2302" width="0" style="71" hidden="1" customWidth="1"/>
    <col min="2303" max="2303" width="18.28515625" style="71" customWidth="1"/>
    <col min="2304" max="2304" width="64.85546875" style="71" customWidth="1"/>
    <col min="2305" max="2308" width="9.140625" style="71"/>
    <col min="2309" max="2309" width="14.85546875" style="71" customWidth="1"/>
    <col min="2310" max="2553" width="9.140625" style="71"/>
    <col min="2554" max="2554" width="37.7109375" style="71" customWidth="1"/>
    <col min="2555" max="2555" width="9.140625" style="71"/>
    <col min="2556" max="2556" width="12.85546875" style="71" customWidth="1"/>
    <col min="2557" max="2558" width="0" style="71" hidden="1" customWidth="1"/>
    <col min="2559" max="2559" width="18.28515625" style="71" customWidth="1"/>
    <col min="2560" max="2560" width="64.85546875" style="71" customWidth="1"/>
    <col min="2561" max="2564" width="9.140625" style="71"/>
    <col min="2565" max="2565" width="14.85546875" style="71" customWidth="1"/>
    <col min="2566" max="2809" width="9.140625" style="71"/>
    <col min="2810" max="2810" width="37.7109375" style="71" customWidth="1"/>
    <col min="2811" max="2811" width="9.140625" style="71"/>
    <col min="2812" max="2812" width="12.85546875" style="71" customWidth="1"/>
    <col min="2813" max="2814" width="0" style="71" hidden="1" customWidth="1"/>
    <col min="2815" max="2815" width="18.28515625" style="71" customWidth="1"/>
    <col min="2816" max="2816" width="64.85546875" style="71" customWidth="1"/>
    <col min="2817" max="2820" width="9.140625" style="71"/>
    <col min="2821" max="2821" width="14.85546875" style="71" customWidth="1"/>
    <col min="2822" max="3065" width="9.140625" style="71"/>
    <col min="3066" max="3066" width="37.7109375" style="71" customWidth="1"/>
    <col min="3067" max="3067" width="9.140625" style="71"/>
    <col min="3068" max="3068" width="12.85546875" style="71" customWidth="1"/>
    <col min="3069" max="3070" width="0" style="71" hidden="1" customWidth="1"/>
    <col min="3071" max="3071" width="18.28515625" style="71" customWidth="1"/>
    <col min="3072" max="3072" width="64.85546875" style="71" customWidth="1"/>
    <col min="3073" max="3076" width="9.140625" style="71"/>
    <col min="3077" max="3077" width="14.85546875" style="71" customWidth="1"/>
    <col min="3078" max="3321" width="9.140625" style="71"/>
    <col min="3322" max="3322" width="37.7109375" style="71" customWidth="1"/>
    <col min="3323" max="3323" width="9.140625" style="71"/>
    <col min="3324" max="3324" width="12.85546875" style="71" customWidth="1"/>
    <col min="3325" max="3326" width="0" style="71" hidden="1" customWidth="1"/>
    <col min="3327" max="3327" width="18.28515625" style="71" customWidth="1"/>
    <col min="3328" max="3328" width="64.85546875" style="71" customWidth="1"/>
    <col min="3329" max="3332" width="9.140625" style="71"/>
    <col min="3333" max="3333" width="14.85546875" style="71" customWidth="1"/>
    <col min="3334" max="3577" width="9.140625" style="71"/>
    <col min="3578" max="3578" width="37.7109375" style="71" customWidth="1"/>
    <col min="3579" max="3579" width="9.140625" style="71"/>
    <col min="3580" max="3580" width="12.85546875" style="71" customWidth="1"/>
    <col min="3581" max="3582" width="0" style="71" hidden="1" customWidth="1"/>
    <col min="3583" max="3583" width="18.28515625" style="71" customWidth="1"/>
    <col min="3584" max="3584" width="64.85546875" style="71" customWidth="1"/>
    <col min="3585" max="3588" width="9.140625" style="71"/>
    <col min="3589" max="3589" width="14.85546875" style="71" customWidth="1"/>
    <col min="3590" max="3833" width="9.140625" style="71"/>
    <col min="3834" max="3834" width="37.7109375" style="71" customWidth="1"/>
    <col min="3835" max="3835" width="9.140625" style="71"/>
    <col min="3836" max="3836" width="12.85546875" style="71" customWidth="1"/>
    <col min="3837" max="3838" width="0" style="71" hidden="1" customWidth="1"/>
    <col min="3839" max="3839" width="18.28515625" style="71" customWidth="1"/>
    <col min="3840" max="3840" width="64.85546875" style="71" customWidth="1"/>
    <col min="3841" max="3844" width="9.140625" style="71"/>
    <col min="3845" max="3845" width="14.85546875" style="71" customWidth="1"/>
    <col min="3846" max="4089" width="9.140625" style="71"/>
    <col min="4090" max="4090" width="37.7109375" style="71" customWidth="1"/>
    <col min="4091" max="4091" width="9.140625" style="71"/>
    <col min="4092" max="4092" width="12.85546875" style="71" customWidth="1"/>
    <col min="4093" max="4094" width="0" style="71" hidden="1" customWidth="1"/>
    <col min="4095" max="4095" width="18.28515625" style="71" customWidth="1"/>
    <col min="4096" max="4096" width="64.85546875" style="71" customWidth="1"/>
    <col min="4097" max="4100" width="9.140625" style="71"/>
    <col min="4101" max="4101" width="14.85546875" style="71" customWidth="1"/>
    <col min="4102" max="4345" width="9.140625" style="71"/>
    <col min="4346" max="4346" width="37.7109375" style="71" customWidth="1"/>
    <col min="4347" max="4347" width="9.140625" style="71"/>
    <col min="4348" max="4348" width="12.85546875" style="71" customWidth="1"/>
    <col min="4349" max="4350" width="0" style="71" hidden="1" customWidth="1"/>
    <col min="4351" max="4351" width="18.28515625" style="71" customWidth="1"/>
    <col min="4352" max="4352" width="64.85546875" style="71" customWidth="1"/>
    <col min="4353" max="4356" width="9.140625" style="71"/>
    <col min="4357" max="4357" width="14.85546875" style="71" customWidth="1"/>
    <col min="4358" max="4601" width="9.140625" style="71"/>
    <col min="4602" max="4602" width="37.7109375" style="71" customWidth="1"/>
    <col min="4603" max="4603" width="9.140625" style="71"/>
    <col min="4604" max="4604" width="12.85546875" style="71" customWidth="1"/>
    <col min="4605" max="4606" width="0" style="71" hidden="1" customWidth="1"/>
    <col min="4607" max="4607" width="18.28515625" style="71" customWidth="1"/>
    <col min="4608" max="4608" width="64.85546875" style="71" customWidth="1"/>
    <col min="4609" max="4612" width="9.140625" style="71"/>
    <col min="4613" max="4613" width="14.85546875" style="71" customWidth="1"/>
    <col min="4614" max="4857" width="9.140625" style="71"/>
    <col min="4858" max="4858" width="37.7109375" style="71" customWidth="1"/>
    <col min="4859" max="4859" width="9.140625" style="71"/>
    <col min="4860" max="4860" width="12.85546875" style="71" customWidth="1"/>
    <col min="4861" max="4862" width="0" style="71" hidden="1" customWidth="1"/>
    <col min="4863" max="4863" width="18.28515625" style="71" customWidth="1"/>
    <col min="4864" max="4864" width="64.85546875" style="71" customWidth="1"/>
    <col min="4865" max="4868" width="9.140625" style="71"/>
    <col min="4869" max="4869" width="14.85546875" style="71" customWidth="1"/>
    <col min="4870" max="5113" width="9.140625" style="71"/>
    <col min="5114" max="5114" width="37.7109375" style="71" customWidth="1"/>
    <col min="5115" max="5115" width="9.140625" style="71"/>
    <col min="5116" max="5116" width="12.85546875" style="71" customWidth="1"/>
    <col min="5117" max="5118" width="0" style="71" hidden="1" customWidth="1"/>
    <col min="5119" max="5119" width="18.28515625" style="71" customWidth="1"/>
    <col min="5120" max="5120" width="64.85546875" style="71" customWidth="1"/>
    <col min="5121" max="5124" width="9.140625" style="71"/>
    <col min="5125" max="5125" width="14.85546875" style="71" customWidth="1"/>
    <col min="5126" max="5369" width="9.140625" style="71"/>
    <col min="5370" max="5370" width="37.7109375" style="71" customWidth="1"/>
    <col min="5371" max="5371" width="9.140625" style="71"/>
    <col min="5372" max="5372" width="12.85546875" style="71" customWidth="1"/>
    <col min="5373" max="5374" width="0" style="71" hidden="1" customWidth="1"/>
    <col min="5375" max="5375" width="18.28515625" style="71" customWidth="1"/>
    <col min="5376" max="5376" width="64.85546875" style="71" customWidth="1"/>
    <col min="5377" max="5380" width="9.140625" style="71"/>
    <col min="5381" max="5381" width="14.85546875" style="71" customWidth="1"/>
    <col min="5382" max="5625" width="9.140625" style="71"/>
    <col min="5626" max="5626" width="37.7109375" style="71" customWidth="1"/>
    <col min="5627" max="5627" width="9.140625" style="71"/>
    <col min="5628" max="5628" width="12.85546875" style="71" customWidth="1"/>
    <col min="5629" max="5630" width="0" style="71" hidden="1" customWidth="1"/>
    <col min="5631" max="5631" width="18.28515625" style="71" customWidth="1"/>
    <col min="5632" max="5632" width="64.85546875" style="71" customWidth="1"/>
    <col min="5633" max="5636" width="9.140625" style="71"/>
    <col min="5637" max="5637" width="14.85546875" style="71" customWidth="1"/>
    <col min="5638" max="5881" width="9.140625" style="71"/>
    <col min="5882" max="5882" width="37.7109375" style="71" customWidth="1"/>
    <col min="5883" max="5883" width="9.140625" style="71"/>
    <col min="5884" max="5884" width="12.85546875" style="71" customWidth="1"/>
    <col min="5885" max="5886" width="0" style="71" hidden="1" customWidth="1"/>
    <col min="5887" max="5887" width="18.28515625" style="71" customWidth="1"/>
    <col min="5888" max="5888" width="64.85546875" style="71" customWidth="1"/>
    <col min="5889" max="5892" width="9.140625" style="71"/>
    <col min="5893" max="5893" width="14.85546875" style="71" customWidth="1"/>
    <col min="5894" max="6137" width="9.140625" style="71"/>
    <col min="6138" max="6138" width="37.7109375" style="71" customWidth="1"/>
    <col min="6139" max="6139" width="9.140625" style="71"/>
    <col min="6140" max="6140" width="12.85546875" style="71" customWidth="1"/>
    <col min="6141" max="6142" width="0" style="71" hidden="1" customWidth="1"/>
    <col min="6143" max="6143" width="18.28515625" style="71" customWidth="1"/>
    <col min="6144" max="6144" width="64.85546875" style="71" customWidth="1"/>
    <col min="6145" max="6148" width="9.140625" style="71"/>
    <col min="6149" max="6149" width="14.85546875" style="71" customWidth="1"/>
    <col min="6150" max="6393" width="9.140625" style="71"/>
    <col min="6394" max="6394" width="37.7109375" style="71" customWidth="1"/>
    <col min="6395" max="6395" width="9.140625" style="71"/>
    <col min="6396" max="6396" width="12.85546875" style="71" customWidth="1"/>
    <col min="6397" max="6398" width="0" style="71" hidden="1" customWidth="1"/>
    <col min="6399" max="6399" width="18.28515625" style="71" customWidth="1"/>
    <col min="6400" max="6400" width="64.85546875" style="71" customWidth="1"/>
    <col min="6401" max="6404" width="9.140625" style="71"/>
    <col min="6405" max="6405" width="14.85546875" style="71" customWidth="1"/>
    <col min="6406" max="6649" width="9.140625" style="71"/>
    <col min="6650" max="6650" width="37.7109375" style="71" customWidth="1"/>
    <col min="6651" max="6651" width="9.140625" style="71"/>
    <col min="6652" max="6652" width="12.85546875" style="71" customWidth="1"/>
    <col min="6653" max="6654" width="0" style="71" hidden="1" customWidth="1"/>
    <col min="6655" max="6655" width="18.28515625" style="71" customWidth="1"/>
    <col min="6656" max="6656" width="64.85546875" style="71" customWidth="1"/>
    <col min="6657" max="6660" width="9.140625" style="71"/>
    <col min="6661" max="6661" width="14.85546875" style="71" customWidth="1"/>
    <col min="6662" max="6905" width="9.140625" style="71"/>
    <col min="6906" max="6906" width="37.7109375" style="71" customWidth="1"/>
    <col min="6907" max="6907" width="9.140625" style="71"/>
    <col min="6908" max="6908" width="12.85546875" style="71" customWidth="1"/>
    <col min="6909" max="6910" width="0" style="71" hidden="1" customWidth="1"/>
    <col min="6911" max="6911" width="18.28515625" style="71" customWidth="1"/>
    <col min="6912" max="6912" width="64.85546875" style="71" customWidth="1"/>
    <col min="6913" max="6916" width="9.140625" style="71"/>
    <col min="6917" max="6917" width="14.85546875" style="71" customWidth="1"/>
    <col min="6918" max="7161" width="9.140625" style="71"/>
    <col min="7162" max="7162" width="37.7109375" style="71" customWidth="1"/>
    <col min="7163" max="7163" width="9.140625" style="71"/>
    <col min="7164" max="7164" width="12.85546875" style="71" customWidth="1"/>
    <col min="7165" max="7166" width="0" style="71" hidden="1" customWidth="1"/>
    <col min="7167" max="7167" width="18.28515625" style="71" customWidth="1"/>
    <col min="7168" max="7168" width="64.85546875" style="71" customWidth="1"/>
    <col min="7169" max="7172" width="9.140625" style="71"/>
    <col min="7173" max="7173" width="14.85546875" style="71" customWidth="1"/>
    <col min="7174" max="7417" width="9.140625" style="71"/>
    <col min="7418" max="7418" width="37.7109375" style="71" customWidth="1"/>
    <col min="7419" max="7419" width="9.140625" style="71"/>
    <col min="7420" max="7420" width="12.85546875" style="71" customWidth="1"/>
    <col min="7421" max="7422" width="0" style="71" hidden="1" customWidth="1"/>
    <col min="7423" max="7423" width="18.28515625" style="71" customWidth="1"/>
    <col min="7424" max="7424" width="64.85546875" style="71" customWidth="1"/>
    <col min="7425" max="7428" width="9.140625" style="71"/>
    <col min="7429" max="7429" width="14.85546875" style="71" customWidth="1"/>
    <col min="7430" max="7673" width="9.140625" style="71"/>
    <col min="7674" max="7674" width="37.7109375" style="71" customWidth="1"/>
    <col min="7675" max="7675" width="9.140625" style="71"/>
    <col min="7676" max="7676" width="12.85546875" style="71" customWidth="1"/>
    <col min="7677" max="7678" width="0" style="71" hidden="1" customWidth="1"/>
    <col min="7679" max="7679" width="18.28515625" style="71" customWidth="1"/>
    <col min="7680" max="7680" width="64.85546875" style="71" customWidth="1"/>
    <col min="7681" max="7684" width="9.140625" style="71"/>
    <col min="7685" max="7685" width="14.85546875" style="71" customWidth="1"/>
    <col min="7686" max="7929" width="9.140625" style="71"/>
    <col min="7930" max="7930" width="37.7109375" style="71" customWidth="1"/>
    <col min="7931" max="7931" width="9.140625" style="71"/>
    <col min="7932" max="7932" width="12.85546875" style="71" customWidth="1"/>
    <col min="7933" max="7934" width="0" style="71" hidden="1" customWidth="1"/>
    <col min="7935" max="7935" width="18.28515625" style="71" customWidth="1"/>
    <col min="7936" max="7936" width="64.85546875" style="71" customWidth="1"/>
    <col min="7937" max="7940" width="9.140625" style="71"/>
    <col min="7941" max="7941" width="14.85546875" style="71" customWidth="1"/>
    <col min="7942" max="8185" width="9.140625" style="71"/>
    <col min="8186" max="8186" width="37.7109375" style="71" customWidth="1"/>
    <col min="8187" max="8187" width="9.140625" style="71"/>
    <col min="8188" max="8188" width="12.85546875" style="71" customWidth="1"/>
    <col min="8189" max="8190" width="0" style="71" hidden="1" customWidth="1"/>
    <col min="8191" max="8191" width="18.28515625" style="71" customWidth="1"/>
    <col min="8192" max="8192" width="64.85546875" style="71" customWidth="1"/>
    <col min="8193" max="8196" width="9.140625" style="71"/>
    <col min="8197" max="8197" width="14.85546875" style="71" customWidth="1"/>
    <col min="8198" max="8441" width="9.140625" style="71"/>
    <col min="8442" max="8442" width="37.7109375" style="71" customWidth="1"/>
    <col min="8443" max="8443" width="9.140625" style="71"/>
    <col min="8444" max="8444" width="12.85546875" style="71" customWidth="1"/>
    <col min="8445" max="8446" width="0" style="71" hidden="1" customWidth="1"/>
    <col min="8447" max="8447" width="18.28515625" style="71" customWidth="1"/>
    <col min="8448" max="8448" width="64.85546875" style="71" customWidth="1"/>
    <col min="8449" max="8452" width="9.140625" style="71"/>
    <col min="8453" max="8453" width="14.85546875" style="71" customWidth="1"/>
    <col min="8454" max="8697" width="9.140625" style="71"/>
    <col min="8698" max="8698" width="37.7109375" style="71" customWidth="1"/>
    <col min="8699" max="8699" width="9.140625" style="71"/>
    <col min="8700" max="8700" width="12.85546875" style="71" customWidth="1"/>
    <col min="8701" max="8702" width="0" style="71" hidden="1" customWidth="1"/>
    <col min="8703" max="8703" width="18.28515625" style="71" customWidth="1"/>
    <col min="8704" max="8704" width="64.85546875" style="71" customWidth="1"/>
    <col min="8705" max="8708" width="9.140625" style="71"/>
    <col min="8709" max="8709" width="14.85546875" style="71" customWidth="1"/>
    <col min="8710" max="8953" width="9.140625" style="71"/>
    <col min="8954" max="8954" width="37.7109375" style="71" customWidth="1"/>
    <col min="8955" max="8955" width="9.140625" style="71"/>
    <col min="8956" max="8956" width="12.85546875" style="71" customWidth="1"/>
    <col min="8957" max="8958" width="0" style="71" hidden="1" customWidth="1"/>
    <col min="8959" max="8959" width="18.28515625" style="71" customWidth="1"/>
    <col min="8960" max="8960" width="64.85546875" style="71" customWidth="1"/>
    <col min="8961" max="8964" width="9.140625" style="71"/>
    <col min="8965" max="8965" width="14.85546875" style="71" customWidth="1"/>
    <col min="8966" max="9209" width="9.140625" style="71"/>
    <col min="9210" max="9210" width="37.7109375" style="71" customWidth="1"/>
    <col min="9211" max="9211" width="9.140625" style="71"/>
    <col min="9212" max="9212" width="12.85546875" style="71" customWidth="1"/>
    <col min="9213" max="9214" width="0" style="71" hidden="1" customWidth="1"/>
    <col min="9215" max="9215" width="18.28515625" style="71" customWidth="1"/>
    <col min="9216" max="9216" width="64.85546875" style="71" customWidth="1"/>
    <col min="9217" max="9220" width="9.140625" style="71"/>
    <col min="9221" max="9221" width="14.85546875" style="71" customWidth="1"/>
    <col min="9222" max="9465" width="9.140625" style="71"/>
    <col min="9466" max="9466" width="37.7109375" style="71" customWidth="1"/>
    <col min="9467" max="9467" width="9.140625" style="71"/>
    <col min="9468" max="9468" width="12.85546875" style="71" customWidth="1"/>
    <col min="9469" max="9470" width="0" style="71" hidden="1" customWidth="1"/>
    <col min="9471" max="9471" width="18.28515625" style="71" customWidth="1"/>
    <col min="9472" max="9472" width="64.85546875" style="71" customWidth="1"/>
    <col min="9473" max="9476" width="9.140625" style="71"/>
    <col min="9477" max="9477" width="14.85546875" style="71" customWidth="1"/>
    <col min="9478" max="9721" width="9.140625" style="71"/>
    <col min="9722" max="9722" width="37.7109375" style="71" customWidth="1"/>
    <col min="9723" max="9723" width="9.140625" style="71"/>
    <col min="9724" max="9724" width="12.85546875" style="71" customWidth="1"/>
    <col min="9725" max="9726" width="0" style="71" hidden="1" customWidth="1"/>
    <col min="9727" max="9727" width="18.28515625" style="71" customWidth="1"/>
    <col min="9728" max="9728" width="64.85546875" style="71" customWidth="1"/>
    <col min="9729" max="9732" width="9.140625" style="71"/>
    <col min="9733" max="9733" width="14.85546875" style="71" customWidth="1"/>
    <col min="9734" max="9977" width="9.140625" style="71"/>
    <col min="9978" max="9978" width="37.7109375" style="71" customWidth="1"/>
    <col min="9979" max="9979" width="9.140625" style="71"/>
    <col min="9980" max="9980" width="12.85546875" style="71" customWidth="1"/>
    <col min="9981" max="9982" width="0" style="71" hidden="1" customWidth="1"/>
    <col min="9983" max="9983" width="18.28515625" style="71" customWidth="1"/>
    <col min="9984" max="9984" width="64.85546875" style="71" customWidth="1"/>
    <col min="9985" max="9988" width="9.140625" style="71"/>
    <col min="9989" max="9989" width="14.85546875" style="71" customWidth="1"/>
    <col min="9990" max="10233" width="9.140625" style="71"/>
    <col min="10234" max="10234" width="37.7109375" style="71" customWidth="1"/>
    <col min="10235" max="10235" width="9.140625" style="71"/>
    <col min="10236" max="10236" width="12.85546875" style="71" customWidth="1"/>
    <col min="10237" max="10238" width="0" style="71" hidden="1" customWidth="1"/>
    <col min="10239" max="10239" width="18.28515625" style="71" customWidth="1"/>
    <col min="10240" max="10240" width="64.85546875" style="71" customWidth="1"/>
    <col min="10241" max="10244" width="9.140625" style="71"/>
    <col min="10245" max="10245" width="14.85546875" style="71" customWidth="1"/>
    <col min="10246" max="10489" width="9.140625" style="71"/>
    <col min="10490" max="10490" width="37.7109375" style="71" customWidth="1"/>
    <col min="10491" max="10491" width="9.140625" style="71"/>
    <col min="10492" max="10492" width="12.85546875" style="71" customWidth="1"/>
    <col min="10493" max="10494" width="0" style="71" hidden="1" customWidth="1"/>
    <col min="10495" max="10495" width="18.28515625" style="71" customWidth="1"/>
    <col min="10496" max="10496" width="64.85546875" style="71" customWidth="1"/>
    <col min="10497" max="10500" width="9.140625" style="71"/>
    <col min="10501" max="10501" width="14.85546875" style="71" customWidth="1"/>
    <col min="10502" max="10745" width="9.140625" style="71"/>
    <col min="10746" max="10746" width="37.7109375" style="71" customWidth="1"/>
    <col min="10747" max="10747" width="9.140625" style="71"/>
    <col min="10748" max="10748" width="12.85546875" style="71" customWidth="1"/>
    <col min="10749" max="10750" width="0" style="71" hidden="1" customWidth="1"/>
    <col min="10751" max="10751" width="18.28515625" style="71" customWidth="1"/>
    <col min="10752" max="10752" width="64.85546875" style="71" customWidth="1"/>
    <col min="10753" max="10756" width="9.140625" style="71"/>
    <col min="10757" max="10757" width="14.85546875" style="71" customWidth="1"/>
    <col min="10758" max="11001" width="9.140625" style="71"/>
    <col min="11002" max="11002" width="37.7109375" style="71" customWidth="1"/>
    <col min="11003" max="11003" width="9.140625" style="71"/>
    <col min="11004" max="11004" width="12.85546875" style="71" customWidth="1"/>
    <col min="11005" max="11006" width="0" style="71" hidden="1" customWidth="1"/>
    <col min="11007" max="11007" width="18.28515625" style="71" customWidth="1"/>
    <col min="11008" max="11008" width="64.85546875" style="71" customWidth="1"/>
    <col min="11009" max="11012" width="9.140625" style="71"/>
    <col min="11013" max="11013" width="14.85546875" style="71" customWidth="1"/>
    <col min="11014" max="11257" width="9.140625" style="71"/>
    <col min="11258" max="11258" width="37.7109375" style="71" customWidth="1"/>
    <col min="11259" max="11259" width="9.140625" style="71"/>
    <col min="11260" max="11260" width="12.85546875" style="71" customWidth="1"/>
    <col min="11261" max="11262" width="0" style="71" hidden="1" customWidth="1"/>
    <col min="11263" max="11263" width="18.28515625" style="71" customWidth="1"/>
    <col min="11264" max="11264" width="64.85546875" style="71" customWidth="1"/>
    <col min="11265" max="11268" width="9.140625" style="71"/>
    <col min="11269" max="11269" width="14.85546875" style="71" customWidth="1"/>
    <col min="11270" max="11513" width="9.140625" style="71"/>
    <col min="11514" max="11514" width="37.7109375" style="71" customWidth="1"/>
    <col min="11515" max="11515" width="9.140625" style="71"/>
    <col min="11516" max="11516" width="12.85546875" style="71" customWidth="1"/>
    <col min="11517" max="11518" width="0" style="71" hidden="1" customWidth="1"/>
    <col min="11519" max="11519" width="18.28515625" style="71" customWidth="1"/>
    <col min="11520" max="11520" width="64.85546875" style="71" customWidth="1"/>
    <col min="11521" max="11524" width="9.140625" style="71"/>
    <col min="11525" max="11525" width="14.85546875" style="71" customWidth="1"/>
    <col min="11526" max="11769" width="9.140625" style="71"/>
    <col min="11770" max="11770" width="37.7109375" style="71" customWidth="1"/>
    <col min="11771" max="11771" width="9.140625" style="71"/>
    <col min="11772" max="11772" width="12.85546875" style="71" customWidth="1"/>
    <col min="11773" max="11774" width="0" style="71" hidden="1" customWidth="1"/>
    <col min="11775" max="11775" width="18.28515625" style="71" customWidth="1"/>
    <col min="11776" max="11776" width="64.85546875" style="71" customWidth="1"/>
    <col min="11777" max="11780" width="9.140625" style="71"/>
    <col min="11781" max="11781" width="14.85546875" style="71" customWidth="1"/>
    <col min="11782" max="12025" width="9.140625" style="71"/>
    <col min="12026" max="12026" width="37.7109375" style="71" customWidth="1"/>
    <col min="12027" max="12027" width="9.140625" style="71"/>
    <col min="12028" max="12028" width="12.85546875" style="71" customWidth="1"/>
    <col min="12029" max="12030" width="0" style="71" hidden="1" customWidth="1"/>
    <col min="12031" max="12031" width="18.28515625" style="71" customWidth="1"/>
    <col min="12032" max="12032" width="64.85546875" style="71" customWidth="1"/>
    <col min="12033" max="12036" width="9.140625" style="71"/>
    <col min="12037" max="12037" width="14.85546875" style="71" customWidth="1"/>
    <col min="12038" max="12281" width="9.140625" style="71"/>
    <col min="12282" max="12282" width="37.7109375" style="71" customWidth="1"/>
    <col min="12283" max="12283" width="9.140625" style="71"/>
    <col min="12284" max="12284" width="12.85546875" style="71" customWidth="1"/>
    <col min="12285" max="12286" width="0" style="71" hidden="1" customWidth="1"/>
    <col min="12287" max="12287" width="18.28515625" style="71" customWidth="1"/>
    <col min="12288" max="12288" width="64.85546875" style="71" customWidth="1"/>
    <col min="12289" max="12292" width="9.140625" style="71"/>
    <col min="12293" max="12293" width="14.85546875" style="71" customWidth="1"/>
    <col min="12294" max="12537" width="9.140625" style="71"/>
    <col min="12538" max="12538" width="37.7109375" style="71" customWidth="1"/>
    <col min="12539" max="12539" width="9.140625" style="71"/>
    <col min="12540" max="12540" width="12.85546875" style="71" customWidth="1"/>
    <col min="12541" max="12542" width="0" style="71" hidden="1" customWidth="1"/>
    <col min="12543" max="12543" width="18.28515625" style="71" customWidth="1"/>
    <col min="12544" max="12544" width="64.85546875" style="71" customWidth="1"/>
    <col min="12545" max="12548" width="9.140625" style="71"/>
    <col min="12549" max="12549" width="14.85546875" style="71" customWidth="1"/>
    <col min="12550" max="12793" width="9.140625" style="71"/>
    <col min="12794" max="12794" width="37.7109375" style="71" customWidth="1"/>
    <col min="12795" max="12795" width="9.140625" style="71"/>
    <col min="12796" max="12796" width="12.85546875" style="71" customWidth="1"/>
    <col min="12797" max="12798" width="0" style="71" hidden="1" customWidth="1"/>
    <col min="12799" max="12799" width="18.28515625" style="71" customWidth="1"/>
    <col min="12800" max="12800" width="64.85546875" style="71" customWidth="1"/>
    <col min="12801" max="12804" width="9.140625" style="71"/>
    <col min="12805" max="12805" width="14.85546875" style="71" customWidth="1"/>
    <col min="12806" max="13049" width="9.140625" style="71"/>
    <col min="13050" max="13050" width="37.7109375" style="71" customWidth="1"/>
    <col min="13051" max="13051" width="9.140625" style="71"/>
    <col min="13052" max="13052" width="12.85546875" style="71" customWidth="1"/>
    <col min="13053" max="13054" width="0" style="71" hidden="1" customWidth="1"/>
    <col min="13055" max="13055" width="18.28515625" style="71" customWidth="1"/>
    <col min="13056" max="13056" width="64.85546875" style="71" customWidth="1"/>
    <col min="13057" max="13060" width="9.140625" style="71"/>
    <col min="13061" max="13061" width="14.85546875" style="71" customWidth="1"/>
    <col min="13062" max="13305" width="9.140625" style="71"/>
    <col min="13306" max="13306" width="37.7109375" style="71" customWidth="1"/>
    <col min="13307" max="13307" width="9.140625" style="71"/>
    <col min="13308" max="13308" width="12.85546875" style="71" customWidth="1"/>
    <col min="13309" max="13310" width="0" style="71" hidden="1" customWidth="1"/>
    <col min="13311" max="13311" width="18.28515625" style="71" customWidth="1"/>
    <col min="13312" max="13312" width="64.85546875" style="71" customWidth="1"/>
    <col min="13313" max="13316" width="9.140625" style="71"/>
    <col min="13317" max="13317" width="14.85546875" style="71" customWidth="1"/>
    <col min="13318" max="13561" width="9.140625" style="71"/>
    <col min="13562" max="13562" width="37.7109375" style="71" customWidth="1"/>
    <col min="13563" max="13563" width="9.140625" style="71"/>
    <col min="13564" max="13564" width="12.85546875" style="71" customWidth="1"/>
    <col min="13565" max="13566" width="0" style="71" hidden="1" customWidth="1"/>
    <col min="13567" max="13567" width="18.28515625" style="71" customWidth="1"/>
    <col min="13568" max="13568" width="64.85546875" style="71" customWidth="1"/>
    <col min="13569" max="13572" width="9.140625" style="71"/>
    <col min="13573" max="13573" width="14.85546875" style="71" customWidth="1"/>
    <col min="13574" max="13817" width="9.140625" style="71"/>
    <col min="13818" max="13818" width="37.7109375" style="71" customWidth="1"/>
    <col min="13819" max="13819" width="9.140625" style="71"/>
    <col min="13820" max="13820" width="12.85546875" style="71" customWidth="1"/>
    <col min="13821" max="13822" width="0" style="71" hidden="1" customWidth="1"/>
    <col min="13823" max="13823" width="18.28515625" style="71" customWidth="1"/>
    <col min="13824" max="13824" width="64.85546875" style="71" customWidth="1"/>
    <col min="13825" max="13828" width="9.140625" style="71"/>
    <col min="13829" max="13829" width="14.85546875" style="71" customWidth="1"/>
    <col min="13830" max="14073" width="9.140625" style="71"/>
    <col min="14074" max="14074" width="37.7109375" style="71" customWidth="1"/>
    <col min="14075" max="14075" width="9.140625" style="71"/>
    <col min="14076" max="14076" width="12.85546875" style="71" customWidth="1"/>
    <col min="14077" max="14078" width="0" style="71" hidden="1" customWidth="1"/>
    <col min="14079" max="14079" width="18.28515625" style="71" customWidth="1"/>
    <col min="14080" max="14080" width="64.85546875" style="71" customWidth="1"/>
    <col min="14081" max="14084" width="9.140625" style="71"/>
    <col min="14085" max="14085" width="14.85546875" style="71" customWidth="1"/>
    <col min="14086" max="14329" width="9.140625" style="71"/>
    <col min="14330" max="14330" width="37.7109375" style="71" customWidth="1"/>
    <col min="14331" max="14331" width="9.140625" style="71"/>
    <col min="14332" max="14332" width="12.85546875" style="71" customWidth="1"/>
    <col min="14333" max="14334" width="0" style="71" hidden="1" customWidth="1"/>
    <col min="14335" max="14335" width="18.28515625" style="71" customWidth="1"/>
    <col min="14336" max="14336" width="64.85546875" style="71" customWidth="1"/>
    <col min="14337" max="14340" width="9.140625" style="71"/>
    <col min="14341" max="14341" width="14.85546875" style="71" customWidth="1"/>
    <col min="14342" max="14585" width="9.140625" style="71"/>
    <col min="14586" max="14586" width="37.7109375" style="71" customWidth="1"/>
    <col min="14587" max="14587" width="9.140625" style="71"/>
    <col min="14588" max="14588" width="12.85546875" style="71" customWidth="1"/>
    <col min="14589" max="14590" width="0" style="71" hidden="1" customWidth="1"/>
    <col min="14591" max="14591" width="18.28515625" style="71" customWidth="1"/>
    <col min="14592" max="14592" width="64.85546875" style="71" customWidth="1"/>
    <col min="14593" max="14596" width="9.140625" style="71"/>
    <col min="14597" max="14597" width="14.85546875" style="71" customWidth="1"/>
    <col min="14598" max="14841" width="9.140625" style="71"/>
    <col min="14842" max="14842" width="37.7109375" style="71" customWidth="1"/>
    <col min="14843" max="14843" width="9.140625" style="71"/>
    <col min="14844" max="14844" width="12.85546875" style="71" customWidth="1"/>
    <col min="14845" max="14846" width="0" style="71" hidden="1" customWidth="1"/>
    <col min="14847" max="14847" width="18.28515625" style="71" customWidth="1"/>
    <col min="14848" max="14848" width="64.85546875" style="71" customWidth="1"/>
    <col min="14849" max="14852" width="9.140625" style="71"/>
    <col min="14853" max="14853" width="14.85546875" style="71" customWidth="1"/>
    <col min="14854" max="15097" width="9.140625" style="71"/>
    <col min="15098" max="15098" width="37.7109375" style="71" customWidth="1"/>
    <col min="15099" max="15099" width="9.140625" style="71"/>
    <col min="15100" max="15100" width="12.85546875" style="71" customWidth="1"/>
    <col min="15101" max="15102" width="0" style="71" hidden="1" customWidth="1"/>
    <col min="15103" max="15103" width="18.28515625" style="71" customWidth="1"/>
    <col min="15104" max="15104" width="64.85546875" style="71" customWidth="1"/>
    <col min="15105" max="15108" width="9.140625" style="71"/>
    <col min="15109" max="15109" width="14.85546875" style="71" customWidth="1"/>
    <col min="15110" max="15353" width="9.140625" style="71"/>
    <col min="15354" max="15354" width="37.7109375" style="71" customWidth="1"/>
    <col min="15355" max="15355" width="9.140625" style="71"/>
    <col min="15356" max="15356" width="12.85546875" style="71" customWidth="1"/>
    <col min="15357" max="15358" width="0" style="71" hidden="1" customWidth="1"/>
    <col min="15359" max="15359" width="18.28515625" style="71" customWidth="1"/>
    <col min="15360" max="15360" width="64.85546875" style="71" customWidth="1"/>
    <col min="15361" max="15364" width="9.140625" style="71"/>
    <col min="15365" max="15365" width="14.85546875" style="71" customWidth="1"/>
    <col min="15366" max="15609" width="9.140625" style="71"/>
    <col min="15610" max="15610" width="37.7109375" style="71" customWidth="1"/>
    <col min="15611" max="15611" width="9.140625" style="71"/>
    <col min="15612" max="15612" width="12.85546875" style="71" customWidth="1"/>
    <col min="15613" max="15614" width="0" style="71" hidden="1" customWidth="1"/>
    <col min="15615" max="15615" width="18.28515625" style="71" customWidth="1"/>
    <col min="15616" max="15616" width="64.85546875" style="71" customWidth="1"/>
    <col min="15617" max="15620" width="9.140625" style="71"/>
    <col min="15621" max="15621" width="14.85546875" style="71" customWidth="1"/>
    <col min="15622" max="15865" width="9.140625" style="71"/>
    <col min="15866" max="15866" width="37.7109375" style="71" customWidth="1"/>
    <col min="15867" max="15867" width="9.140625" style="71"/>
    <col min="15868" max="15868" width="12.85546875" style="71" customWidth="1"/>
    <col min="15869" max="15870" width="0" style="71" hidden="1" customWidth="1"/>
    <col min="15871" max="15871" width="18.28515625" style="71" customWidth="1"/>
    <col min="15872" max="15872" width="64.85546875" style="71" customWidth="1"/>
    <col min="15873" max="15876" width="9.140625" style="71"/>
    <col min="15877" max="15877" width="14.85546875" style="71" customWidth="1"/>
    <col min="15878" max="16121" width="9.140625" style="71"/>
    <col min="16122" max="16122" width="37.7109375" style="71" customWidth="1"/>
    <col min="16123" max="16123" width="9.140625" style="71"/>
    <col min="16124" max="16124" width="12.85546875" style="71" customWidth="1"/>
    <col min="16125" max="16126" width="0" style="71" hidden="1" customWidth="1"/>
    <col min="16127" max="16127" width="18.28515625" style="71" customWidth="1"/>
    <col min="16128" max="16128" width="64.85546875" style="71" customWidth="1"/>
    <col min="16129" max="16132" width="9.140625" style="71"/>
    <col min="16133" max="16133" width="14.85546875" style="71" customWidth="1"/>
    <col min="16134" max="16384" width="9.140625" style="71"/>
  </cols>
  <sheetData>
    <row r="1" spans="1:41" ht="18.75" x14ac:dyDescent="0.25">
      <c r="L1" s="43" t="s">
        <v>68</v>
      </c>
    </row>
    <row r="2" spans="1:41" ht="18.75" x14ac:dyDescent="0.3">
      <c r="L2" s="15" t="s">
        <v>10</v>
      </c>
    </row>
    <row r="3" spans="1:41" ht="18.75" x14ac:dyDescent="0.3">
      <c r="L3" s="15" t="s">
        <v>67</v>
      </c>
    </row>
    <row r="4" spans="1:41" ht="18.75" x14ac:dyDescent="0.3">
      <c r="K4" s="15"/>
    </row>
    <row r="5" spans="1:41" x14ac:dyDescent="0.25">
      <c r="A5" s="381" t="str">
        <f>'2. паспорт  ТП'!A4:S4</f>
        <v>Год раскрытия информации: 2017 год</v>
      </c>
      <c r="B5" s="381"/>
      <c r="C5" s="381"/>
      <c r="D5" s="381"/>
      <c r="E5" s="381"/>
      <c r="F5" s="381"/>
      <c r="G5" s="381"/>
      <c r="H5" s="381"/>
      <c r="I5" s="381"/>
      <c r="J5" s="381"/>
      <c r="K5" s="381"/>
      <c r="L5" s="381"/>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row>
    <row r="6" spans="1:41" ht="18.75" x14ac:dyDescent="0.3">
      <c r="K6" s="15"/>
    </row>
    <row r="7" spans="1:41" ht="18.75" x14ac:dyDescent="0.25">
      <c r="A7" s="385" t="s">
        <v>9</v>
      </c>
      <c r="B7" s="385"/>
      <c r="C7" s="385"/>
      <c r="D7" s="385"/>
      <c r="E7" s="385"/>
      <c r="F7" s="385"/>
      <c r="G7" s="385"/>
      <c r="H7" s="385"/>
      <c r="I7" s="385"/>
      <c r="J7" s="385"/>
      <c r="K7" s="385"/>
      <c r="L7" s="385"/>
    </row>
    <row r="8" spans="1:41" ht="18.75" x14ac:dyDescent="0.25">
      <c r="A8" s="385"/>
      <c r="B8" s="385"/>
      <c r="C8" s="385"/>
      <c r="D8" s="385"/>
      <c r="E8" s="385"/>
      <c r="F8" s="385"/>
      <c r="G8" s="385"/>
      <c r="H8" s="385"/>
      <c r="I8" s="385"/>
      <c r="J8" s="385"/>
      <c r="K8" s="385"/>
      <c r="L8" s="385"/>
    </row>
    <row r="9" spans="1:41" x14ac:dyDescent="0.25">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row>
    <row r="10" spans="1:41" x14ac:dyDescent="0.25">
      <c r="A10" s="382" t="s">
        <v>8</v>
      </c>
      <c r="B10" s="382"/>
      <c r="C10" s="382"/>
      <c r="D10" s="382"/>
      <c r="E10" s="382"/>
      <c r="F10" s="382"/>
      <c r="G10" s="382"/>
      <c r="H10" s="382"/>
      <c r="I10" s="382"/>
      <c r="J10" s="382"/>
      <c r="K10" s="382"/>
      <c r="L10" s="382"/>
    </row>
    <row r="11" spans="1:41" ht="18.75" x14ac:dyDescent="0.25">
      <c r="A11" s="385"/>
      <c r="B11" s="385"/>
      <c r="C11" s="385"/>
      <c r="D11" s="385"/>
      <c r="E11" s="385"/>
      <c r="F11" s="385"/>
      <c r="G11" s="385"/>
      <c r="H11" s="385"/>
      <c r="I11" s="385"/>
      <c r="J11" s="385"/>
      <c r="K11" s="385"/>
      <c r="L11" s="385"/>
    </row>
    <row r="12" spans="1:41" x14ac:dyDescent="0.25">
      <c r="A12" s="390" t="str">
        <f>'1. паспорт местоположение'!A12:C12</f>
        <v>H_16-0122</v>
      </c>
      <c r="B12" s="390"/>
      <c r="C12" s="390"/>
      <c r="D12" s="390"/>
      <c r="E12" s="390"/>
      <c r="F12" s="390"/>
      <c r="G12" s="390"/>
      <c r="H12" s="390"/>
      <c r="I12" s="390"/>
      <c r="J12" s="390"/>
      <c r="K12" s="390"/>
      <c r="L12" s="390"/>
    </row>
    <row r="13" spans="1:41" x14ac:dyDescent="0.25">
      <c r="A13" s="382" t="s">
        <v>7</v>
      </c>
      <c r="B13" s="382"/>
      <c r="C13" s="382"/>
      <c r="D13" s="382"/>
      <c r="E13" s="382"/>
      <c r="F13" s="382"/>
      <c r="G13" s="382"/>
      <c r="H13" s="382"/>
      <c r="I13" s="382"/>
      <c r="J13" s="382"/>
      <c r="K13" s="382"/>
      <c r="L13" s="382"/>
    </row>
    <row r="14" spans="1:41" ht="18.75" x14ac:dyDescent="0.25">
      <c r="A14" s="394"/>
      <c r="B14" s="394"/>
      <c r="C14" s="394"/>
      <c r="D14" s="394"/>
      <c r="E14" s="394"/>
      <c r="F14" s="394"/>
      <c r="G14" s="394"/>
      <c r="H14" s="394"/>
      <c r="I14" s="394"/>
      <c r="J14" s="394"/>
      <c r="K14" s="394"/>
      <c r="L14" s="394"/>
    </row>
    <row r="15" spans="1:41" x14ac:dyDescent="0.25">
      <c r="A15" s="390" t="str">
        <f>'1. паспорт местоположение'!A15</f>
        <v>Строительство ТП 15/0,4 кВ, ЛЭП 15 кВ от ВЛ 15-051 (инв.5114667) Насосная станция №62, кад. № 39:00:000000:420 Полесский муниципальный район</v>
      </c>
      <c r="B15" s="390"/>
      <c r="C15" s="390"/>
      <c r="D15" s="390"/>
      <c r="E15" s="390"/>
      <c r="F15" s="390"/>
      <c r="G15" s="390"/>
      <c r="H15" s="390"/>
      <c r="I15" s="390"/>
      <c r="J15" s="390"/>
      <c r="K15" s="390"/>
      <c r="L15" s="390"/>
    </row>
    <row r="16" spans="1:41" x14ac:dyDescent="0.25">
      <c r="A16" s="382" t="s">
        <v>6</v>
      </c>
      <c r="B16" s="382"/>
      <c r="C16" s="382"/>
      <c r="D16" s="382"/>
      <c r="E16" s="382"/>
      <c r="F16" s="382"/>
      <c r="G16" s="382"/>
      <c r="H16" s="382"/>
      <c r="I16" s="382"/>
      <c r="J16" s="382"/>
      <c r="K16" s="382"/>
      <c r="L16" s="382"/>
    </row>
    <row r="17" spans="1:12" ht="15.75" customHeight="1" x14ac:dyDescent="0.25">
      <c r="L17" s="108"/>
    </row>
    <row r="18" spans="1:12" x14ac:dyDescent="0.25">
      <c r="K18" s="107"/>
    </row>
    <row r="19" spans="1:12" ht="15.75" customHeight="1" x14ac:dyDescent="0.25">
      <c r="A19" s="447" t="s">
        <v>505</v>
      </c>
      <c r="B19" s="447"/>
      <c r="C19" s="447"/>
      <c r="D19" s="447"/>
      <c r="E19" s="447"/>
      <c r="F19" s="447"/>
      <c r="G19" s="447"/>
      <c r="H19" s="447"/>
      <c r="I19" s="447"/>
      <c r="J19" s="447"/>
      <c r="K19" s="447"/>
      <c r="L19" s="447"/>
    </row>
    <row r="20" spans="1:12" x14ac:dyDescent="0.25">
      <c r="A20" s="75"/>
      <c r="B20" s="75"/>
      <c r="C20" s="106"/>
      <c r="D20" s="106"/>
      <c r="E20" s="106"/>
      <c r="F20" s="106"/>
      <c r="G20" s="106"/>
      <c r="H20" s="106"/>
      <c r="I20" s="106"/>
      <c r="J20" s="106"/>
      <c r="K20" s="106"/>
      <c r="L20" s="106"/>
    </row>
    <row r="21" spans="1:12" ht="28.5" customHeight="1" x14ac:dyDescent="0.25">
      <c r="A21" s="448" t="s">
        <v>224</v>
      </c>
      <c r="B21" s="448" t="s">
        <v>223</v>
      </c>
      <c r="C21" s="454" t="s">
        <v>437</v>
      </c>
      <c r="D21" s="454"/>
      <c r="E21" s="454"/>
      <c r="F21" s="454"/>
      <c r="G21" s="454"/>
      <c r="H21" s="454"/>
      <c r="I21" s="449" t="s">
        <v>222</v>
      </c>
      <c r="J21" s="451" t="s">
        <v>439</v>
      </c>
      <c r="K21" s="448" t="s">
        <v>221</v>
      </c>
      <c r="L21" s="450" t="s">
        <v>438</v>
      </c>
    </row>
    <row r="22" spans="1:12" ht="58.5" customHeight="1" x14ac:dyDescent="0.25">
      <c r="A22" s="448"/>
      <c r="B22" s="448"/>
      <c r="C22" s="455" t="s">
        <v>2</v>
      </c>
      <c r="D22" s="455"/>
      <c r="E22" s="456" t="s">
        <v>11</v>
      </c>
      <c r="F22" s="457"/>
      <c r="G22" s="456" t="s">
        <v>710</v>
      </c>
      <c r="H22" s="457"/>
      <c r="I22" s="449"/>
      <c r="J22" s="452"/>
      <c r="K22" s="448"/>
      <c r="L22" s="450"/>
    </row>
    <row r="23" spans="1:12" ht="31.5" x14ac:dyDescent="0.25">
      <c r="A23" s="448"/>
      <c r="B23" s="448"/>
      <c r="C23" s="105" t="s">
        <v>220</v>
      </c>
      <c r="D23" s="105" t="s">
        <v>219</v>
      </c>
      <c r="E23" s="105" t="s">
        <v>220</v>
      </c>
      <c r="F23" s="105" t="s">
        <v>219</v>
      </c>
      <c r="G23" s="105" t="s">
        <v>220</v>
      </c>
      <c r="H23" s="105" t="s">
        <v>219</v>
      </c>
      <c r="I23" s="449"/>
      <c r="J23" s="453"/>
      <c r="K23" s="448"/>
      <c r="L23" s="450"/>
    </row>
    <row r="24" spans="1:12" x14ac:dyDescent="0.25">
      <c r="A24" s="82">
        <v>1</v>
      </c>
      <c r="B24" s="82">
        <v>2</v>
      </c>
      <c r="C24" s="105">
        <v>3</v>
      </c>
      <c r="D24" s="105">
        <v>4</v>
      </c>
      <c r="E24" s="105">
        <v>5</v>
      </c>
      <c r="F24" s="105">
        <v>6</v>
      </c>
      <c r="G24" s="105">
        <v>7</v>
      </c>
      <c r="H24" s="105">
        <v>8</v>
      </c>
      <c r="I24" s="105">
        <v>9</v>
      </c>
      <c r="J24" s="105">
        <v>10</v>
      </c>
      <c r="K24" s="105">
        <v>11</v>
      </c>
      <c r="L24" s="105">
        <v>12</v>
      </c>
    </row>
    <row r="25" spans="1:12" x14ac:dyDescent="0.25">
      <c r="A25" s="99">
        <v>1</v>
      </c>
      <c r="B25" s="100" t="s">
        <v>218</v>
      </c>
      <c r="C25" s="100"/>
      <c r="D25" s="103"/>
      <c r="E25" s="103"/>
      <c r="F25" s="103"/>
      <c r="G25" s="103"/>
      <c r="H25" s="103"/>
      <c r="I25" s="103"/>
      <c r="J25" s="103"/>
      <c r="K25" s="96"/>
      <c r="L25" s="117"/>
    </row>
    <row r="26" spans="1:12" ht="21.75" customHeight="1" x14ac:dyDescent="0.25">
      <c r="A26" s="99" t="s">
        <v>217</v>
      </c>
      <c r="B26" s="104" t="s">
        <v>444</v>
      </c>
      <c r="C26" s="97">
        <v>0</v>
      </c>
      <c r="D26" s="370">
        <v>0</v>
      </c>
      <c r="E26" s="377">
        <v>42390</v>
      </c>
      <c r="F26" s="356">
        <v>42390</v>
      </c>
      <c r="G26" s="377">
        <v>42390</v>
      </c>
      <c r="H26" s="356">
        <v>42390</v>
      </c>
      <c r="I26" s="370">
        <v>100</v>
      </c>
      <c r="J26" s="370">
        <v>100</v>
      </c>
      <c r="K26" s="96"/>
      <c r="L26" s="96"/>
    </row>
    <row r="27" spans="1:12" s="78" customFormat="1" ht="39" customHeight="1" x14ac:dyDescent="0.25">
      <c r="A27" s="99" t="s">
        <v>216</v>
      </c>
      <c r="B27" s="104" t="s">
        <v>446</v>
      </c>
      <c r="C27" s="97">
        <v>0</v>
      </c>
      <c r="D27" s="370">
        <v>0</v>
      </c>
      <c r="E27" s="357" t="s">
        <v>541</v>
      </c>
      <c r="F27" s="357" t="s">
        <v>541</v>
      </c>
      <c r="G27" s="357" t="s">
        <v>541</v>
      </c>
      <c r="H27" s="357" t="s">
        <v>541</v>
      </c>
      <c r="I27" s="357" t="s">
        <v>541</v>
      </c>
      <c r="J27" s="357" t="s">
        <v>541</v>
      </c>
      <c r="K27" s="96"/>
      <c r="L27" s="96"/>
    </row>
    <row r="28" spans="1:12" s="78" customFormat="1" ht="70.5" customHeight="1" x14ac:dyDescent="0.25">
      <c r="A28" s="99" t="s">
        <v>445</v>
      </c>
      <c r="B28" s="104" t="s">
        <v>450</v>
      </c>
      <c r="C28" s="97">
        <v>0</v>
      </c>
      <c r="D28" s="370">
        <v>0</v>
      </c>
      <c r="E28" s="357" t="s">
        <v>541</v>
      </c>
      <c r="F28" s="357" t="s">
        <v>541</v>
      </c>
      <c r="G28" s="357" t="s">
        <v>541</v>
      </c>
      <c r="H28" s="357" t="s">
        <v>541</v>
      </c>
      <c r="I28" s="357" t="s">
        <v>541</v>
      </c>
      <c r="J28" s="357" t="s">
        <v>541</v>
      </c>
      <c r="K28" s="96"/>
      <c r="L28" s="96"/>
    </row>
    <row r="29" spans="1:12" s="78" customFormat="1" ht="54" customHeight="1" x14ac:dyDescent="0.25">
      <c r="A29" s="99" t="s">
        <v>215</v>
      </c>
      <c r="B29" s="104" t="s">
        <v>449</v>
      </c>
      <c r="C29" s="97">
        <v>0</v>
      </c>
      <c r="D29" s="370">
        <v>0</v>
      </c>
      <c r="E29" s="357" t="s">
        <v>541</v>
      </c>
      <c r="F29" s="357" t="s">
        <v>541</v>
      </c>
      <c r="G29" s="357" t="s">
        <v>541</v>
      </c>
      <c r="H29" s="357" t="s">
        <v>541</v>
      </c>
      <c r="I29" s="357" t="s">
        <v>541</v>
      </c>
      <c r="J29" s="357" t="s">
        <v>541</v>
      </c>
      <c r="K29" s="96"/>
      <c r="L29" s="96"/>
    </row>
    <row r="30" spans="1:12" s="78" customFormat="1" ht="42" customHeight="1" x14ac:dyDescent="0.25">
      <c r="A30" s="99" t="s">
        <v>214</v>
      </c>
      <c r="B30" s="104" t="s">
        <v>451</v>
      </c>
      <c r="C30" s="97">
        <v>0</v>
      </c>
      <c r="D30" s="370">
        <v>0</v>
      </c>
      <c r="E30" s="357" t="s">
        <v>541</v>
      </c>
      <c r="F30" s="357" t="s">
        <v>541</v>
      </c>
      <c r="G30" s="357" t="s">
        <v>541</v>
      </c>
      <c r="H30" s="357" t="s">
        <v>541</v>
      </c>
      <c r="I30" s="357" t="s">
        <v>541</v>
      </c>
      <c r="J30" s="357" t="s">
        <v>541</v>
      </c>
      <c r="K30" s="96"/>
      <c r="L30" s="96"/>
    </row>
    <row r="31" spans="1:12" s="78" customFormat="1" ht="37.5" customHeight="1" x14ac:dyDescent="0.25">
      <c r="A31" s="99" t="s">
        <v>213</v>
      </c>
      <c r="B31" s="98" t="s">
        <v>447</v>
      </c>
      <c r="C31" s="97">
        <v>0</v>
      </c>
      <c r="D31" s="370">
        <v>0</v>
      </c>
      <c r="E31" s="357" t="s">
        <v>541</v>
      </c>
      <c r="F31" s="357" t="s">
        <v>541</v>
      </c>
      <c r="G31" s="357" t="s">
        <v>541</v>
      </c>
      <c r="H31" s="357" t="s">
        <v>541</v>
      </c>
      <c r="I31" s="357" t="s">
        <v>541</v>
      </c>
      <c r="J31" s="357" t="s">
        <v>541</v>
      </c>
      <c r="K31" s="96"/>
      <c r="L31" s="96"/>
    </row>
    <row r="32" spans="1:12" s="78" customFormat="1" ht="31.5" x14ac:dyDescent="0.25">
      <c r="A32" s="99" t="s">
        <v>211</v>
      </c>
      <c r="B32" s="98" t="s">
        <v>452</v>
      </c>
      <c r="C32" s="97">
        <v>0</v>
      </c>
      <c r="D32" s="370">
        <v>0</v>
      </c>
      <c r="E32" s="356">
        <v>42772</v>
      </c>
      <c r="F32" s="356">
        <v>42773</v>
      </c>
      <c r="G32" s="356">
        <v>42772</v>
      </c>
      <c r="H32" s="356">
        <v>42773</v>
      </c>
      <c r="I32" s="370">
        <v>100</v>
      </c>
      <c r="J32" s="370">
        <v>100</v>
      </c>
      <c r="K32" s="96"/>
      <c r="L32" s="96"/>
    </row>
    <row r="33" spans="1:12" s="78" customFormat="1" ht="37.5" customHeight="1" x14ac:dyDescent="0.25">
      <c r="A33" s="99" t="s">
        <v>463</v>
      </c>
      <c r="B33" s="98" t="s">
        <v>376</v>
      </c>
      <c r="C33" s="97">
        <v>0</v>
      </c>
      <c r="D33" s="370">
        <v>0</v>
      </c>
      <c r="E33" s="357" t="s">
        <v>541</v>
      </c>
      <c r="F33" s="357" t="s">
        <v>541</v>
      </c>
      <c r="G33" s="357" t="s">
        <v>541</v>
      </c>
      <c r="H33" s="357" t="s">
        <v>541</v>
      </c>
      <c r="I33" s="357" t="s">
        <v>541</v>
      </c>
      <c r="J33" s="357" t="s">
        <v>541</v>
      </c>
      <c r="K33" s="96"/>
      <c r="L33" s="96"/>
    </row>
    <row r="34" spans="1:12" s="78" customFormat="1" ht="47.25" customHeight="1" x14ac:dyDescent="0.25">
      <c r="A34" s="99" t="s">
        <v>464</v>
      </c>
      <c r="B34" s="98" t="s">
        <v>456</v>
      </c>
      <c r="C34" s="97">
        <v>0</v>
      </c>
      <c r="D34" s="370">
        <v>0</v>
      </c>
      <c r="E34" s="357" t="s">
        <v>541</v>
      </c>
      <c r="F34" s="357" t="s">
        <v>541</v>
      </c>
      <c r="G34" s="357" t="s">
        <v>541</v>
      </c>
      <c r="H34" s="357" t="s">
        <v>541</v>
      </c>
      <c r="I34" s="357" t="s">
        <v>541</v>
      </c>
      <c r="J34" s="357" t="s">
        <v>541</v>
      </c>
      <c r="K34" s="102"/>
      <c r="L34" s="96"/>
    </row>
    <row r="35" spans="1:12" s="78" customFormat="1" ht="49.5" customHeight="1" x14ac:dyDescent="0.25">
      <c r="A35" s="99" t="s">
        <v>465</v>
      </c>
      <c r="B35" s="98" t="s">
        <v>212</v>
      </c>
      <c r="C35" s="97">
        <v>0</v>
      </c>
      <c r="D35" s="370">
        <v>0</v>
      </c>
      <c r="E35" s="356">
        <v>42773</v>
      </c>
      <c r="F35" s="356">
        <v>42774</v>
      </c>
      <c r="G35" s="356">
        <v>42773</v>
      </c>
      <c r="H35" s="356">
        <v>42774</v>
      </c>
      <c r="I35" s="370">
        <v>100</v>
      </c>
      <c r="J35" s="370">
        <v>100</v>
      </c>
      <c r="K35" s="102"/>
      <c r="L35" s="96"/>
    </row>
    <row r="36" spans="1:12" ht="37.5" customHeight="1" x14ac:dyDescent="0.25">
      <c r="A36" s="99" t="s">
        <v>466</v>
      </c>
      <c r="B36" s="98" t="s">
        <v>448</v>
      </c>
      <c r="C36" s="97">
        <v>0</v>
      </c>
      <c r="D36" s="371">
        <v>0</v>
      </c>
      <c r="E36" s="357" t="s">
        <v>541</v>
      </c>
      <c r="F36" s="357" t="s">
        <v>541</v>
      </c>
      <c r="G36" s="357" t="s">
        <v>541</v>
      </c>
      <c r="H36" s="357" t="s">
        <v>541</v>
      </c>
      <c r="I36" s="357" t="s">
        <v>541</v>
      </c>
      <c r="J36" s="357" t="s">
        <v>541</v>
      </c>
      <c r="K36" s="96"/>
      <c r="L36" s="96"/>
    </row>
    <row r="37" spans="1:12" x14ac:dyDescent="0.25">
      <c r="A37" s="99" t="s">
        <v>467</v>
      </c>
      <c r="B37" s="98" t="s">
        <v>210</v>
      </c>
      <c r="C37" s="97">
        <v>0</v>
      </c>
      <c r="D37" s="371">
        <v>0</v>
      </c>
      <c r="E37" s="373"/>
      <c r="F37" s="101"/>
      <c r="G37" s="97"/>
      <c r="H37" s="371"/>
      <c r="I37" s="372"/>
      <c r="J37" s="372"/>
      <c r="K37" s="96"/>
      <c r="L37" s="96"/>
    </row>
    <row r="38" spans="1:12" x14ac:dyDescent="0.25">
      <c r="A38" s="99" t="s">
        <v>468</v>
      </c>
      <c r="B38" s="100" t="s">
        <v>209</v>
      </c>
      <c r="C38" s="97"/>
      <c r="D38" s="371"/>
      <c r="E38" s="96"/>
      <c r="F38" s="96"/>
      <c r="G38" s="97"/>
      <c r="H38" s="371"/>
      <c r="I38" s="371"/>
      <c r="J38" s="371"/>
      <c r="K38" s="96"/>
      <c r="L38" s="96"/>
    </row>
    <row r="39" spans="1:12" ht="63" x14ac:dyDescent="0.25">
      <c r="A39" s="99">
        <v>2</v>
      </c>
      <c r="B39" s="98" t="s">
        <v>453</v>
      </c>
      <c r="C39" s="97">
        <v>0</v>
      </c>
      <c r="D39" s="371">
        <v>0</v>
      </c>
      <c r="E39" s="96"/>
      <c r="F39" s="96"/>
      <c r="G39" s="97"/>
      <c r="H39" s="371"/>
      <c r="I39" s="371"/>
      <c r="J39" s="371"/>
      <c r="K39" s="96"/>
      <c r="L39" s="96"/>
    </row>
    <row r="40" spans="1:12" ht="33.75" customHeight="1" x14ac:dyDescent="0.25">
      <c r="A40" s="99" t="s">
        <v>208</v>
      </c>
      <c r="B40" s="98" t="s">
        <v>455</v>
      </c>
      <c r="C40" s="97">
        <v>0</v>
      </c>
      <c r="D40" s="371">
        <v>0</v>
      </c>
      <c r="E40" s="96"/>
      <c r="F40" s="96"/>
      <c r="G40" s="97"/>
      <c r="H40" s="371"/>
      <c r="I40" s="371"/>
      <c r="J40" s="371"/>
      <c r="K40" s="96"/>
      <c r="L40" s="96"/>
    </row>
    <row r="41" spans="1:12" ht="63" customHeight="1" x14ac:dyDescent="0.25">
      <c r="A41" s="99" t="s">
        <v>207</v>
      </c>
      <c r="B41" s="100" t="s">
        <v>536</v>
      </c>
      <c r="C41" s="97"/>
      <c r="D41" s="371"/>
      <c r="E41" s="96"/>
      <c r="F41" s="96"/>
      <c r="G41" s="97"/>
      <c r="H41" s="371"/>
      <c r="I41" s="371"/>
      <c r="J41" s="371"/>
      <c r="K41" s="96"/>
      <c r="L41" s="96"/>
    </row>
    <row r="42" spans="1:12" ht="58.5" customHeight="1" x14ac:dyDescent="0.25">
      <c r="A42" s="99">
        <v>3</v>
      </c>
      <c r="B42" s="98" t="s">
        <v>454</v>
      </c>
      <c r="C42" s="97">
        <v>0</v>
      </c>
      <c r="D42" s="371">
        <v>0</v>
      </c>
      <c r="E42" s="96"/>
      <c r="F42" s="96"/>
      <c r="G42" s="97"/>
      <c r="H42" s="371"/>
      <c r="I42" s="371"/>
      <c r="J42" s="371"/>
      <c r="K42" s="96"/>
      <c r="L42" s="96"/>
    </row>
    <row r="43" spans="1:12" ht="34.5" customHeight="1" x14ac:dyDescent="0.25">
      <c r="A43" s="99" t="s">
        <v>206</v>
      </c>
      <c r="B43" s="98" t="s">
        <v>204</v>
      </c>
      <c r="C43" s="97">
        <v>0</v>
      </c>
      <c r="D43" s="371">
        <v>0</v>
      </c>
      <c r="E43" s="96"/>
      <c r="F43" s="96"/>
      <c r="G43" s="97"/>
      <c r="H43" s="371"/>
      <c r="I43" s="371"/>
      <c r="J43" s="371"/>
      <c r="K43" s="96"/>
      <c r="L43" s="96"/>
    </row>
    <row r="44" spans="1:12" ht="24.75" customHeight="1" x14ac:dyDescent="0.25">
      <c r="A44" s="99" t="s">
        <v>205</v>
      </c>
      <c r="B44" s="98" t="s">
        <v>202</v>
      </c>
      <c r="C44" s="97">
        <v>0</v>
      </c>
      <c r="D44" s="371">
        <v>0</v>
      </c>
      <c r="E44" s="96"/>
      <c r="F44" s="96"/>
      <c r="G44" s="97"/>
      <c r="H44" s="371"/>
      <c r="I44" s="371"/>
      <c r="J44" s="371"/>
      <c r="K44" s="96"/>
      <c r="L44" s="96"/>
    </row>
    <row r="45" spans="1:12" ht="90.75" customHeight="1" x14ac:dyDescent="0.25">
      <c r="A45" s="99" t="s">
        <v>203</v>
      </c>
      <c r="B45" s="98" t="s">
        <v>459</v>
      </c>
      <c r="C45" s="97">
        <v>0</v>
      </c>
      <c r="D45" s="371">
        <v>0</v>
      </c>
      <c r="E45" s="96"/>
      <c r="F45" s="96"/>
      <c r="G45" s="97"/>
      <c r="H45" s="371"/>
      <c r="I45" s="371"/>
      <c r="J45" s="371"/>
      <c r="K45" s="96"/>
      <c r="L45" s="96"/>
    </row>
    <row r="46" spans="1:12" ht="167.25" customHeight="1" x14ac:dyDescent="0.25">
      <c r="A46" s="99" t="s">
        <v>201</v>
      </c>
      <c r="B46" s="98" t="s">
        <v>457</v>
      </c>
      <c r="C46" s="97">
        <v>0</v>
      </c>
      <c r="D46" s="371">
        <v>0</v>
      </c>
      <c r="E46" s="96"/>
      <c r="F46" s="96"/>
      <c r="G46" s="97"/>
      <c r="H46" s="371"/>
      <c r="I46" s="371"/>
      <c r="J46" s="371"/>
      <c r="K46" s="96"/>
      <c r="L46" s="96"/>
    </row>
    <row r="47" spans="1:12" ht="30.75" customHeight="1" x14ac:dyDescent="0.25">
      <c r="A47" s="99" t="s">
        <v>199</v>
      </c>
      <c r="B47" s="98" t="s">
        <v>200</v>
      </c>
      <c r="C47" s="97">
        <v>0</v>
      </c>
      <c r="D47" s="371">
        <v>0</v>
      </c>
      <c r="E47" s="96"/>
      <c r="F47" s="96"/>
      <c r="G47" s="97"/>
      <c r="H47" s="371"/>
      <c r="I47" s="371"/>
      <c r="J47" s="371"/>
      <c r="K47" s="96"/>
      <c r="L47" s="96"/>
    </row>
    <row r="48" spans="1:12" ht="37.5" customHeight="1" x14ac:dyDescent="0.25">
      <c r="A48" s="99" t="s">
        <v>469</v>
      </c>
      <c r="B48" s="100" t="s">
        <v>198</v>
      </c>
      <c r="C48" s="97"/>
      <c r="D48" s="371"/>
      <c r="E48" s="96"/>
      <c r="F48" s="96"/>
      <c r="G48" s="97"/>
      <c r="H48" s="371"/>
      <c r="I48" s="371"/>
      <c r="J48" s="371"/>
      <c r="K48" s="96"/>
      <c r="L48" s="96"/>
    </row>
    <row r="49" spans="1:12" ht="35.25" customHeight="1" x14ac:dyDescent="0.25">
      <c r="A49" s="99">
        <v>4</v>
      </c>
      <c r="B49" s="98" t="s">
        <v>196</v>
      </c>
      <c r="C49" s="97">
        <v>0</v>
      </c>
      <c r="D49" s="371">
        <v>0</v>
      </c>
      <c r="E49" s="96"/>
      <c r="F49" s="96"/>
      <c r="G49" s="97"/>
      <c r="H49" s="371"/>
      <c r="I49" s="371"/>
      <c r="J49" s="371"/>
      <c r="K49" s="96"/>
      <c r="L49" s="96"/>
    </row>
    <row r="50" spans="1:12" ht="86.25" customHeight="1" x14ac:dyDescent="0.25">
      <c r="A50" s="99" t="s">
        <v>197</v>
      </c>
      <c r="B50" s="98" t="s">
        <v>458</v>
      </c>
      <c r="C50" s="97">
        <v>0</v>
      </c>
      <c r="D50" s="371">
        <v>0</v>
      </c>
      <c r="E50" s="96"/>
      <c r="F50" s="96"/>
      <c r="G50" s="97"/>
      <c r="H50" s="371"/>
      <c r="I50" s="371"/>
      <c r="J50" s="371"/>
      <c r="K50" s="96"/>
      <c r="L50" s="96"/>
    </row>
    <row r="51" spans="1:12" ht="77.25" customHeight="1" x14ac:dyDescent="0.25">
      <c r="A51" s="99" t="s">
        <v>195</v>
      </c>
      <c r="B51" s="98" t="s">
        <v>460</v>
      </c>
      <c r="C51" s="97">
        <v>0</v>
      </c>
      <c r="D51" s="371">
        <v>0</v>
      </c>
      <c r="E51" s="96"/>
      <c r="F51" s="96"/>
      <c r="G51" s="97"/>
      <c r="H51" s="371"/>
      <c r="I51" s="371"/>
      <c r="J51" s="371"/>
      <c r="K51" s="96"/>
      <c r="L51" s="96"/>
    </row>
    <row r="52" spans="1:12" ht="71.25" customHeight="1" x14ac:dyDescent="0.25">
      <c r="A52" s="99" t="s">
        <v>193</v>
      </c>
      <c r="B52" s="98" t="s">
        <v>194</v>
      </c>
      <c r="C52" s="97">
        <v>0</v>
      </c>
      <c r="D52" s="371">
        <v>0</v>
      </c>
      <c r="E52" s="96"/>
      <c r="F52" s="96"/>
      <c r="G52" s="97"/>
      <c r="H52" s="371"/>
      <c r="I52" s="371"/>
      <c r="J52" s="371"/>
      <c r="K52" s="96"/>
      <c r="L52" s="96"/>
    </row>
    <row r="53" spans="1:12" ht="48" customHeight="1" x14ac:dyDescent="0.25">
      <c r="A53" s="99" t="s">
        <v>191</v>
      </c>
      <c r="B53" s="162" t="s">
        <v>461</v>
      </c>
      <c r="C53" s="97">
        <v>0</v>
      </c>
      <c r="D53" s="371">
        <v>0</v>
      </c>
      <c r="E53" s="96"/>
      <c r="F53" s="96"/>
      <c r="G53" s="97"/>
      <c r="H53" s="371"/>
      <c r="I53" s="371"/>
      <c r="J53" s="371"/>
      <c r="K53" s="96"/>
      <c r="L53" s="96"/>
    </row>
    <row r="54" spans="1:12" ht="46.5" customHeight="1" x14ac:dyDescent="0.25">
      <c r="A54" s="99" t="s">
        <v>462</v>
      </c>
      <c r="B54" s="98" t="s">
        <v>192</v>
      </c>
      <c r="C54" s="97">
        <v>0</v>
      </c>
      <c r="D54" s="371">
        <v>0</v>
      </c>
      <c r="E54" s="96"/>
      <c r="F54" s="96"/>
      <c r="G54" s="97"/>
      <c r="H54" s="371"/>
      <c r="I54" s="371"/>
      <c r="J54" s="371"/>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2017-05-04T09:46:40Z</dcterms:modified>
</cp:coreProperties>
</file>