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O30" i="54" l="1"/>
  <c r="N30" i="54"/>
  <c r="C51" i="7"/>
  <c r="C50" i="7"/>
  <c r="AC64" i="54"/>
  <c r="AB64" i="54"/>
  <c r="AC63" i="54"/>
  <c r="AB63" i="54"/>
  <c r="AC62" i="54"/>
  <c r="AB62" i="54"/>
  <c r="AC61" i="54"/>
  <c r="AB61" i="54"/>
  <c r="AC60" i="54"/>
  <c r="AB60" i="54"/>
  <c r="AC59" i="54"/>
  <c r="AB59" i="54"/>
  <c r="AC58" i="54"/>
  <c r="AB58" i="54"/>
  <c r="AC57" i="54"/>
  <c r="AB57" i="54"/>
  <c r="AC56" i="54"/>
  <c r="AB56" i="54"/>
  <c r="AC55" i="54"/>
  <c r="AB55" i="54"/>
  <c r="AC54" i="54"/>
  <c r="AB54" i="54"/>
  <c r="AC53" i="54"/>
  <c r="AB53" i="54"/>
  <c r="AC52" i="54"/>
  <c r="AB52" i="54"/>
  <c r="AC51" i="54"/>
  <c r="AB51" i="54"/>
  <c r="AC50" i="54"/>
  <c r="AB50" i="54"/>
  <c r="AC49" i="54"/>
  <c r="AB49" i="54"/>
  <c r="AC48" i="54"/>
  <c r="AB48" i="54"/>
  <c r="AC47" i="54"/>
  <c r="AB47" i="54"/>
  <c r="AC46" i="54"/>
  <c r="AB46" i="54"/>
  <c r="AC45" i="54"/>
  <c r="AB45" i="54"/>
  <c r="AC44" i="54"/>
  <c r="AB44" i="54"/>
  <c r="AC43" i="54"/>
  <c r="AB43" i="54"/>
  <c r="AC42" i="54"/>
  <c r="AB42" i="54"/>
  <c r="AC41" i="54"/>
  <c r="AB41" i="54"/>
  <c r="AC40" i="54"/>
  <c r="AB40" i="54"/>
  <c r="AC39" i="54"/>
  <c r="AB39" i="54"/>
  <c r="AC38" i="54"/>
  <c r="AB38" i="54"/>
  <c r="AC37" i="54"/>
  <c r="AB37" i="54"/>
  <c r="AC36" i="54"/>
  <c r="AB36" i="54"/>
  <c r="AC35" i="54"/>
  <c r="AB35" i="54"/>
  <c r="AC34" i="54"/>
  <c r="AB34" i="54"/>
  <c r="AC33" i="54"/>
  <c r="AB33" i="54"/>
  <c r="AC32" i="54"/>
  <c r="AB32" i="54"/>
  <c r="AC31" i="54"/>
  <c r="AB31" i="54"/>
  <c r="AC30" i="54"/>
  <c r="AB30" i="54"/>
  <c r="AC29" i="54"/>
  <c r="AB29" i="54"/>
  <c r="AC28" i="54"/>
  <c r="AB28" i="54"/>
  <c r="AC27" i="54"/>
  <c r="AB27" i="54"/>
  <c r="AC26" i="54"/>
  <c r="AB26" i="54"/>
  <c r="AC25" i="54"/>
  <c r="AB25" i="54"/>
  <c r="AA24" i="54"/>
  <c r="Z24" i="54"/>
  <c r="Y24" i="54"/>
  <c r="X24" i="54"/>
  <c r="W24" i="54"/>
  <c r="V24" i="54"/>
  <c r="U24" i="54"/>
  <c r="T24" i="54"/>
  <c r="S24" i="54"/>
  <c r="R24" i="54"/>
  <c r="Q24" i="54"/>
  <c r="P24" i="54"/>
  <c r="O24" i="54"/>
  <c r="N24" i="54"/>
  <c r="M24" i="54"/>
  <c r="L24" i="54"/>
  <c r="K24" i="54"/>
  <c r="J24" i="54"/>
  <c r="AC24" i="54" s="1"/>
  <c r="I24" i="54"/>
  <c r="H24" i="54"/>
  <c r="AB24" i="54" s="1"/>
  <c r="G24" i="54"/>
  <c r="D23" i="54"/>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C23" i="54"/>
  <c r="A14" i="54"/>
  <c r="A11" i="54"/>
  <c r="A8" i="54"/>
  <c r="A4" i="54"/>
  <c r="F64" i="15" l="1"/>
  <c r="F63" i="15"/>
  <c r="F62" i="15"/>
  <c r="F61" i="15"/>
  <c r="F60" i="15"/>
  <c r="F59" i="15"/>
  <c r="F58" i="15"/>
  <c r="F57" i="15"/>
  <c r="E57" i="15"/>
  <c r="F56" i="15"/>
  <c r="E56" i="15"/>
  <c r="F55" i="15"/>
  <c r="E55" i="15"/>
  <c r="F54" i="15"/>
  <c r="E54" i="15"/>
  <c r="F53" i="15"/>
  <c r="E53" i="15"/>
  <c r="F52" i="15"/>
  <c r="E52" i="15"/>
  <c r="F51" i="15"/>
  <c r="F50" i="15"/>
  <c r="E50" i="15"/>
  <c r="F49" i="15"/>
  <c r="E49" i="15"/>
  <c r="F48" i="15"/>
  <c r="E48" i="15"/>
  <c r="F47" i="15"/>
  <c r="E47" i="15"/>
  <c r="F46" i="15"/>
  <c r="E46" i="15"/>
  <c r="F45" i="15"/>
  <c r="E45" i="15"/>
  <c r="F44" i="15"/>
  <c r="E44" i="15"/>
  <c r="F43" i="15"/>
  <c r="F42" i="15"/>
  <c r="E42" i="15"/>
  <c r="F41" i="15"/>
  <c r="E41" i="15"/>
  <c r="F40" i="15"/>
  <c r="E40" i="15"/>
  <c r="F39" i="15"/>
  <c r="E39" i="15"/>
  <c r="F38" i="15"/>
  <c r="E38" i="15"/>
  <c r="F37" i="15"/>
  <c r="E37" i="15"/>
  <c r="F36" i="15"/>
  <c r="E36" i="15"/>
  <c r="F35" i="15"/>
  <c r="F31" i="15"/>
  <c r="E31" i="15"/>
  <c r="F30" i="15"/>
  <c r="E30" i="15"/>
  <c r="F29" i="15"/>
  <c r="F28" i="15"/>
  <c r="E28" i="15"/>
  <c r="F27" i="15"/>
  <c r="E27" i="15"/>
  <c r="F26" i="15"/>
  <c r="E26" i="15"/>
  <c r="F25" i="15"/>
  <c r="F24" i="15" s="1"/>
  <c r="E25" i="15"/>
  <c r="E24"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AC25" i="15" l="1"/>
  <c r="AC26" i="15"/>
  <c r="AC27" i="15"/>
  <c r="AC28" i="15"/>
  <c r="AC29" i="15"/>
  <c r="AC30" i="15"/>
  <c r="C49" i="7" s="1"/>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C48" i="7"/>
  <c r="F32" i="15" l="1"/>
  <c r="E32" i="15"/>
  <c r="E34" i="15"/>
  <c r="F34" i="15"/>
  <c r="F33" i="15"/>
  <c r="E33" i="15"/>
  <c r="B30" i="53"/>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B22" i="53" l="1"/>
  <c r="A15" i="53"/>
  <c r="B21" i="53" s="1"/>
  <c r="A12" i="53"/>
  <c r="A9" i="53"/>
  <c r="B60" i="53"/>
  <c r="B83" i="53"/>
  <c r="B82" i="53" s="1"/>
  <c r="B81" i="53"/>
  <c r="B80" i="53" s="1"/>
  <c r="B58" i="53"/>
  <c r="B41" i="53"/>
  <c r="B32" i="53"/>
  <c r="B72"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66" i="52" s="1"/>
  <c r="M68"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79" i="52" l="1"/>
  <c r="N79" i="52" s="1"/>
  <c r="M80"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5" i="53" s="1"/>
  <c r="A14" i="15"/>
  <c r="A11" i="15"/>
  <c r="A8" i="15"/>
  <c r="A4" i="15"/>
  <c r="A15" i="16"/>
  <c r="A12" i="16"/>
  <c r="A9" i="16"/>
  <c r="A15" i="10"/>
  <c r="A12" i="10"/>
  <c r="A9" i="10"/>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<sst xmlns="http://schemas.openxmlformats.org/spreadsheetml/2006/main" count="1241" uniqueCount="714">
  <si>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</si>
  <si>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</si>
  <si>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</si>
  <si>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</si>
  <si>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</si>
  <si>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</si>
  <si>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</si>
  <si>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</si>
  <si>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</si>
  <si>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</si>
  <si>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</si>
  <si>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</si>
  <si>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</si>
  <si>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</si>
  <si>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</si>
  <si>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</si>
  <si>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</si>
  <si>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</si>
  <si>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</si>
  <si>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</si>
  <si>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</si>
  <si>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</si>
  <si>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</si>
  <si>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</si>
  <si>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</si>
  <si>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</si>
  <si>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</si>
  <si>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</si>
  <si>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</si>
  <si>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</si>
  <si>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</si>
  <si>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</si>
  <si>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</si>
  <si>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</si>
  <si>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</si>
  <si>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</si>
  <si>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</si>
  <si>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</si>
  <si>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</si>
  <si>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</si>
  <si>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</si>
  <si>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</si>
  <si>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</si>
  <si>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</si>
  <si>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</si>
  <si>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</si>
  <si>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</si>
  <si>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</si>
  <si>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</si>
  <si>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</si>
  <si>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</si>
  <si>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</si>
  <si>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</si>
  <si>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</si>
  <si>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</si>
  <si>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</si>
  <si>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</si>
  <si>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</si>
  <si>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</si>
  <si>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</si>
  <si>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</si>
  <si>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</si>
  <si>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</si>
  <si>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</si>
  <si>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</si>
  <si>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</si>
  <si>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</si>
  <si>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</si>
  <si>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</si>
  <si>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</si>
  <si>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</si>
  <si>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</si>
  <si>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</si>
  <si>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</si>
  <si>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</si>
  <si>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</si>
  <si>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</si>
  <si>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</si>
  <si>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</si>
  <si>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</si>
  <si>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</si>
  <si>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</si>
  <si>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</si>
  <si>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</si>
  <si>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</si>
  <si>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</si>
  <si>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</si>
  <si>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</si>
  <si>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</si>
  <si>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</si>
  <si>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</si>
  <si>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</si>
  <si>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</si>
  <si>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</si>
  <si>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</si>
  <si>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</si>
  <si>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</si>
  <si>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</si>
  <si>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</si>
  <si>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</si>
  <si>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</si>
  <si>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</si>
  <si>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</si>
  <si>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</si>
  <si>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</si>
  <si>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</si>
  <si>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</si>
  <si>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</si>
  <si>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</si>
  <si>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</si>
  <si>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</si>
  <si>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</si>
  <si>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</si>
  <si>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</si>
  <si>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</si>
  <si>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</si>
  <si>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</si>
  <si>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</si>
  <si>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</si>
  <si>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</si>
  <si>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</si>
  <si>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</si>
  <si>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</si>
  <si>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</si>
  <si>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</si>
  <si>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</si>
  <si>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</si>
  <si>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</si>
  <si>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</si>
  <si>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</si>
  <si>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</si>
  <si>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</si>
  <si>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</si>
  <si>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</si>
  <si>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</si>
  <si>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</si>
  <si>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</si>
  <si>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</si>
  <si>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</si>
  <si>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</si>
  <si>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</si>
  <si>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</si>
  <si>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</si>
  <si>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</si>
  <si>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</si>
  <si>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</si>
  <si>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</si>
  <si>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</si>
  <si>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</si>
  <si>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</si>
  <si>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</si>
  <si>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</si>
  <si>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</si>
  <si>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</si>
  <si>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</si>
  <si>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</si>
  <si>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</si>
  <si>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</si>
  <si>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</si>
  <si>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</si>
  <si>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</si>
  <si>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</si>
  <si>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</si>
  <si>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</si>
  <si>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</si>
  <si>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</si>
  <si>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</si>
  <si>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</si>
  <si>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</si>
  <si>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</si>
  <si>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</si>
  <si>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</si>
  <si>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</si>
  <si>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</si>
  <si>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</si>
  <si>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</si>
  <si>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</si>
  <si>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</si>
  <si>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</si>
  <si>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</si>
  <si>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</si>
  <si>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</si>
  <si>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</si>
  <si>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</si>
  <si>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</si>
  <si>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</si>
  <si>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</si>
  <si>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</si>
  <si>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</si>
  <si>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</si>
  <si>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</si>
  <si>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</si>
  <si>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</si>
  <si>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</si>
  <si>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</si>
  <si>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</si>
  <si>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</si>
  <si>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</si>
  <si>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</si>
  <si>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</si>
  <si>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</si>
  <si>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</si>
  <si>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</si>
  <si>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</si>
  <si>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</si>
  <si>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</si>
  <si>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</si>
  <si>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</si>
  <si>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</si>
  <si>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</si>
  <si>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</si>
  <si>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</si>
  <si>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</si>
  <si>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</si>
  <si>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</si>
  <si>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</si>
  <si>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</si>
  <si>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</si>
  <si>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</si>
  <si>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</si>
  <si>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</si>
  <si>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</si>
  <si>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</si>
  <si>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</si>
  <si>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</si>
  <si>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</si>
  <si>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</si>
  <si>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</si>
  <si>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</si>
  <si>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</si>
  <si>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</si>
  <si>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</si>
  <si>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</si>
  <si>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</si>
  <si>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</si>
  <si>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</si>
  <si>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</si>
  <si>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</si>
  <si>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</si>
  <si>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</si>
  <si>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</si>
  <si>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</si>
  <si>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</si>
  <si>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</si>
  <si>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</si>
  <si>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</si>
  <si>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</si>
  <si>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</si>
  <si>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</si>
  <si>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</si>
  <si>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</si>
  <si>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</si>
  <si>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</si>
  <si>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</si>
  <si>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</si>
  <si>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</si>
  <si>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</si>
  <si>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</si>
  <si>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</si>
  <si>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</si>
  <si>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</si>
  <si>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</si>
  <si>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</si>
  <si>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</si>
  <si>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</si>
  <si>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</si>
  <si>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</si>
  <si>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</si>
  <si>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</si>
  <si>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</si>
  <si>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</si>
  <si>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</si>
  <si>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</si>
  <si>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</si>
  <si>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</si>
  <si>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</si>
  <si>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</si>
  <si>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</si>
  <si>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</si>
  <si>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</si>
  <si>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</si>
  <si>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</si>
  <si>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</si>
  <si>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</si>
  <si>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</si>
  <si>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</si>
  <si>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</si>
  <si>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</si>
  <si>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</si>
  <si>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</si>
  <si>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</si>
  <si>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</si>
  <si>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</si>
  <si>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</si>
  <si>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</si>
  <si>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</si>
  <si>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</si>
  <si>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</si>
  <si>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</si>
  <si>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</si>
  <si>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</si>
  <si>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</si>
  <si>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</si>
  <si>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</si>
  <si>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</si>
  <si>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</si>
  <si>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</si>
  <si>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</si>
  <si>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</si>
  <si>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</si>
  <si>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</si>
  <si>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</si>
  <si>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</si>
  <si>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</si>
  <si>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</si>
  <si>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</si>
  <si>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</si>
  <si>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</si>
  <si>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</si>
  <si>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</si>
  <si>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</si>
  <si>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</si>
  <si>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</si>
  <si>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</si>
  <si>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</si>
  <si>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</si>
  <si>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</si>
  <si>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</si>
  <si>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</si>
  <si>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</si>
  <si>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</si>
  <si>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</si>
  <si>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</si>
  <si>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</si>
  <si>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</si>
  <si>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</si>
  <si>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</si>
  <si>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</si>
  <si>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</si>
  <si>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</si>
  <si>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</si>
  <si>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</si>
  <si>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</si>
  <si>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</si>
  <si>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</si>
  <si>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</si>
  <si>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</si>
  <si>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</si>
  <si>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</si>
  <si>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</si>
  <si>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</si>
  <si>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</si>
  <si>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</si>
  <si>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</si>
  <si>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</si>
  <si>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</si>
  <si>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</si>
  <si>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</si>
  <si>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</si>
  <si>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</si>
  <si>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</si>
  <si>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</si>
  <si>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</si>
  <si>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</si>
  <si>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</si>
  <si>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</si>
  <si>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</si>
  <si>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</si>
  <si>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</si>
  <si>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</si>
  <si>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</si>
  <si>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</si>
  <si>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</si>
  <si>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</si>
  <si>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</si>
  <si>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</si>
  <si>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</si>
  <si>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</si>
  <si>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</si>
  <si>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</si>
  <si>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</si>
  <si>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</si>
  <si>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</si>
  <si>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</si>
  <si>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</si>
  <si>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</si>
  <si>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</si>
  <si>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</si>
  <si>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</si>
  <si>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</si>
  <si>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</si>
  <si>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</si>
  <si>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</si>
  <si>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</si>
  <si>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</si>
  <si>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</si>
  <si>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</si>
  <si>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</si>
  <si>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</si>
  <si>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</si>
  <si>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</si>
  <si>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</si>
  <si>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</si>
  <si>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</si>
  <si>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</si>
  <si>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</si>
  <si>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</si>
  <si>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</si>
  <si>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</si>
  <si>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</si>
  <si>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</si>
  <si>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</si>
  <si>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</si>
  <si>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</si>
  <si>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</si>
  <si>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</si>
  <si>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</si>
  <si>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</si>
  <si>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</si>
  <si>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</si>
  <si>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</si>
  <si>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</si>
  <si>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</si>
  <si>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</si>
  <si>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</si>
  <si>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</si>
  <si>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</si>
  <si>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</si>
  <si>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</si>
  <si>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</si>
  <si>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</si>
  <si>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</si>
  <si>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</si>
  <si>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</si>
  <si>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</si>
  <si>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</si>
  <si>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</si>
  <si>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</si>
  <si>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</si>
  <si>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</si>
  <si>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</si>
  <si>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</si>
  <si>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</si>
  <si>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</si>
  <si>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</si>
  <si>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</si>
  <si>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</si>
  <si>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</si>
  <si>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</si>
  <si>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</si>
  <si>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</si>
  <si>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</si>
  <si>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</si>
  <si>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</si>
  <si>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</si>
  <si>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</si>
  <si>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</si>
  <si>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</si>
  <si>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</si>
  <si>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</si>
  <si>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</si>
  <si>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</si>
  <si>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</si>
  <si>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</si>
  <si>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</si>
  <si>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</si>
  <si>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</si>
  <si>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</si>
  <si>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</si>
  <si>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</si>
  <si>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</si>
  <si>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</si>
  <si>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</si>
  <si>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</si>
  <si>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</si>
  <si>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</si>
  <si>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</si>
  <si>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</si>
  <si>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</si>
  <si>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</si>
  <si>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</si>
  <si>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</si>
  <si>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</si>
  <si>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</si>
  <si>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</si>
  <si>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</si>
  <si>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</si>
  <si>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</si>
  <si>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</si>
  <si>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</si>
  <si>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</si>
  <si>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</si>
  <si>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</si>
  <si>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</si>
  <si>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</si>
  <si>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</si>
  <si>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</si>
  <si>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</si>
  <si>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</si>
  <si>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</si>
  <si>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</si>
  <si>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</si>
  <si>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</si>
  <si>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</si>
  <si>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</si>
  <si>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</si>
  <si>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</si>
  <si>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</si>
  <si>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</si>
  <si>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</si>
  <si>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</si>
  <si>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</si>
  <si>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</si>
  <si>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</si>
  <si>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</si>
  <si>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</si>
  <si>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</si>
  <si>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</si>
  <si>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</si>
  <si>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</si>
  <si>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</si>
  <si>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</si>
  <si>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</si>
  <si>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</si>
  <si>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</si>
  <si>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</si>
  <si>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</si>
  <si>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</si>
  <si>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</si>
  <si>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</si>
  <si>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</si>
  <si>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</si>
  <si>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</si>
  <si>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</si>
  <si>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</si>
  <si>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</si>
  <si>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</si>
  <si>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</si>
  <si>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</si>
  <si>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</si>
  <si>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</si>
  <si>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</si>
  <si>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</si>
  <si>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</si>
  <si>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</si>
  <si>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</si>
  <si>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</si>
  <si>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</si>
  <si>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</si>
  <si>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</si>
  <si>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</si>
  <si>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</si>
  <si>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</si>
  <si>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</si>
  <si>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</si>
  <si>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</si>
  <si>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</si>
  <si>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</si>
  <si>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</si>
  <si>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</si>
  <si>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</si>
  <si>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</si>
  <si>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</si>
  <si>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</si>
  <si>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</si>
  <si>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</si>
  <si>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</si>
  <si>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</si>
  <si>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</si>
  <si>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</si>
  <si>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</si>
  <si>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</si>
  <si>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</si>
  <si>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</si>
  <si>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</si>
  <si>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</si>
  <si>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</si>
  <si>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</si>
  <si>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</si>
  <si>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</si>
  <si>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</si>
  <si>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</si>
  <si>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</si>
  <si>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</si>
  <si>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</si>
  <si>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</si>
  <si>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</si>
  <si>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</si>
  <si>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</si>
  <si>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</si>
  <si>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</si>
  <si>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</si>
  <si>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</si>
  <si>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</si>
  <si>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</si>
  <si>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</si>
  <si>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</si>
  <si>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</si>
  <si>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</si>
  <si>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</si>
  <si>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</si>
  <si>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</si>
  <si>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</si>
  <si>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</si>
  <si>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</si>
  <si>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</si>
  <si>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</si>
  <si>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</si>
  <si>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</si>
  <si>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</si>
  <si>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</si>
  <si>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</si>
  <si>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</si>
  <si>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</si>
  <si>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</si>
  <si>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</si>
  <si>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</si>
  <si>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</si>
  <si>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</si>
  <si>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</si>
  <si>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</si>
  <si>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</si>
  <si>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</si>
  <si>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</si>
  <si>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</si>
  <si>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</si>
  <si>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</si>
  <si>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</si>
  <si>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</si>
  <si>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</si>
  <si>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</si>
  <si>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</si>
  <si>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</si>
  <si>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</si>
  <si>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</si>
  <si>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</si>
  <si>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</si>
  <si>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</si>
  <si>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</si>
  <si>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</si>
  <si>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</si>
  <si>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</si>
  <si>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</si>
  <si>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</si>
  <si>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</si>
  <si>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</si>
  <si>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</si>
  <si>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</si>
  <si>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</si>
  <si>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</si>
  <si>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</si>
  <si>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</si>
  <si>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</si>
  <si>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</si>
  <si>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</si>
  <si>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</si>
  <si>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</si>
  <si>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</si>
  <si>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</si>
  <si>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</si>
  <si>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</si>
  <si>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</si>
  <si>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</si>
  <si>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</si>
  <si>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</si>
  <si>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</si>
  <si>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</si>
  <si>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</si>
  <si>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</si>
  <si>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</si>
  <si>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</si>
  <si>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</si>
  <si>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</si>
  <si>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</si>
  <si>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</si>
  <si>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</si>
  <si>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</si>
  <si>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</si>
  <si>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</si>
  <si>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</si>
  <si>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ТМГ</t>
  </si>
  <si>
    <t>Увеличение объема услуг по передаче электрической энергии.</t>
  </si>
  <si>
    <t>строительство</t>
  </si>
  <si>
    <t>Т-1</t>
  </si>
  <si>
    <t>G_16-0049</t>
  </si>
  <si>
    <t>Строительство КТП 15/0,4 кВ взамен ТП 188-20 (инв.№ 5150785) в г. Багратионовске, ул. Железнодорожная</t>
  </si>
  <si>
    <t>ТП-188-20</t>
  </si>
  <si>
    <t>Т-1, Т-2</t>
  </si>
  <si>
    <t>МТП-188-20</t>
  </si>
  <si>
    <t>КЛ</t>
  </si>
  <si>
    <t>КЛ 0,4 кВ от ТП-188-20</t>
  </si>
  <si>
    <t>в траншее</t>
  </si>
  <si>
    <t>Строительство БКТП 15/0.4 кВ (новой) с трансформаторами 2х630 кВА взамен МТП 188-20 с трансформатором 250 кВА, КЛ 0,4 кВ от БКТП (новой) протяженностью 0,018 км</t>
  </si>
  <si>
    <t>0,018 км (0,018 км), 1,26 МВА (1,01 МВА)</t>
  </si>
  <si>
    <t>Балтийская Электромонтажная Компания  договор  № 329  от  19/05/16-   в ценах 2016 года с НДС, млн. руб.</t>
  </si>
  <si>
    <t>6816/09/15 от 11.11.2015</t>
  </si>
  <si>
    <t>238420, Калининградская обл, Багратионовский р-н, Багратионовск г, Железнодорожная ул, дом № 10</t>
  </si>
  <si>
    <t>В КС...</t>
  </si>
  <si>
    <t>Склад литер "В"</t>
  </si>
  <si>
    <t>7.1.Нижние контакты стойки ПН в РУ 0,4 кВ ТП 15/0,4 кВ новая (п. 10.1), количество точек присоединения определить на стадии разработки проектной докум</t>
  </si>
  <si>
    <t>0.4 кВ</t>
  </si>
  <si>
    <t>В целях усиления существующей сети:
10.3 На ПС 110/15 кВ О-31 "Багратионовск" произвести проектирование и выполнить работы по замене трансформатора мощностью 10 МВА на трансформатор мощностью 16 МВА с наладкой РЗиА.
10.4 Выполнить изменения параметров настройки устройств РЗА на ПС О-31 в ячейке ВЛ 15-189,  в связи с подключением дополнительной мощности, в случае необходимости выполнить их замену.</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</si>
  <si>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трансформаторную подстанцию (или установить КТП в бетонном корпусе) с трансформатором потребной мощности (тип ТП, оборудования  определить на стадии проектирования).
, Выполнить проектирование, монтаж ЛЭП-15 кВ (ориентировочно 1,1 км) от опоры № 11 (уточнить при проектировании) ВЛ 15-189 до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</si>
  <si>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КЛ 0,4 кВ 2,918 млн.руб./км
ТП 15/0,4 кВ 3,843 млн.руб./МВА</t>
  </si>
  <si>
    <t>договоры технологического присоединения</t>
  </si>
  <si>
    <t>Сметная стоимость проекта в ценах 3 кв. 2016 года с НДС, млн. руб.</t>
  </si>
  <si>
    <t>ПСД</t>
  </si>
  <si>
    <t>Год раскрытия информации: 2017 год</t>
  </si>
  <si>
    <t>Факт 2015 года</t>
  </si>
  <si>
    <t>по состоянию на 01.01.2017</t>
  </si>
  <si>
    <t>факт</t>
  </si>
  <si>
    <t>корр</t>
  </si>
  <si>
    <t>утв</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</si>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</sst>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6"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49" fontId="11" fillId="0" borderId="55" xfId="0" applyNumberFormat="1" applyFont="1" applyBorder="1" applyAlignment="1">
      <alignment horizontal="center" vertical="center" wrapText="1"/>
    </xf>
    <xf numFmtId="0" fontId="11" fillId="0" borderId="55" xfId="0" applyFont="1" applyBorder="1" applyAlignment="1">
      <alignment horizontal="center" vertical="center" wrapText="1"/>
    </xf>
    <xf numFmtId="169" fontId="11" fillId="0" borderId="55" xfId="0" applyNumberFormat="1" applyFont="1" applyBorder="1" applyAlignment="1">
      <alignment horizontal="center" vertical="center"/>
    </xf>
    <xf numFmtId="0" fontId="11" fillId="0" borderId="55" xfId="0" applyFont="1" applyBorder="1" applyAlignment="1">
      <alignment horizontal="center" vertical="center"/>
    </xf>
    <xf numFmtId="1" fontId="11" fillId="0" borderId="55" xfId="0" applyNumberFormat="1" applyFont="1" applyBorder="1" applyAlignment="1">
      <alignment horizontal="center" vertical="center"/>
    </xf>
    <xf numFmtId="169" fontId="7"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42" fillId="0" borderId="10" xfId="2" applyFont="1" applyFill="1" applyBorder="1" applyAlignment="1">
      <alignment horizontal="center" vertical="center" wrapText="1"/>
    </xf>
    <xf numFmtId="0" fontId="7" fillId="0" borderId="55" xfId="1" applyFont="1" applyBorder="1" applyAlignment="1">
      <alignmen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2" fontId="11" fillId="28" borderId="51" xfId="0" applyNumberFormat="1" applyFont="1" applyFill="1" applyBorder="1" applyAlignment="1">
      <alignment horizontal="left"/>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78" fontId="37" fillId="0" borderId="1" xfId="49"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95275640"/>
        <c:axId val="595276032"/>
      </c:lineChart>
      <c:catAx>
        <c:axId val="595275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5276032"/>
        <c:crosses val="autoZero"/>
        <c:auto val="1"/>
        <c:lblAlgn val="ctr"/>
        <c:lblOffset val="100"/>
        <c:noMultiLvlLbl val="0"/>
      </c:catAx>
      <c:valAx>
        <c:axId val="595276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52756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83" t="s">
        <v>707</v>
      </c>
      <c r="B5" s="383"/>
      <c r="C5" s="383"/>
      <c r="D5" s="174"/>
      <c r="E5" s="174"/>
      <c r="F5" s="174"/>
      <c r="G5" s="174"/>
      <c r="H5" s="174"/>
      <c r="I5" s="174"/>
      <c r="J5" s="174"/>
    </row>
    <row r="6" spans="1:22" s="12" customFormat="1" ht="18.75" x14ac:dyDescent="0.3">
      <c r="A6" s="17"/>
      <c r="F6" s="16"/>
      <c r="G6" s="16"/>
      <c r="H6" s="15"/>
    </row>
    <row r="7" spans="1:22" s="12" customFormat="1" ht="18.75" x14ac:dyDescent="0.2">
      <c r="A7" s="387" t="s">
        <v>9</v>
      </c>
      <c r="B7" s="387"/>
      <c r="C7" s="38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8" t="s">
        <v>586</v>
      </c>
      <c r="B9" s="388"/>
      <c r="C9" s="388"/>
      <c r="D9" s="8"/>
      <c r="E9" s="8"/>
      <c r="F9" s="8"/>
      <c r="G9" s="8"/>
      <c r="H9" s="8"/>
      <c r="I9" s="13"/>
      <c r="J9" s="13"/>
      <c r="K9" s="13"/>
      <c r="L9" s="13"/>
      <c r="M9" s="13"/>
      <c r="N9" s="13"/>
      <c r="O9" s="13"/>
      <c r="P9" s="13"/>
      <c r="Q9" s="13"/>
      <c r="R9" s="13"/>
      <c r="S9" s="13"/>
      <c r="T9" s="13"/>
      <c r="U9" s="13"/>
      <c r="V9" s="13"/>
    </row>
    <row r="10" spans="1:22" s="12" customFormat="1" ht="18.75" x14ac:dyDescent="0.2">
      <c r="A10" s="384" t="s">
        <v>8</v>
      </c>
      <c r="B10" s="384"/>
      <c r="C10" s="38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6" t="s">
        <v>684</v>
      </c>
      <c r="B12" s="386"/>
      <c r="C12" s="386"/>
      <c r="D12" s="8"/>
      <c r="E12" s="8"/>
      <c r="F12" s="8"/>
      <c r="G12" s="8"/>
      <c r="H12" s="8"/>
      <c r="I12" s="13"/>
      <c r="J12" s="13"/>
      <c r="K12" s="13"/>
      <c r="L12" s="13"/>
      <c r="M12" s="13"/>
      <c r="N12" s="13"/>
      <c r="O12" s="13"/>
      <c r="P12" s="13"/>
      <c r="Q12" s="13"/>
      <c r="R12" s="13"/>
      <c r="S12" s="13"/>
      <c r="T12" s="13"/>
      <c r="U12" s="13"/>
      <c r="V12" s="13"/>
    </row>
    <row r="13" spans="1:22" s="12" customFormat="1" ht="18.75" x14ac:dyDescent="0.2">
      <c r="A13" s="384" t="s">
        <v>7</v>
      </c>
      <c r="B13" s="384"/>
      <c r="C13" s="38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9" t="s">
        <v>685</v>
      </c>
      <c r="B15" s="388"/>
      <c r="C15" s="388"/>
      <c r="D15" s="8"/>
      <c r="E15" s="8"/>
      <c r="F15" s="8"/>
      <c r="G15" s="8"/>
      <c r="H15" s="8"/>
      <c r="I15" s="8"/>
      <c r="J15" s="8"/>
      <c r="K15" s="8"/>
      <c r="L15" s="8"/>
      <c r="M15" s="8"/>
      <c r="N15" s="8"/>
      <c r="O15" s="8"/>
      <c r="P15" s="8"/>
      <c r="Q15" s="8"/>
      <c r="R15" s="8"/>
      <c r="S15" s="8"/>
      <c r="T15" s="8"/>
      <c r="U15" s="8"/>
      <c r="V15" s="8"/>
    </row>
    <row r="16" spans="1:22" s="3" customFormat="1" ht="15" customHeight="1" x14ac:dyDescent="0.2">
      <c r="A16" s="384" t="s">
        <v>6</v>
      </c>
      <c r="B16" s="384"/>
      <c r="C16" s="38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5" t="s">
        <v>521</v>
      </c>
      <c r="B18" s="386"/>
      <c r="C18" s="38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354</v>
      </c>
      <c r="C22" s="41" t="s">
        <v>601</v>
      </c>
      <c r="D22" s="33" t="s">
        <v>597</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638</v>
      </c>
      <c r="C23" s="41" t="s">
        <v>590</v>
      </c>
      <c r="D23" s="33" t="s">
        <v>587</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80"/>
      <c r="B24" s="381"/>
      <c r="C24" s="38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1" t="s">
        <v>470</v>
      </c>
      <c r="C25" s="39" t="s">
        <v>540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1" t="s">
        <v>74</v>
      </c>
      <c r="C26" s="39" t="s">
        <v>539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1" t="s">
        <v>73</v>
      </c>
      <c r="C27" s="284" t="s">
        <v>660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1" t="s">
        <v>471</v>
      </c>
      <c r="C28" s="39" t="s">
        <v>541</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1" t="s">
        <v>472</v>
      </c>
      <c r="C29" s="39" t="s">
        <v>541</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1" t="s">
        <v>473</v>
      </c>
      <c r="C30" s="39" t="s">
        <v>541</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474</v>
      </c>
      <c r="C31" s="39"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475</v>
      </c>
      <c r="C32" s="39"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476</v>
      </c>
      <c r="C33" s="44" t="s">
        <v>664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490</v>
      </c>
      <c r="B34" s="44" t="s">
        <v>477</v>
      </c>
      <c r="C34" s="29" t="s">
        <v>664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4" t="s">
        <v>71</v>
      </c>
      <c r="C35" s="29" t="s">
        <v>661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4" t="s">
        <v>478</v>
      </c>
      <c r="C36" s="29" t="s">
        <v>541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4" t="s">
        <v>479</v>
      </c>
      <c r="C37" s="29" t="s">
        <v>542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4" t="s">
        <v>235</v>
      </c>
      <c r="C38" s="29" t="s">
        <v>661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80"/>
      <c r="B39" s="381"/>
      <c r="C39" s="382"/>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4" t="s">
        <v>534</v>
      </c>
      <c r="C40" s="2" t="s">
        <v>676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4" t="s">
        <v>516</v>
      </c>
      <c r="C41" s="2" t="s">
        <v>676</v>
      </c>
      <c r="D41" s="27" t="s">
        <v>669</v>
      </c>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4" t="s">
        <v>531</v>
      </c>
      <c r="C42" s="2" t="s">
        <v>676</v>
      </c>
      <c r="D42" s="27" t="s">
        <v>669</v>
      </c>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4" t="s">
        <v>497</v>
      </c>
      <c r="C43" s="2" t="s">
        <v>676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4" t="s">
        <v>522</v>
      </c>
      <c r="C44" s="2" t="s">
        <v>676</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517</v>
      </c>
      <c r="B45" s="44" t="s">
        <v>523</v>
      </c>
      <c r="C45" s="2" t="s">
        <v>676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4" t="s">
        <v>524</v>
      </c>
      <c r="C46" s="2" t="s">
        <v>676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80"/>
      <c r="B47" s="381"/>
      <c r="C47" s="382"/>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4" t="s">
        <v>532</v>
      </c>
      <c r="C48" s="369">
        <f>'6.2. Паспорт фин осв ввод'!AC24</f>
        <v>6.209574982767994</v>
      </c>
      <c r="D48" s="27"/>
      <c r="E48" s="27" t="s">
        <v>711</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4" t="s">
        <v>533</v>
      </c>
      <c r="C49" s="369">
        <f>'6.2. Паспорт фин осв ввод'!AC30</f>
        <v>5.26235168031186</v>
      </c>
      <c r="D49" s="27"/>
      <c r="E49" s="27" t="s">
        <v>711</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44" t="s">
        <v>532</v>
      </c>
      <c r="C50" s="369">
        <f>'6.2. Паспорт фин осв ввод факт'!AB24</f>
        <v>0</v>
      </c>
      <c r="D50" s="27"/>
      <c r="E50" s="27" t="s">
        <v>712</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44" t="s">
        <v>533</v>
      </c>
      <c r="C51" s="369">
        <f>'6.2. Паспорт фин осв ввод факт'!AB30</f>
        <v>0</v>
      </c>
      <c r="D51" s="27"/>
      <c r="E51" s="27" t="s">
        <v>712</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A14" sqref="A14:AV1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71"/>
      <c r="B5" s="71"/>
      <c r="C5" s="71"/>
      <c r="D5" s="71"/>
      <c r="E5" s="71"/>
      <c r="F5" s="71"/>
      <c r="L5" s="71"/>
      <c r="M5" s="71"/>
      <c r="AC5" s="15"/>
    </row>
    <row r="6" spans="1:29"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row>
    <row r="8" spans="1:29" x14ac:dyDescent="0.25">
      <c r="A8" s="390" t="str">
        <f>'1. паспорт местоположение'!A9:C9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x14ac:dyDescent="0.2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row>
    <row r="11" spans="1:29" x14ac:dyDescent="0.25">
      <c r="A11" s="390" t="str">
        <f>'1. паспорт местоположение'!A12:C12</f>
        <v>G_16-0049</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90" t="str">
        <f>'1. паспорт местоположение'!A15</f>
        <v>Строительство КТП 15/0,4 кВ взамен ТП 188-20 (инв.№ 5150785) в г. Багратионовске, ул. Железнодорожная</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6" t="s">
        <v>506</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3" t="s">
        <v>190</v>
      </c>
      <c r="B20" s="463" t="s">
        <v>189</v>
      </c>
      <c r="C20" s="461" t="s">
        <v>188</v>
      </c>
      <c r="D20" s="461"/>
      <c r="E20" s="465" t="s">
        <v>187</v>
      </c>
      <c r="F20" s="465"/>
      <c r="G20" s="471" t="s">
        <v>708</v>
      </c>
      <c r="H20" s="458" t="s">
        <v>671</v>
      </c>
      <c r="I20" s="459"/>
      <c r="J20" s="459"/>
      <c r="K20" s="459"/>
      <c r="L20" s="458" t="s">
        <v>672</v>
      </c>
      <c r="M20" s="459"/>
      <c r="N20" s="459"/>
      <c r="O20" s="459"/>
      <c r="P20" s="458" t="s">
        <v>673</v>
      </c>
      <c r="Q20" s="459"/>
      <c r="R20" s="459"/>
      <c r="S20" s="459"/>
      <c r="T20" s="458" t="s">
        <v>674</v>
      </c>
      <c r="U20" s="459"/>
      <c r="V20" s="459"/>
      <c r="W20" s="459"/>
      <c r="X20" s="458" t="s">
        <v>675</v>
      </c>
      <c r="Y20" s="459"/>
      <c r="Z20" s="459"/>
      <c r="AA20" s="459"/>
      <c r="AB20" s="467" t="s">
        <v>186</v>
      </c>
      <c r="AC20" s="468"/>
      <c r="AD20" s="90"/>
      <c r="AE20" s="90"/>
      <c r="AF20" s="90"/>
    </row>
    <row r="21" spans="1:32" ht="99.75" customHeight="1" x14ac:dyDescent="0.25">
      <c r="A21" s="464"/>
      <c r="B21" s="464"/>
      <c r="C21" s="461"/>
      <c r="D21" s="461"/>
      <c r="E21" s="465"/>
      <c r="F21" s="465"/>
      <c r="G21" s="472"/>
      <c r="H21" s="460" t="s">
        <v>2</v>
      </c>
      <c r="I21" s="460"/>
      <c r="J21" s="460" t="s">
        <v>670</v>
      </c>
      <c r="K21" s="460"/>
      <c r="L21" s="460" t="s">
        <v>2</v>
      </c>
      <c r="M21" s="460"/>
      <c r="N21" s="460" t="s">
        <v>184</v>
      </c>
      <c r="O21" s="460"/>
      <c r="P21" s="460" t="s">
        <v>2</v>
      </c>
      <c r="Q21" s="460"/>
      <c r="R21" s="460" t="s">
        <v>184</v>
      </c>
      <c r="S21" s="460"/>
      <c r="T21" s="460" t="s">
        <v>2</v>
      </c>
      <c r="U21" s="460"/>
      <c r="V21" s="460" t="s">
        <v>184</v>
      </c>
      <c r="W21" s="460"/>
      <c r="X21" s="460" t="s">
        <v>2</v>
      </c>
      <c r="Y21" s="460"/>
      <c r="Z21" s="460" t="s">
        <v>184</v>
      </c>
      <c r="AA21" s="460"/>
      <c r="AB21" s="469"/>
      <c r="AC21" s="470"/>
    </row>
    <row r="22" spans="1:32" ht="89.25" customHeight="1" x14ac:dyDescent="0.25">
      <c r="A22" s="455"/>
      <c r="B22" s="455"/>
      <c r="C22" s="361" t="s">
        <v>2</v>
      </c>
      <c r="D22" s="361" t="s">
        <v>184</v>
      </c>
      <c r="E22" s="374" t="s">
        <v>677</v>
      </c>
      <c r="F22" s="89" t="s">
        <v>709</v>
      </c>
      <c r="G22" s="473"/>
      <c r="H22" s="375" t="s">
        <v>487</v>
      </c>
      <c r="I22" s="375" t="s">
        <v>488</v>
      </c>
      <c r="J22" s="375" t="s">
        <v>487</v>
      </c>
      <c r="K22" s="375" t="s">
        <v>488</v>
      </c>
      <c r="L22" s="375" t="s">
        <v>487</v>
      </c>
      <c r="M22" s="375" t="s">
        <v>488</v>
      </c>
      <c r="N22" s="375" t="s">
        <v>487</v>
      </c>
      <c r="O22" s="375" t="s">
        <v>488</v>
      </c>
      <c r="P22" s="375" t="s">
        <v>487</v>
      </c>
      <c r="Q22" s="375" t="s">
        <v>488</v>
      </c>
      <c r="R22" s="375" t="s">
        <v>487</v>
      </c>
      <c r="S22" s="375" t="s">
        <v>488</v>
      </c>
      <c r="T22" s="375" t="s">
        <v>487</v>
      </c>
      <c r="U22" s="375" t="s">
        <v>488</v>
      </c>
      <c r="V22" s="375" t="s">
        <v>487</v>
      </c>
      <c r="W22" s="375" t="s">
        <v>488</v>
      </c>
      <c r="X22" s="375" t="s">
        <v>487</v>
      </c>
      <c r="Y22" s="375" t="s">
        <v>488</v>
      </c>
      <c r="Z22" s="375" t="s">
        <v>487</v>
      </c>
      <c r="AA22" s="375" t="s">
        <v>488</v>
      </c>
      <c r="AB22" s="361" t="s">
        <v>185</v>
      </c>
      <c r="AC22" s="361" t="s">
        <v>184</v>
      </c>
    </row>
    <row r="23" spans="1:32" ht="19.5" customHeight="1" x14ac:dyDescent="0.25">
      <c r="A23" s="82">
        <v>1</v>
      </c>
      <c r="B23" s="82">
        <v>2</v>
      </c>
      <c r="C23" s="376">
        <f t="shared" ref="C23:AC23" si="0">B23+1</f>
        <v>3</v>
      </c>
      <c r="D23" s="376">
        <f t="shared" si="0"/>
        <v>4</v>
      </c>
      <c r="E23" s="376">
        <f t="shared" si="0"/>
        <v>5</v>
      </c>
      <c r="F23" s="376">
        <f t="shared" si="0"/>
        <v>6</v>
      </c>
      <c r="G23" s="376">
        <f t="shared" si="0"/>
        <v>7</v>
      </c>
      <c r="H23" s="376">
        <f t="shared" si="0"/>
        <v>8</v>
      </c>
      <c r="I23" s="376">
        <f t="shared" si="0"/>
        <v>9</v>
      </c>
      <c r="J23" s="376">
        <f t="shared" si="0"/>
        <v>10</v>
      </c>
      <c r="K23" s="376">
        <f t="shared" si="0"/>
        <v>11</v>
      </c>
      <c r="L23" s="376">
        <f t="shared" si="0"/>
        <v>12</v>
      </c>
      <c r="M23" s="376">
        <f t="shared" si="0"/>
        <v>13</v>
      </c>
      <c r="N23" s="376">
        <f t="shared" si="0"/>
        <v>14</v>
      </c>
      <c r="O23" s="376">
        <f t="shared" si="0"/>
        <v>15</v>
      </c>
      <c r="P23" s="376">
        <f t="shared" si="0"/>
        <v>16</v>
      </c>
      <c r="Q23" s="376">
        <f t="shared" si="0"/>
        <v>17</v>
      </c>
      <c r="R23" s="376">
        <f t="shared" si="0"/>
        <v>18</v>
      </c>
      <c r="S23" s="376">
        <f t="shared" si="0"/>
        <v>19</v>
      </c>
      <c r="T23" s="376">
        <f t="shared" si="0"/>
        <v>20</v>
      </c>
      <c r="U23" s="376">
        <f t="shared" si="0"/>
        <v>21</v>
      </c>
      <c r="V23" s="376">
        <f t="shared" si="0"/>
        <v>22</v>
      </c>
      <c r="W23" s="376">
        <f t="shared" si="0"/>
        <v>23</v>
      </c>
      <c r="X23" s="376">
        <f t="shared" si="0"/>
        <v>24</v>
      </c>
      <c r="Y23" s="376">
        <f t="shared" si="0"/>
        <v>25</v>
      </c>
      <c r="Z23" s="376">
        <f t="shared" si="0"/>
        <v>26</v>
      </c>
      <c r="AA23" s="376">
        <f t="shared" si="0"/>
        <v>27</v>
      </c>
      <c r="AB23" s="376">
        <f>AA23+1</f>
        <v>28</v>
      </c>
      <c r="AC23" s="376">
        <f t="shared" si="0"/>
        <v>29</v>
      </c>
    </row>
    <row r="24" spans="1:32" ht="47.25" customHeight="1" x14ac:dyDescent="0.25">
      <c r="A24" s="87">
        <v>1</v>
      </c>
      <c r="B24" s="86" t="s">
        <v>183</v>
      </c>
      <c r="C24" s="377">
        <v>0</v>
      </c>
      <c r="D24" s="378">
        <f t="shared" ref="D24:Z24" si="1">SUM(D25:D29)</f>
        <v>6.209574982767994</v>
      </c>
      <c r="E24" s="378">
        <f t="shared" si="1"/>
        <v>6.209574982767994</v>
      </c>
      <c r="F24" s="378">
        <f t="shared" si="1"/>
        <v>6.209574982767994</v>
      </c>
      <c r="G24" s="378">
        <f t="shared" si="1"/>
        <v>0</v>
      </c>
      <c r="H24" s="378">
        <f t="shared" si="1"/>
        <v>0</v>
      </c>
      <c r="I24" s="378">
        <f t="shared" si="1"/>
        <v>0</v>
      </c>
      <c r="J24" s="378">
        <f t="shared" si="1"/>
        <v>0</v>
      </c>
      <c r="K24" s="378">
        <f t="shared" si="1"/>
        <v>0</v>
      </c>
      <c r="L24" s="378">
        <f t="shared" si="1"/>
        <v>0</v>
      </c>
      <c r="M24" s="378">
        <f t="shared" si="1"/>
        <v>0</v>
      </c>
      <c r="N24" s="378">
        <f t="shared" si="1"/>
        <v>6.209574982767994</v>
      </c>
      <c r="O24" s="378">
        <f t="shared" si="1"/>
        <v>0</v>
      </c>
      <c r="P24" s="378">
        <f t="shared" si="1"/>
        <v>0</v>
      </c>
      <c r="Q24" s="378">
        <f t="shared" si="1"/>
        <v>0</v>
      </c>
      <c r="R24" s="378">
        <f t="shared" si="1"/>
        <v>0</v>
      </c>
      <c r="S24" s="378">
        <f t="shared" si="1"/>
        <v>0</v>
      </c>
      <c r="T24" s="378">
        <f t="shared" si="1"/>
        <v>0</v>
      </c>
      <c r="U24" s="378">
        <f t="shared" si="1"/>
        <v>0</v>
      </c>
      <c r="V24" s="378">
        <f t="shared" si="1"/>
        <v>0</v>
      </c>
      <c r="W24" s="378">
        <f t="shared" si="1"/>
        <v>0</v>
      </c>
      <c r="X24" s="378">
        <f t="shared" si="1"/>
        <v>0</v>
      </c>
      <c r="Y24" s="378">
        <f t="shared" si="1"/>
        <v>0</v>
      </c>
      <c r="Z24" s="378">
        <f t="shared" si="1"/>
        <v>0</v>
      </c>
      <c r="AA24" s="378">
        <f>SUM(AA25:AA29)</f>
        <v>0</v>
      </c>
      <c r="AB24" s="377">
        <f>H24+L24+P24+T24+X24</f>
        <v>0</v>
      </c>
      <c r="AC24" s="378">
        <f>J24+N24+R24+V24+Z24</f>
        <v>6.209574982767994</v>
      </c>
    </row>
    <row r="25" spans="1:32" ht="24" customHeight="1" x14ac:dyDescent="0.25">
      <c r="A25" s="84" t="s">
        <v>182</v>
      </c>
      <c r="B25" s="55" t="s">
        <v>181</v>
      </c>
      <c r="C25" s="342">
        <v>0</v>
      </c>
      <c r="D25" s="342">
        <v>0</v>
      </c>
      <c r="E25" s="379">
        <f>G25+J25+N25+R25+V25+Z25</f>
        <v>0</v>
      </c>
      <c r="F25" s="378">
        <f>AC25-J25</f>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2">
        <f t="shared" ref="AB25:AB64" si="2">H25+L25+P25+T25+X25</f>
        <v>0</v>
      </c>
      <c r="AC25" s="348">
        <f t="shared" ref="AC25:AC64" si="3">J25+N25+R25+V25+Z25</f>
        <v>0</v>
      </c>
    </row>
    <row r="26" spans="1:32" x14ac:dyDescent="0.25">
      <c r="A26" s="84" t="s">
        <v>180</v>
      </c>
      <c r="B26" s="55" t="s">
        <v>179</v>
      </c>
      <c r="C26" s="342">
        <v>0</v>
      </c>
      <c r="D26" s="342">
        <v>0</v>
      </c>
      <c r="E26" s="379">
        <f t="shared" ref="E26" si="4">G26+J26+N26+R26+V26+Z26</f>
        <v>0</v>
      </c>
      <c r="F26" s="378">
        <f t="shared" ref="F26:F64" si="5">AC26-J26</f>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2">
        <f t="shared" si="2"/>
        <v>0</v>
      </c>
      <c r="AC26" s="348">
        <f t="shared" si="3"/>
        <v>0</v>
      </c>
    </row>
    <row r="27" spans="1:32" ht="31.5" x14ac:dyDescent="0.25">
      <c r="A27" s="84" t="s">
        <v>178</v>
      </c>
      <c r="B27" s="55" t="s">
        <v>443</v>
      </c>
      <c r="C27" s="342">
        <v>0</v>
      </c>
      <c r="D27" s="342">
        <v>0</v>
      </c>
      <c r="E27" s="379">
        <f>G27+J27+N27+R27+V27+Z27</f>
        <v>0</v>
      </c>
      <c r="F27" s="378">
        <f t="shared" si="5"/>
        <v>0</v>
      </c>
      <c r="G27" s="343">
        <v>0</v>
      </c>
      <c r="H27" s="343">
        <v>0</v>
      </c>
      <c r="I27" s="343">
        <v>0</v>
      </c>
      <c r="J27" s="343">
        <v>0</v>
      </c>
      <c r="K27" s="343">
        <v>0</v>
      </c>
      <c r="L27" s="343">
        <v>0</v>
      </c>
      <c r="M27" s="343">
        <v>0</v>
      </c>
      <c r="N27" s="344">
        <v>0</v>
      </c>
      <c r="O27" s="343">
        <v>0</v>
      </c>
      <c r="P27" s="343">
        <v>0</v>
      </c>
      <c r="Q27" s="343">
        <v>0</v>
      </c>
      <c r="R27" s="343">
        <v>0</v>
      </c>
      <c r="S27" s="343">
        <v>0</v>
      </c>
      <c r="T27" s="343">
        <v>0</v>
      </c>
      <c r="U27" s="343">
        <v>0</v>
      </c>
      <c r="V27" s="343">
        <v>0</v>
      </c>
      <c r="W27" s="343">
        <v>0</v>
      </c>
      <c r="X27" s="343">
        <v>0</v>
      </c>
      <c r="Y27" s="343">
        <v>0</v>
      </c>
      <c r="Z27" s="343">
        <v>0</v>
      </c>
      <c r="AA27" s="343">
        <v>0</v>
      </c>
      <c r="AB27" s="342">
        <f t="shared" si="2"/>
        <v>0</v>
      </c>
      <c r="AC27" s="348">
        <f t="shared" si="3"/>
        <v>0</v>
      </c>
    </row>
    <row r="28" spans="1:32" x14ac:dyDescent="0.25">
      <c r="A28" s="84" t="s">
        <v>177</v>
      </c>
      <c r="B28" s="55" t="s">
        <v>176</v>
      </c>
      <c r="C28" s="342">
        <v>0</v>
      </c>
      <c r="D28" s="342">
        <v>6.209574982767994</v>
      </c>
      <c r="E28" s="379">
        <f>G28+AC28</f>
        <v>6.209574982767994</v>
      </c>
      <c r="F28" s="378">
        <f t="shared" si="5"/>
        <v>6.209574982767994</v>
      </c>
      <c r="G28" s="343">
        <v>0</v>
      </c>
      <c r="H28" s="343">
        <v>0</v>
      </c>
      <c r="I28" s="343">
        <v>0</v>
      </c>
      <c r="J28" s="343">
        <v>0</v>
      </c>
      <c r="K28" s="343">
        <v>0</v>
      </c>
      <c r="L28" s="343">
        <v>0</v>
      </c>
      <c r="M28" s="343">
        <v>0</v>
      </c>
      <c r="N28" s="343">
        <v>6.209574982767994</v>
      </c>
      <c r="O28" s="343">
        <v>0</v>
      </c>
      <c r="P28" s="343">
        <v>0</v>
      </c>
      <c r="Q28" s="343">
        <v>0</v>
      </c>
      <c r="R28" s="343">
        <v>0</v>
      </c>
      <c r="S28" s="343">
        <v>0</v>
      </c>
      <c r="T28" s="343">
        <v>0</v>
      </c>
      <c r="U28" s="343">
        <v>0</v>
      </c>
      <c r="V28" s="343">
        <v>0</v>
      </c>
      <c r="W28" s="343">
        <v>0</v>
      </c>
      <c r="X28" s="343">
        <v>0</v>
      </c>
      <c r="Y28" s="343">
        <v>0</v>
      </c>
      <c r="Z28" s="343">
        <v>0</v>
      </c>
      <c r="AA28" s="343">
        <v>0</v>
      </c>
      <c r="AB28" s="342">
        <f t="shared" si="2"/>
        <v>0</v>
      </c>
      <c r="AC28" s="348">
        <f t="shared" si="3"/>
        <v>6.209574982767994</v>
      </c>
    </row>
    <row r="29" spans="1:32" x14ac:dyDescent="0.25">
      <c r="A29" s="84" t="s">
        <v>175</v>
      </c>
      <c r="B29" s="88" t="s">
        <v>174</v>
      </c>
      <c r="C29" s="342">
        <v>0</v>
      </c>
      <c r="D29" s="342">
        <v>0</v>
      </c>
      <c r="E29" s="379">
        <v>0</v>
      </c>
      <c r="F29" s="378">
        <f t="shared" si="5"/>
        <v>0</v>
      </c>
      <c r="G29" s="343">
        <v>0</v>
      </c>
      <c r="H29" s="343">
        <v>0</v>
      </c>
      <c r="I29" s="343">
        <v>0</v>
      </c>
      <c r="J29" s="343">
        <v>0</v>
      </c>
      <c r="K29" s="343">
        <v>0</v>
      </c>
      <c r="L29" s="343">
        <v>0</v>
      </c>
      <c r="M29" s="343">
        <v>0</v>
      </c>
      <c r="N29" s="343">
        <v>0</v>
      </c>
      <c r="O29" s="343">
        <v>0</v>
      </c>
      <c r="P29" s="343">
        <v>0</v>
      </c>
      <c r="Q29" s="343">
        <v>0</v>
      </c>
      <c r="R29" s="343">
        <v>0</v>
      </c>
      <c r="S29" s="343">
        <v>0</v>
      </c>
      <c r="T29" s="343">
        <v>0</v>
      </c>
      <c r="U29" s="343">
        <v>0</v>
      </c>
      <c r="V29" s="343">
        <v>0</v>
      </c>
      <c r="W29" s="343">
        <v>0</v>
      </c>
      <c r="X29" s="343">
        <v>0</v>
      </c>
      <c r="Y29" s="343">
        <v>0</v>
      </c>
      <c r="Z29" s="343">
        <v>0</v>
      </c>
      <c r="AA29" s="343">
        <v>0</v>
      </c>
      <c r="AB29" s="342">
        <f t="shared" si="2"/>
        <v>0</v>
      </c>
      <c r="AC29" s="348">
        <f t="shared" si="3"/>
        <v>0</v>
      </c>
    </row>
    <row r="30" spans="1:32" ht="47.25" x14ac:dyDescent="0.25">
      <c r="A30" s="87" t="s">
        <v>63</v>
      </c>
      <c r="B30" s="86" t="s">
        <v>173</v>
      </c>
      <c r="C30" s="342">
        <v>0</v>
      </c>
      <c r="D30" s="342">
        <v>5.2623516803118555</v>
      </c>
      <c r="E30" s="378">
        <f>G30+AC30</f>
        <v>5.26235168031186</v>
      </c>
      <c r="F30" s="378">
        <f t="shared" si="5"/>
        <v>4.81631168031186</v>
      </c>
      <c r="G30" s="342">
        <v>0</v>
      </c>
      <c r="H30" s="342">
        <v>0</v>
      </c>
      <c r="I30" s="342">
        <v>0</v>
      </c>
      <c r="J30" s="342">
        <v>0.44603999999999999</v>
      </c>
      <c r="K30" s="342">
        <v>0</v>
      </c>
      <c r="L30" s="342">
        <v>0</v>
      </c>
      <c r="M30" s="342">
        <v>0</v>
      </c>
      <c r="N30" s="345">
        <v>4.81631168031186</v>
      </c>
      <c r="O30" s="342">
        <v>0</v>
      </c>
      <c r="P30" s="342">
        <v>0</v>
      </c>
      <c r="Q30" s="342">
        <v>0</v>
      </c>
      <c r="R30" s="342">
        <v>0</v>
      </c>
      <c r="S30" s="342">
        <v>0</v>
      </c>
      <c r="T30" s="342">
        <v>0</v>
      </c>
      <c r="U30" s="342">
        <v>0</v>
      </c>
      <c r="V30" s="342">
        <v>0</v>
      </c>
      <c r="W30" s="342">
        <v>0</v>
      </c>
      <c r="X30" s="342">
        <v>0</v>
      </c>
      <c r="Y30" s="342">
        <v>0</v>
      </c>
      <c r="Z30" s="342">
        <v>0</v>
      </c>
      <c r="AA30" s="342">
        <v>0</v>
      </c>
      <c r="AB30" s="342">
        <f t="shared" si="2"/>
        <v>0</v>
      </c>
      <c r="AC30" s="348">
        <f t="shared" si="3"/>
        <v>5.26235168031186</v>
      </c>
    </row>
    <row r="31" spans="1:32" x14ac:dyDescent="0.25">
      <c r="A31" s="87" t="s">
        <v>172</v>
      </c>
      <c r="B31" s="55" t="s">
        <v>171</v>
      </c>
      <c r="C31" s="342">
        <v>0</v>
      </c>
      <c r="D31" s="342">
        <v>0.44603999999999999</v>
      </c>
      <c r="E31" s="378">
        <f t="shared" ref="E31:E34" si="6">G31+AC31</f>
        <v>0.44603999999999999</v>
      </c>
      <c r="F31" s="378">
        <f t="shared" si="5"/>
        <v>0</v>
      </c>
      <c r="G31" s="343">
        <v>0</v>
      </c>
      <c r="H31" s="343">
        <v>0</v>
      </c>
      <c r="I31" s="343">
        <v>0</v>
      </c>
      <c r="J31" s="343">
        <v>0.44603999999999999</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2">
        <f t="shared" si="2"/>
        <v>0</v>
      </c>
      <c r="AC31" s="348">
        <f t="shared" si="3"/>
        <v>0.44603999999999999</v>
      </c>
    </row>
    <row r="32" spans="1:32" ht="31.5" x14ac:dyDescent="0.25">
      <c r="A32" s="87" t="s">
        <v>170</v>
      </c>
      <c r="B32" s="55" t="s">
        <v>169</v>
      </c>
      <c r="C32" s="342">
        <v>0</v>
      </c>
      <c r="D32" s="342">
        <v>0.53528438418491375</v>
      </c>
      <c r="E32" s="378">
        <f t="shared" si="6"/>
        <v>0.53528438418491375</v>
      </c>
      <c r="F32" s="378">
        <f t="shared" si="5"/>
        <v>0.53528438418491375</v>
      </c>
      <c r="G32" s="343">
        <v>0</v>
      </c>
      <c r="H32" s="343">
        <v>0</v>
      </c>
      <c r="I32" s="343">
        <v>0</v>
      </c>
      <c r="J32" s="343">
        <v>0</v>
      </c>
      <c r="K32" s="343">
        <v>0</v>
      </c>
      <c r="L32" s="343">
        <v>0</v>
      </c>
      <c r="M32" s="343">
        <v>0</v>
      </c>
      <c r="N32" s="343">
        <v>0.53528438418491375</v>
      </c>
      <c r="O32" s="343">
        <v>0</v>
      </c>
      <c r="P32" s="343">
        <v>0</v>
      </c>
      <c r="Q32" s="343">
        <v>0</v>
      </c>
      <c r="R32" s="343">
        <v>0</v>
      </c>
      <c r="S32" s="343">
        <v>0</v>
      </c>
      <c r="T32" s="343">
        <v>0</v>
      </c>
      <c r="U32" s="343">
        <v>0</v>
      </c>
      <c r="V32" s="343">
        <v>0</v>
      </c>
      <c r="W32" s="343">
        <v>0</v>
      </c>
      <c r="X32" s="343">
        <v>0</v>
      </c>
      <c r="Y32" s="343">
        <v>0</v>
      </c>
      <c r="Z32" s="343">
        <v>0</v>
      </c>
      <c r="AA32" s="343">
        <v>0</v>
      </c>
      <c r="AB32" s="342">
        <f t="shared" si="2"/>
        <v>0</v>
      </c>
      <c r="AC32" s="348">
        <f t="shared" si="3"/>
        <v>0.53528438418491375</v>
      </c>
    </row>
    <row r="33" spans="1:29" x14ac:dyDescent="0.25">
      <c r="A33" s="87" t="s">
        <v>168</v>
      </c>
      <c r="B33" s="55" t="s">
        <v>167</v>
      </c>
      <c r="C33" s="342">
        <v>0</v>
      </c>
      <c r="D33" s="342">
        <v>4.1653992639050417</v>
      </c>
      <c r="E33" s="378">
        <f t="shared" si="6"/>
        <v>4.1653992639050417</v>
      </c>
      <c r="F33" s="378">
        <f t="shared" si="5"/>
        <v>4.1653992639050417</v>
      </c>
      <c r="G33" s="343">
        <v>0</v>
      </c>
      <c r="H33" s="343">
        <v>0</v>
      </c>
      <c r="I33" s="343">
        <v>0</v>
      </c>
      <c r="J33" s="343">
        <v>0</v>
      </c>
      <c r="K33" s="343">
        <v>0</v>
      </c>
      <c r="L33" s="343">
        <v>0</v>
      </c>
      <c r="M33" s="343">
        <v>0</v>
      </c>
      <c r="N33" s="343">
        <v>4.1653992639050417</v>
      </c>
      <c r="O33" s="343">
        <v>0</v>
      </c>
      <c r="P33" s="343">
        <v>0</v>
      </c>
      <c r="Q33" s="343">
        <v>0</v>
      </c>
      <c r="R33" s="343">
        <v>0</v>
      </c>
      <c r="S33" s="343">
        <v>0</v>
      </c>
      <c r="T33" s="343">
        <v>0</v>
      </c>
      <c r="U33" s="343">
        <v>0</v>
      </c>
      <c r="V33" s="343">
        <v>0</v>
      </c>
      <c r="W33" s="343">
        <v>0</v>
      </c>
      <c r="X33" s="343">
        <v>0</v>
      </c>
      <c r="Y33" s="343">
        <v>0</v>
      </c>
      <c r="Z33" s="343">
        <v>0</v>
      </c>
      <c r="AA33" s="343">
        <v>0</v>
      </c>
      <c r="AB33" s="342">
        <f t="shared" si="2"/>
        <v>0</v>
      </c>
      <c r="AC33" s="348">
        <f t="shared" si="3"/>
        <v>4.1653992639050417</v>
      </c>
    </row>
    <row r="34" spans="1:29" x14ac:dyDescent="0.25">
      <c r="A34" s="87" t="s">
        <v>166</v>
      </c>
      <c r="B34" s="55" t="s">
        <v>165</v>
      </c>
      <c r="C34" s="342">
        <v>0</v>
      </c>
      <c r="D34" s="342">
        <v>0.11562803222189988</v>
      </c>
      <c r="E34" s="378">
        <f t="shared" si="6"/>
        <v>0.11562803222189988</v>
      </c>
      <c r="F34" s="378">
        <f t="shared" si="5"/>
        <v>0.11562803222189988</v>
      </c>
      <c r="G34" s="343">
        <v>0</v>
      </c>
      <c r="H34" s="343">
        <v>0</v>
      </c>
      <c r="I34" s="343">
        <v>0</v>
      </c>
      <c r="J34" s="343">
        <v>0</v>
      </c>
      <c r="K34" s="343">
        <v>0</v>
      </c>
      <c r="L34" s="343">
        <v>0</v>
      </c>
      <c r="M34" s="343">
        <v>0</v>
      </c>
      <c r="N34" s="343">
        <v>0.11562803222189988</v>
      </c>
      <c r="O34" s="343">
        <v>0</v>
      </c>
      <c r="P34" s="343">
        <v>0</v>
      </c>
      <c r="Q34" s="343">
        <v>0</v>
      </c>
      <c r="R34" s="343">
        <v>0</v>
      </c>
      <c r="S34" s="343">
        <v>0</v>
      </c>
      <c r="T34" s="343">
        <v>0</v>
      </c>
      <c r="U34" s="343">
        <v>0</v>
      </c>
      <c r="V34" s="343">
        <v>0</v>
      </c>
      <c r="W34" s="343">
        <v>0</v>
      </c>
      <c r="X34" s="343">
        <v>0</v>
      </c>
      <c r="Y34" s="343">
        <v>0</v>
      </c>
      <c r="Z34" s="343">
        <v>0</v>
      </c>
      <c r="AA34" s="343">
        <v>0</v>
      </c>
      <c r="AB34" s="342">
        <f t="shared" si="2"/>
        <v>0</v>
      </c>
      <c r="AC34" s="348">
        <f t="shared" si="3"/>
        <v>0.11562803222189988</v>
      </c>
    </row>
    <row r="35" spans="1:29" ht="31.5" x14ac:dyDescent="0.25">
      <c r="A35" s="87" t="s">
        <v>62</v>
      </c>
      <c r="B35" s="86" t="s">
        <v>164</v>
      </c>
      <c r="C35" s="342">
        <v>0</v>
      </c>
      <c r="D35" s="342">
        <v>0</v>
      </c>
      <c r="E35" s="378">
        <v>0</v>
      </c>
      <c r="F35" s="378">
        <f t="shared" si="5"/>
        <v>0</v>
      </c>
      <c r="G35" s="342">
        <v>0</v>
      </c>
      <c r="H35" s="342">
        <v>0</v>
      </c>
      <c r="I35" s="342">
        <v>0</v>
      </c>
      <c r="J35" s="342">
        <v>0</v>
      </c>
      <c r="K35" s="342">
        <v>0</v>
      </c>
      <c r="L35" s="342">
        <v>0</v>
      </c>
      <c r="M35" s="342">
        <v>0</v>
      </c>
      <c r="N35" s="345">
        <v>0</v>
      </c>
      <c r="O35" s="342">
        <v>0</v>
      </c>
      <c r="P35" s="342">
        <v>0</v>
      </c>
      <c r="Q35" s="342">
        <v>0</v>
      </c>
      <c r="R35" s="342">
        <v>0</v>
      </c>
      <c r="S35" s="342">
        <v>0</v>
      </c>
      <c r="T35" s="342">
        <v>0</v>
      </c>
      <c r="U35" s="342">
        <v>0</v>
      </c>
      <c r="V35" s="342">
        <v>0</v>
      </c>
      <c r="W35" s="342">
        <v>0</v>
      </c>
      <c r="X35" s="342">
        <v>0</v>
      </c>
      <c r="Y35" s="342">
        <v>0</v>
      </c>
      <c r="Z35" s="342">
        <v>0</v>
      </c>
      <c r="AA35" s="342">
        <v>0</v>
      </c>
      <c r="AB35" s="342">
        <f t="shared" si="2"/>
        <v>0</v>
      </c>
      <c r="AC35" s="348">
        <f t="shared" si="3"/>
        <v>0</v>
      </c>
    </row>
    <row r="36" spans="1:29" ht="31.5" x14ac:dyDescent="0.25">
      <c r="A36" s="84" t="s">
        <v>163</v>
      </c>
      <c r="B36" s="83" t="s">
        <v>162</v>
      </c>
      <c r="C36" s="346">
        <v>0</v>
      </c>
      <c r="D36" s="342">
        <v>0</v>
      </c>
      <c r="E36" s="378">
        <f t="shared" ref="E36:E42" si="7">G36+AC36</f>
        <v>0</v>
      </c>
      <c r="F36" s="378">
        <f t="shared" si="5"/>
        <v>0</v>
      </c>
      <c r="G36" s="343">
        <v>0</v>
      </c>
      <c r="H36" s="343">
        <v>0</v>
      </c>
      <c r="I36" s="343">
        <v>0</v>
      </c>
      <c r="J36" s="343">
        <v>0</v>
      </c>
      <c r="K36" s="343">
        <v>0</v>
      </c>
      <c r="L36" s="343">
        <v>0</v>
      </c>
      <c r="M36" s="343">
        <v>0</v>
      </c>
      <c r="N36" s="343">
        <v>0</v>
      </c>
      <c r="O36" s="343">
        <v>0</v>
      </c>
      <c r="P36" s="343">
        <v>0</v>
      </c>
      <c r="Q36" s="343">
        <v>0</v>
      </c>
      <c r="R36" s="343">
        <v>0</v>
      </c>
      <c r="S36" s="343">
        <v>0</v>
      </c>
      <c r="T36" s="343">
        <v>0</v>
      </c>
      <c r="U36" s="343">
        <v>0</v>
      </c>
      <c r="V36" s="343">
        <v>0</v>
      </c>
      <c r="W36" s="343">
        <v>0</v>
      </c>
      <c r="X36" s="343">
        <v>0</v>
      </c>
      <c r="Y36" s="343">
        <v>0</v>
      </c>
      <c r="Z36" s="343">
        <v>0</v>
      </c>
      <c r="AA36" s="343">
        <v>0</v>
      </c>
      <c r="AB36" s="342">
        <f t="shared" si="2"/>
        <v>0</v>
      </c>
      <c r="AC36" s="348">
        <f t="shared" si="3"/>
        <v>0</v>
      </c>
    </row>
    <row r="37" spans="1:29" x14ac:dyDescent="0.25">
      <c r="A37" s="84" t="s">
        <v>161</v>
      </c>
      <c r="B37" s="83" t="s">
        <v>151</v>
      </c>
      <c r="C37" s="346">
        <v>0</v>
      </c>
      <c r="D37" s="342">
        <v>1.26</v>
      </c>
      <c r="E37" s="378">
        <f t="shared" si="7"/>
        <v>1.26</v>
      </c>
      <c r="F37" s="378">
        <f t="shared" si="5"/>
        <v>1.26</v>
      </c>
      <c r="G37" s="343">
        <v>0</v>
      </c>
      <c r="H37" s="343">
        <v>0</v>
      </c>
      <c r="I37" s="343">
        <v>0</v>
      </c>
      <c r="J37" s="343">
        <v>0</v>
      </c>
      <c r="K37" s="343">
        <v>0</v>
      </c>
      <c r="L37" s="343">
        <v>0</v>
      </c>
      <c r="M37" s="343">
        <v>0</v>
      </c>
      <c r="N37" s="344">
        <v>1.26</v>
      </c>
      <c r="O37" s="343">
        <v>0</v>
      </c>
      <c r="P37" s="343">
        <v>0</v>
      </c>
      <c r="Q37" s="343">
        <v>0</v>
      </c>
      <c r="R37" s="343">
        <v>0</v>
      </c>
      <c r="S37" s="343">
        <v>0</v>
      </c>
      <c r="T37" s="343">
        <v>0</v>
      </c>
      <c r="U37" s="343">
        <v>0</v>
      </c>
      <c r="V37" s="343">
        <v>0</v>
      </c>
      <c r="W37" s="343">
        <v>0</v>
      </c>
      <c r="X37" s="343">
        <v>0</v>
      </c>
      <c r="Y37" s="343">
        <v>0</v>
      </c>
      <c r="Z37" s="343">
        <v>0</v>
      </c>
      <c r="AA37" s="343">
        <v>0</v>
      </c>
      <c r="AB37" s="342">
        <f t="shared" si="2"/>
        <v>0</v>
      </c>
      <c r="AC37" s="348">
        <f t="shared" si="3"/>
        <v>1.26</v>
      </c>
    </row>
    <row r="38" spans="1:29" x14ac:dyDescent="0.25">
      <c r="A38" s="84" t="s">
        <v>160</v>
      </c>
      <c r="B38" s="83" t="s">
        <v>149</v>
      </c>
      <c r="C38" s="346">
        <v>0</v>
      </c>
      <c r="D38" s="342">
        <v>0</v>
      </c>
      <c r="E38" s="378">
        <f t="shared" si="7"/>
        <v>0</v>
      </c>
      <c r="F38" s="378">
        <f t="shared" si="5"/>
        <v>0</v>
      </c>
      <c r="G38" s="343">
        <v>0</v>
      </c>
      <c r="H38" s="343">
        <v>0</v>
      </c>
      <c r="I38" s="343">
        <v>0</v>
      </c>
      <c r="J38" s="343">
        <v>0</v>
      </c>
      <c r="K38" s="343">
        <v>0</v>
      </c>
      <c r="L38" s="343">
        <v>0</v>
      </c>
      <c r="M38" s="343">
        <v>0</v>
      </c>
      <c r="N38" s="343">
        <v>0</v>
      </c>
      <c r="O38" s="343">
        <v>0</v>
      </c>
      <c r="P38" s="343">
        <v>0</v>
      </c>
      <c r="Q38" s="343">
        <v>0</v>
      </c>
      <c r="R38" s="343">
        <v>0</v>
      </c>
      <c r="S38" s="343">
        <v>0</v>
      </c>
      <c r="T38" s="343">
        <v>0</v>
      </c>
      <c r="U38" s="343">
        <v>0</v>
      </c>
      <c r="V38" s="343">
        <v>0</v>
      </c>
      <c r="W38" s="343">
        <v>0</v>
      </c>
      <c r="X38" s="343">
        <v>0</v>
      </c>
      <c r="Y38" s="343">
        <v>0</v>
      </c>
      <c r="Z38" s="343">
        <v>0</v>
      </c>
      <c r="AA38" s="343">
        <v>0</v>
      </c>
      <c r="AB38" s="342">
        <f t="shared" si="2"/>
        <v>0</v>
      </c>
      <c r="AC38" s="348">
        <f t="shared" si="3"/>
        <v>0</v>
      </c>
    </row>
    <row r="39" spans="1:29" ht="31.5" x14ac:dyDescent="0.25">
      <c r="A39" s="84" t="s">
        <v>159</v>
      </c>
      <c r="B39" s="55" t="s">
        <v>147</v>
      </c>
      <c r="C39" s="342">
        <v>0</v>
      </c>
      <c r="D39" s="342">
        <v>0</v>
      </c>
      <c r="E39" s="378">
        <f t="shared" si="7"/>
        <v>0</v>
      </c>
      <c r="F39" s="378">
        <f t="shared" si="5"/>
        <v>0</v>
      </c>
      <c r="G39" s="343">
        <v>0</v>
      </c>
      <c r="H39" s="343">
        <v>0</v>
      </c>
      <c r="I39" s="343">
        <v>0</v>
      </c>
      <c r="J39" s="343">
        <v>0</v>
      </c>
      <c r="K39" s="343">
        <v>0</v>
      </c>
      <c r="L39" s="343">
        <v>0</v>
      </c>
      <c r="M39" s="343">
        <v>0</v>
      </c>
      <c r="N39" s="343">
        <v>0</v>
      </c>
      <c r="O39" s="343">
        <v>0</v>
      </c>
      <c r="P39" s="343">
        <v>0</v>
      </c>
      <c r="Q39" s="343">
        <v>0</v>
      </c>
      <c r="R39" s="343">
        <v>0</v>
      </c>
      <c r="S39" s="343">
        <v>0</v>
      </c>
      <c r="T39" s="343">
        <v>0</v>
      </c>
      <c r="U39" s="343">
        <v>0</v>
      </c>
      <c r="V39" s="343">
        <v>0</v>
      </c>
      <c r="W39" s="343">
        <v>0</v>
      </c>
      <c r="X39" s="343">
        <v>0</v>
      </c>
      <c r="Y39" s="343">
        <v>0</v>
      </c>
      <c r="Z39" s="343">
        <v>0</v>
      </c>
      <c r="AA39" s="343">
        <v>0</v>
      </c>
      <c r="AB39" s="342">
        <f t="shared" si="2"/>
        <v>0</v>
      </c>
      <c r="AC39" s="348">
        <f t="shared" si="3"/>
        <v>0</v>
      </c>
    </row>
    <row r="40" spans="1:29" ht="31.5" x14ac:dyDescent="0.25">
      <c r="A40" s="84" t="s">
        <v>158</v>
      </c>
      <c r="B40" s="55" t="s">
        <v>145</v>
      </c>
      <c r="C40" s="342">
        <v>0</v>
      </c>
      <c r="D40" s="342">
        <v>0</v>
      </c>
      <c r="E40" s="378">
        <f t="shared" si="7"/>
        <v>0</v>
      </c>
      <c r="F40" s="378">
        <f t="shared" si="5"/>
        <v>0</v>
      </c>
      <c r="G40" s="343">
        <v>0</v>
      </c>
      <c r="H40" s="343">
        <v>0</v>
      </c>
      <c r="I40" s="343">
        <v>0</v>
      </c>
      <c r="J40" s="343">
        <v>0</v>
      </c>
      <c r="K40" s="343">
        <v>0</v>
      </c>
      <c r="L40" s="343">
        <v>0</v>
      </c>
      <c r="M40" s="343">
        <v>0</v>
      </c>
      <c r="N40" s="343">
        <v>0</v>
      </c>
      <c r="O40" s="343">
        <v>0</v>
      </c>
      <c r="P40" s="343">
        <v>0</v>
      </c>
      <c r="Q40" s="343">
        <v>0</v>
      </c>
      <c r="R40" s="343">
        <v>0</v>
      </c>
      <c r="S40" s="343">
        <v>0</v>
      </c>
      <c r="T40" s="343">
        <v>0</v>
      </c>
      <c r="U40" s="343">
        <v>0</v>
      </c>
      <c r="V40" s="343">
        <v>0</v>
      </c>
      <c r="W40" s="343">
        <v>0</v>
      </c>
      <c r="X40" s="343">
        <v>0</v>
      </c>
      <c r="Y40" s="343">
        <v>0</v>
      </c>
      <c r="Z40" s="343">
        <v>0</v>
      </c>
      <c r="AA40" s="343">
        <v>0</v>
      </c>
      <c r="AB40" s="342">
        <f t="shared" si="2"/>
        <v>0</v>
      </c>
      <c r="AC40" s="348">
        <f t="shared" si="3"/>
        <v>0</v>
      </c>
    </row>
    <row r="41" spans="1:29" x14ac:dyDescent="0.25">
      <c r="A41" s="84" t="s">
        <v>157</v>
      </c>
      <c r="B41" s="55" t="s">
        <v>143</v>
      </c>
      <c r="C41" s="342">
        <v>0</v>
      </c>
      <c r="D41" s="342">
        <v>1.7999999999999999E-2</v>
      </c>
      <c r="E41" s="378">
        <f t="shared" si="7"/>
        <v>1.7999999999999999E-2</v>
      </c>
      <c r="F41" s="378">
        <f t="shared" si="5"/>
        <v>1.7999999999999999E-2</v>
      </c>
      <c r="G41" s="343">
        <v>0</v>
      </c>
      <c r="H41" s="343">
        <v>0</v>
      </c>
      <c r="I41" s="343">
        <v>0</v>
      </c>
      <c r="J41" s="343">
        <v>0</v>
      </c>
      <c r="K41" s="343">
        <v>0</v>
      </c>
      <c r="L41" s="343">
        <v>0</v>
      </c>
      <c r="M41" s="343">
        <v>0</v>
      </c>
      <c r="N41" s="343">
        <v>1.7999999999999999E-2</v>
      </c>
      <c r="O41" s="343">
        <v>0</v>
      </c>
      <c r="P41" s="343">
        <v>0</v>
      </c>
      <c r="Q41" s="343">
        <v>0</v>
      </c>
      <c r="R41" s="343">
        <v>0</v>
      </c>
      <c r="S41" s="343">
        <v>0</v>
      </c>
      <c r="T41" s="343">
        <v>0</v>
      </c>
      <c r="U41" s="343">
        <v>0</v>
      </c>
      <c r="V41" s="343">
        <v>0</v>
      </c>
      <c r="W41" s="343">
        <v>0</v>
      </c>
      <c r="X41" s="343">
        <v>0</v>
      </c>
      <c r="Y41" s="343">
        <v>0</v>
      </c>
      <c r="Z41" s="343">
        <v>0</v>
      </c>
      <c r="AA41" s="343">
        <v>0</v>
      </c>
      <c r="AB41" s="342">
        <f t="shared" si="2"/>
        <v>0</v>
      </c>
      <c r="AC41" s="348">
        <f t="shared" si="3"/>
        <v>1.7999999999999999E-2</v>
      </c>
    </row>
    <row r="42" spans="1:29" ht="18.75" x14ac:dyDescent="0.25">
      <c r="A42" s="84" t="s">
        <v>156</v>
      </c>
      <c r="B42" s="83" t="s">
        <v>141</v>
      </c>
      <c r="C42" s="346">
        <v>0</v>
      </c>
      <c r="D42" s="342">
        <v>0</v>
      </c>
      <c r="E42" s="378">
        <f t="shared" si="7"/>
        <v>0</v>
      </c>
      <c r="F42" s="378">
        <f t="shared" si="5"/>
        <v>0</v>
      </c>
      <c r="G42" s="343">
        <v>0</v>
      </c>
      <c r="H42" s="343">
        <v>0</v>
      </c>
      <c r="I42" s="343">
        <v>0</v>
      </c>
      <c r="J42" s="343">
        <v>0</v>
      </c>
      <c r="K42" s="343">
        <v>0</v>
      </c>
      <c r="L42" s="343">
        <v>0</v>
      </c>
      <c r="M42" s="343">
        <v>0</v>
      </c>
      <c r="N42" s="343">
        <v>0</v>
      </c>
      <c r="O42" s="343">
        <v>0</v>
      </c>
      <c r="P42" s="343">
        <v>0</v>
      </c>
      <c r="Q42" s="343">
        <v>0</v>
      </c>
      <c r="R42" s="343">
        <v>0</v>
      </c>
      <c r="S42" s="343">
        <v>0</v>
      </c>
      <c r="T42" s="343">
        <v>0</v>
      </c>
      <c r="U42" s="343">
        <v>0</v>
      </c>
      <c r="V42" s="343">
        <v>0</v>
      </c>
      <c r="W42" s="343">
        <v>0</v>
      </c>
      <c r="X42" s="343">
        <v>0</v>
      </c>
      <c r="Y42" s="343">
        <v>0</v>
      </c>
      <c r="Z42" s="343">
        <v>0</v>
      </c>
      <c r="AA42" s="343">
        <v>0</v>
      </c>
      <c r="AB42" s="342">
        <f t="shared" si="2"/>
        <v>0</v>
      </c>
      <c r="AC42" s="348">
        <f t="shared" si="3"/>
        <v>0</v>
      </c>
    </row>
    <row r="43" spans="1:29" x14ac:dyDescent="0.25">
      <c r="A43" s="87" t="s">
        <v>61</v>
      </c>
      <c r="B43" s="86" t="s">
        <v>155</v>
      </c>
      <c r="C43" s="342">
        <v>0</v>
      </c>
      <c r="D43" s="342">
        <v>0</v>
      </c>
      <c r="E43" s="378">
        <v>0</v>
      </c>
      <c r="F43" s="378">
        <f t="shared" si="5"/>
        <v>0</v>
      </c>
      <c r="G43" s="342">
        <v>0</v>
      </c>
      <c r="H43" s="342">
        <v>0</v>
      </c>
      <c r="I43" s="342">
        <v>0</v>
      </c>
      <c r="J43" s="342">
        <v>0</v>
      </c>
      <c r="K43" s="342">
        <v>0</v>
      </c>
      <c r="L43" s="342">
        <v>0</v>
      </c>
      <c r="M43" s="342">
        <v>0</v>
      </c>
      <c r="N43" s="345">
        <v>0</v>
      </c>
      <c r="O43" s="342">
        <v>0</v>
      </c>
      <c r="P43" s="342">
        <v>0</v>
      </c>
      <c r="Q43" s="342">
        <v>0</v>
      </c>
      <c r="R43" s="342">
        <v>0</v>
      </c>
      <c r="S43" s="342">
        <v>0</v>
      </c>
      <c r="T43" s="342">
        <v>0</v>
      </c>
      <c r="U43" s="342">
        <v>0</v>
      </c>
      <c r="V43" s="342">
        <v>0</v>
      </c>
      <c r="W43" s="342">
        <v>0</v>
      </c>
      <c r="X43" s="342">
        <v>0</v>
      </c>
      <c r="Y43" s="342">
        <v>0</v>
      </c>
      <c r="Z43" s="342">
        <v>0</v>
      </c>
      <c r="AA43" s="342">
        <v>0</v>
      </c>
      <c r="AB43" s="342">
        <f t="shared" si="2"/>
        <v>0</v>
      </c>
      <c r="AC43" s="348">
        <f t="shared" si="3"/>
        <v>0</v>
      </c>
    </row>
    <row r="44" spans="1:29" x14ac:dyDescent="0.25">
      <c r="A44" s="84" t="s">
        <v>154</v>
      </c>
      <c r="B44" s="55" t="s">
        <v>153</v>
      </c>
      <c r="C44" s="342">
        <v>0</v>
      </c>
      <c r="D44" s="342">
        <v>0</v>
      </c>
      <c r="E44" s="378">
        <f t="shared" ref="E44:E50" si="8">G44+AC44</f>
        <v>0</v>
      </c>
      <c r="F44" s="378">
        <f t="shared" si="5"/>
        <v>0</v>
      </c>
      <c r="G44" s="343">
        <v>0</v>
      </c>
      <c r="H44" s="343">
        <v>0</v>
      </c>
      <c r="I44" s="343">
        <v>0</v>
      </c>
      <c r="J44" s="343">
        <v>0</v>
      </c>
      <c r="K44" s="343">
        <v>0</v>
      </c>
      <c r="L44" s="343">
        <v>0</v>
      </c>
      <c r="M44" s="343">
        <v>0</v>
      </c>
      <c r="N44" s="343">
        <v>0</v>
      </c>
      <c r="O44" s="343">
        <v>0</v>
      </c>
      <c r="P44" s="343">
        <v>0</v>
      </c>
      <c r="Q44" s="343">
        <v>0</v>
      </c>
      <c r="R44" s="343">
        <v>0</v>
      </c>
      <c r="S44" s="343">
        <v>0</v>
      </c>
      <c r="T44" s="343">
        <v>0</v>
      </c>
      <c r="U44" s="343">
        <v>0</v>
      </c>
      <c r="V44" s="343">
        <v>0</v>
      </c>
      <c r="W44" s="343">
        <v>0</v>
      </c>
      <c r="X44" s="343">
        <v>0</v>
      </c>
      <c r="Y44" s="343">
        <v>0</v>
      </c>
      <c r="Z44" s="343">
        <v>0</v>
      </c>
      <c r="AA44" s="343">
        <v>0</v>
      </c>
      <c r="AB44" s="342">
        <f t="shared" si="2"/>
        <v>0</v>
      </c>
      <c r="AC44" s="348">
        <f t="shared" si="3"/>
        <v>0</v>
      </c>
    </row>
    <row r="45" spans="1:29" x14ac:dyDescent="0.25">
      <c r="A45" s="84" t="s">
        <v>152</v>
      </c>
      <c r="B45" s="55" t="s">
        <v>151</v>
      </c>
      <c r="C45" s="342">
        <v>0</v>
      </c>
      <c r="D45" s="342">
        <v>1.26</v>
      </c>
      <c r="E45" s="378">
        <f t="shared" si="8"/>
        <v>1.26</v>
      </c>
      <c r="F45" s="378">
        <f t="shared" si="5"/>
        <v>1.26</v>
      </c>
      <c r="G45" s="343">
        <v>0</v>
      </c>
      <c r="H45" s="343">
        <v>0</v>
      </c>
      <c r="I45" s="343">
        <v>0</v>
      </c>
      <c r="J45" s="343">
        <v>0</v>
      </c>
      <c r="K45" s="343">
        <v>0</v>
      </c>
      <c r="L45" s="343">
        <v>0</v>
      </c>
      <c r="M45" s="343">
        <v>0</v>
      </c>
      <c r="N45" s="344">
        <v>1.26</v>
      </c>
      <c r="O45" s="343">
        <v>0</v>
      </c>
      <c r="P45" s="343">
        <v>0</v>
      </c>
      <c r="Q45" s="343">
        <v>0</v>
      </c>
      <c r="R45" s="343">
        <v>0</v>
      </c>
      <c r="S45" s="343">
        <v>0</v>
      </c>
      <c r="T45" s="343">
        <v>0</v>
      </c>
      <c r="U45" s="343">
        <v>0</v>
      </c>
      <c r="V45" s="343">
        <v>0</v>
      </c>
      <c r="W45" s="343">
        <v>0</v>
      </c>
      <c r="X45" s="343">
        <v>0</v>
      </c>
      <c r="Y45" s="343">
        <v>0</v>
      </c>
      <c r="Z45" s="343">
        <v>0</v>
      </c>
      <c r="AA45" s="343">
        <v>0</v>
      </c>
      <c r="AB45" s="342">
        <f t="shared" si="2"/>
        <v>0</v>
      </c>
      <c r="AC45" s="348">
        <f t="shared" si="3"/>
        <v>1.26</v>
      </c>
    </row>
    <row r="46" spans="1:29" x14ac:dyDescent="0.25">
      <c r="A46" s="84" t="s">
        <v>150</v>
      </c>
      <c r="B46" s="55" t="s">
        <v>149</v>
      </c>
      <c r="C46" s="342">
        <v>0</v>
      </c>
      <c r="D46" s="342">
        <v>0</v>
      </c>
      <c r="E46" s="378">
        <f t="shared" si="8"/>
        <v>0</v>
      </c>
      <c r="F46" s="378">
        <f t="shared" si="5"/>
        <v>0</v>
      </c>
      <c r="G46" s="343">
        <v>0</v>
      </c>
      <c r="H46" s="343">
        <v>0</v>
      </c>
      <c r="I46" s="343">
        <v>0</v>
      </c>
      <c r="J46" s="343">
        <v>0</v>
      </c>
      <c r="K46" s="343">
        <v>0</v>
      </c>
      <c r="L46" s="343">
        <v>0</v>
      </c>
      <c r="M46" s="343">
        <v>0</v>
      </c>
      <c r="N46" s="343">
        <v>0</v>
      </c>
      <c r="O46" s="343">
        <v>0</v>
      </c>
      <c r="P46" s="343">
        <v>0</v>
      </c>
      <c r="Q46" s="343">
        <v>0</v>
      </c>
      <c r="R46" s="343">
        <v>0</v>
      </c>
      <c r="S46" s="343">
        <v>0</v>
      </c>
      <c r="T46" s="343">
        <v>0</v>
      </c>
      <c r="U46" s="343">
        <v>0</v>
      </c>
      <c r="V46" s="343">
        <v>0</v>
      </c>
      <c r="W46" s="343">
        <v>0</v>
      </c>
      <c r="X46" s="343">
        <v>0</v>
      </c>
      <c r="Y46" s="343">
        <v>0</v>
      </c>
      <c r="Z46" s="343">
        <v>0</v>
      </c>
      <c r="AA46" s="343">
        <v>0</v>
      </c>
      <c r="AB46" s="342">
        <f t="shared" si="2"/>
        <v>0</v>
      </c>
      <c r="AC46" s="348">
        <f t="shared" si="3"/>
        <v>0</v>
      </c>
    </row>
    <row r="47" spans="1:29" ht="31.5" x14ac:dyDescent="0.25">
      <c r="A47" s="84" t="s">
        <v>148</v>
      </c>
      <c r="B47" s="55" t="s">
        <v>147</v>
      </c>
      <c r="C47" s="342">
        <v>0</v>
      </c>
      <c r="D47" s="342">
        <v>0</v>
      </c>
      <c r="E47" s="378">
        <f t="shared" si="8"/>
        <v>0</v>
      </c>
      <c r="F47" s="378">
        <f t="shared" si="5"/>
        <v>0</v>
      </c>
      <c r="G47" s="343">
        <v>0</v>
      </c>
      <c r="H47" s="343">
        <v>0</v>
      </c>
      <c r="I47" s="343">
        <v>0</v>
      </c>
      <c r="J47" s="343">
        <v>0</v>
      </c>
      <c r="K47" s="343">
        <v>0</v>
      </c>
      <c r="L47" s="343">
        <v>0</v>
      </c>
      <c r="M47" s="343">
        <v>0</v>
      </c>
      <c r="N47" s="343">
        <v>0</v>
      </c>
      <c r="O47" s="343">
        <v>0</v>
      </c>
      <c r="P47" s="343">
        <v>0</v>
      </c>
      <c r="Q47" s="343">
        <v>0</v>
      </c>
      <c r="R47" s="343">
        <v>0</v>
      </c>
      <c r="S47" s="343">
        <v>0</v>
      </c>
      <c r="T47" s="343">
        <v>0</v>
      </c>
      <c r="U47" s="343">
        <v>0</v>
      </c>
      <c r="V47" s="343">
        <v>0</v>
      </c>
      <c r="W47" s="343">
        <v>0</v>
      </c>
      <c r="X47" s="343">
        <v>0</v>
      </c>
      <c r="Y47" s="343">
        <v>0</v>
      </c>
      <c r="Z47" s="343">
        <v>0</v>
      </c>
      <c r="AA47" s="343">
        <v>0</v>
      </c>
      <c r="AB47" s="342">
        <f t="shared" si="2"/>
        <v>0</v>
      </c>
      <c r="AC47" s="348">
        <f t="shared" si="3"/>
        <v>0</v>
      </c>
    </row>
    <row r="48" spans="1:29" ht="31.5" x14ac:dyDescent="0.25">
      <c r="A48" s="84" t="s">
        <v>146</v>
      </c>
      <c r="B48" s="55" t="s">
        <v>145</v>
      </c>
      <c r="C48" s="342">
        <v>0</v>
      </c>
      <c r="D48" s="342">
        <v>0</v>
      </c>
      <c r="E48" s="378">
        <f t="shared" si="8"/>
        <v>0</v>
      </c>
      <c r="F48" s="378">
        <f t="shared" si="5"/>
        <v>0</v>
      </c>
      <c r="G48" s="343">
        <v>0</v>
      </c>
      <c r="H48" s="343">
        <v>0</v>
      </c>
      <c r="I48" s="343">
        <v>0</v>
      </c>
      <c r="J48" s="343">
        <v>0</v>
      </c>
      <c r="K48" s="343">
        <v>0</v>
      </c>
      <c r="L48" s="343">
        <v>0</v>
      </c>
      <c r="M48" s="343">
        <v>0</v>
      </c>
      <c r="N48" s="343">
        <v>0</v>
      </c>
      <c r="O48" s="343">
        <v>0</v>
      </c>
      <c r="P48" s="343">
        <v>0</v>
      </c>
      <c r="Q48" s="343">
        <v>0</v>
      </c>
      <c r="R48" s="343">
        <v>0</v>
      </c>
      <c r="S48" s="343">
        <v>0</v>
      </c>
      <c r="T48" s="343">
        <v>0</v>
      </c>
      <c r="U48" s="343">
        <v>0</v>
      </c>
      <c r="V48" s="343">
        <v>0</v>
      </c>
      <c r="W48" s="343">
        <v>0</v>
      </c>
      <c r="X48" s="343">
        <v>0</v>
      </c>
      <c r="Y48" s="343">
        <v>0</v>
      </c>
      <c r="Z48" s="343">
        <v>0</v>
      </c>
      <c r="AA48" s="343">
        <v>0</v>
      </c>
      <c r="AB48" s="342">
        <f t="shared" si="2"/>
        <v>0</v>
      </c>
      <c r="AC48" s="348">
        <f t="shared" si="3"/>
        <v>0</v>
      </c>
    </row>
    <row r="49" spans="1:29" x14ac:dyDescent="0.25">
      <c r="A49" s="84" t="s">
        <v>144</v>
      </c>
      <c r="B49" s="55" t="s">
        <v>143</v>
      </c>
      <c r="C49" s="342">
        <v>0</v>
      </c>
      <c r="D49" s="342">
        <v>1.7999999999999999E-2</v>
      </c>
      <c r="E49" s="378">
        <f t="shared" si="8"/>
        <v>1.7999999999999999E-2</v>
      </c>
      <c r="F49" s="378">
        <f t="shared" si="5"/>
        <v>1.7999999999999999E-2</v>
      </c>
      <c r="G49" s="343">
        <v>0</v>
      </c>
      <c r="H49" s="343">
        <v>0</v>
      </c>
      <c r="I49" s="343">
        <v>0</v>
      </c>
      <c r="J49" s="343">
        <v>0</v>
      </c>
      <c r="K49" s="343">
        <v>0</v>
      </c>
      <c r="L49" s="343">
        <v>0</v>
      </c>
      <c r="M49" s="343">
        <v>0</v>
      </c>
      <c r="N49" s="343">
        <v>1.7999999999999999E-2</v>
      </c>
      <c r="O49" s="343">
        <v>0</v>
      </c>
      <c r="P49" s="343">
        <v>0</v>
      </c>
      <c r="Q49" s="343">
        <v>0</v>
      </c>
      <c r="R49" s="343">
        <v>0</v>
      </c>
      <c r="S49" s="343">
        <v>0</v>
      </c>
      <c r="T49" s="343">
        <v>0</v>
      </c>
      <c r="U49" s="343">
        <v>0</v>
      </c>
      <c r="V49" s="343">
        <v>0</v>
      </c>
      <c r="W49" s="343">
        <v>0</v>
      </c>
      <c r="X49" s="343">
        <v>0</v>
      </c>
      <c r="Y49" s="343">
        <v>0</v>
      </c>
      <c r="Z49" s="343">
        <v>0</v>
      </c>
      <c r="AA49" s="343">
        <v>0</v>
      </c>
      <c r="AB49" s="342">
        <f t="shared" si="2"/>
        <v>0</v>
      </c>
      <c r="AC49" s="348">
        <f t="shared" si="3"/>
        <v>1.7999999999999999E-2</v>
      </c>
    </row>
    <row r="50" spans="1:29" ht="18.75" x14ac:dyDescent="0.25">
      <c r="A50" s="84" t="s">
        <v>142</v>
      </c>
      <c r="B50" s="83" t="s">
        <v>141</v>
      </c>
      <c r="C50" s="346">
        <v>0</v>
      </c>
      <c r="D50" s="342">
        <v>0</v>
      </c>
      <c r="E50" s="378">
        <f t="shared" si="8"/>
        <v>0</v>
      </c>
      <c r="F50" s="378">
        <f t="shared" si="5"/>
        <v>0</v>
      </c>
      <c r="G50" s="343">
        <v>0</v>
      </c>
      <c r="H50" s="343">
        <v>0</v>
      </c>
      <c r="I50" s="343">
        <v>0</v>
      </c>
      <c r="J50" s="343">
        <v>0</v>
      </c>
      <c r="K50" s="343">
        <v>0</v>
      </c>
      <c r="L50" s="343">
        <v>0</v>
      </c>
      <c r="M50" s="343">
        <v>0</v>
      </c>
      <c r="N50" s="343">
        <v>0</v>
      </c>
      <c r="O50" s="343">
        <v>0</v>
      </c>
      <c r="P50" s="343">
        <v>0</v>
      </c>
      <c r="Q50" s="343">
        <v>0</v>
      </c>
      <c r="R50" s="343">
        <v>0</v>
      </c>
      <c r="S50" s="343">
        <v>0</v>
      </c>
      <c r="T50" s="343">
        <v>0</v>
      </c>
      <c r="U50" s="343">
        <v>0</v>
      </c>
      <c r="V50" s="343">
        <v>0</v>
      </c>
      <c r="W50" s="343">
        <v>0</v>
      </c>
      <c r="X50" s="343">
        <v>0</v>
      </c>
      <c r="Y50" s="343">
        <v>0</v>
      </c>
      <c r="Z50" s="343">
        <v>0</v>
      </c>
      <c r="AA50" s="343">
        <v>0</v>
      </c>
      <c r="AB50" s="342">
        <f t="shared" si="2"/>
        <v>0</v>
      </c>
      <c r="AC50" s="348">
        <f t="shared" si="3"/>
        <v>0</v>
      </c>
    </row>
    <row r="51" spans="1:29" ht="35.25" customHeight="1" x14ac:dyDescent="0.25">
      <c r="A51" s="87" t="s">
        <v>59</v>
      </c>
      <c r="B51" s="86" t="s">
        <v>140</v>
      </c>
      <c r="C51" s="342">
        <v>0</v>
      </c>
      <c r="D51" s="342">
        <v>0</v>
      </c>
      <c r="E51" s="378">
        <v>0</v>
      </c>
      <c r="F51" s="378">
        <f t="shared" si="5"/>
        <v>0</v>
      </c>
      <c r="G51" s="342">
        <v>0</v>
      </c>
      <c r="H51" s="342">
        <v>0</v>
      </c>
      <c r="I51" s="342">
        <v>0</v>
      </c>
      <c r="J51" s="342">
        <v>0</v>
      </c>
      <c r="K51" s="342">
        <v>0</v>
      </c>
      <c r="L51" s="342">
        <v>0</v>
      </c>
      <c r="M51" s="342">
        <v>0</v>
      </c>
      <c r="N51" s="345">
        <v>0</v>
      </c>
      <c r="O51" s="342">
        <v>0</v>
      </c>
      <c r="P51" s="342">
        <v>0</v>
      </c>
      <c r="Q51" s="342">
        <v>0</v>
      </c>
      <c r="R51" s="342">
        <v>0</v>
      </c>
      <c r="S51" s="342">
        <v>0</v>
      </c>
      <c r="T51" s="342">
        <v>0</v>
      </c>
      <c r="U51" s="342">
        <v>0</v>
      </c>
      <c r="V51" s="342">
        <v>0</v>
      </c>
      <c r="W51" s="342">
        <v>0</v>
      </c>
      <c r="X51" s="342">
        <v>0</v>
      </c>
      <c r="Y51" s="342">
        <v>0</v>
      </c>
      <c r="Z51" s="342">
        <v>0</v>
      </c>
      <c r="AA51" s="342">
        <v>0</v>
      </c>
      <c r="AB51" s="342">
        <f t="shared" si="2"/>
        <v>0</v>
      </c>
      <c r="AC51" s="348">
        <f t="shared" si="3"/>
        <v>0</v>
      </c>
    </row>
    <row r="52" spans="1:29" x14ac:dyDescent="0.25">
      <c r="A52" s="84" t="s">
        <v>139</v>
      </c>
      <c r="B52" s="55" t="s">
        <v>138</v>
      </c>
      <c r="C52" s="342">
        <v>0</v>
      </c>
      <c r="D52" s="342">
        <v>5.2623516803118555</v>
      </c>
      <c r="E52" s="378">
        <f>D52</f>
        <v>5.2623516803118555</v>
      </c>
      <c r="F52" s="378">
        <f t="shared" si="5"/>
        <v>5.2623516803118555</v>
      </c>
      <c r="G52" s="343">
        <v>0</v>
      </c>
      <c r="H52" s="343">
        <v>0</v>
      </c>
      <c r="I52" s="343">
        <v>0</v>
      </c>
      <c r="J52" s="343">
        <v>0</v>
      </c>
      <c r="K52" s="343">
        <v>0</v>
      </c>
      <c r="L52" s="343">
        <v>0</v>
      </c>
      <c r="M52" s="343">
        <v>0</v>
      </c>
      <c r="N52" s="343">
        <v>5.2623516803118555</v>
      </c>
      <c r="O52" s="343">
        <v>0</v>
      </c>
      <c r="P52" s="343">
        <v>0</v>
      </c>
      <c r="Q52" s="343">
        <v>0</v>
      </c>
      <c r="R52" s="343">
        <v>0</v>
      </c>
      <c r="S52" s="343">
        <v>0</v>
      </c>
      <c r="T52" s="343">
        <v>0</v>
      </c>
      <c r="U52" s="343">
        <v>0</v>
      </c>
      <c r="V52" s="343">
        <v>0</v>
      </c>
      <c r="W52" s="343">
        <v>0</v>
      </c>
      <c r="X52" s="343">
        <v>0</v>
      </c>
      <c r="Y52" s="343">
        <v>0</v>
      </c>
      <c r="Z52" s="343">
        <v>0</v>
      </c>
      <c r="AA52" s="343">
        <v>0</v>
      </c>
      <c r="AB52" s="342">
        <f t="shared" si="2"/>
        <v>0</v>
      </c>
      <c r="AC52" s="348">
        <f t="shared" si="3"/>
        <v>5.2623516803118555</v>
      </c>
    </row>
    <row r="53" spans="1:29" x14ac:dyDescent="0.25">
      <c r="A53" s="84" t="s">
        <v>137</v>
      </c>
      <c r="B53" s="55" t="s">
        <v>131</v>
      </c>
      <c r="C53" s="342">
        <v>0</v>
      </c>
      <c r="D53" s="342">
        <v>0</v>
      </c>
      <c r="E53" s="378">
        <f t="shared" ref="E53:E57" si="9">G53+AC53</f>
        <v>0</v>
      </c>
      <c r="F53" s="378">
        <f t="shared" si="5"/>
        <v>0</v>
      </c>
      <c r="G53" s="343">
        <v>0</v>
      </c>
      <c r="H53" s="343">
        <v>0</v>
      </c>
      <c r="I53" s="343">
        <v>0</v>
      </c>
      <c r="J53" s="343">
        <v>0</v>
      </c>
      <c r="K53" s="343">
        <v>0</v>
      </c>
      <c r="L53" s="343">
        <v>0</v>
      </c>
      <c r="M53" s="343">
        <v>0</v>
      </c>
      <c r="N53" s="344">
        <v>0</v>
      </c>
      <c r="O53" s="343">
        <v>0</v>
      </c>
      <c r="P53" s="343">
        <v>0</v>
      </c>
      <c r="Q53" s="343">
        <v>0</v>
      </c>
      <c r="R53" s="343">
        <v>0</v>
      </c>
      <c r="S53" s="343">
        <v>0</v>
      </c>
      <c r="T53" s="343">
        <v>0</v>
      </c>
      <c r="U53" s="343">
        <v>0</v>
      </c>
      <c r="V53" s="343">
        <v>0</v>
      </c>
      <c r="W53" s="343">
        <v>0</v>
      </c>
      <c r="X53" s="343">
        <v>0</v>
      </c>
      <c r="Y53" s="343">
        <v>0</v>
      </c>
      <c r="Z53" s="343">
        <v>0</v>
      </c>
      <c r="AA53" s="343">
        <v>0</v>
      </c>
      <c r="AB53" s="342">
        <f t="shared" si="2"/>
        <v>0</v>
      </c>
      <c r="AC53" s="348">
        <f t="shared" si="3"/>
        <v>0</v>
      </c>
    </row>
    <row r="54" spans="1:29" x14ac:dyDescent="0.25">
      <c r="A54" s="84" t="s">
        <v>136</v>
      </c>
      <c r="B54" s="83" t="s">
        <v>130</v>
      </c>
      <c r="C54" s="346">
        <v>0</v>
      </c>
      <c r="D54" s="342">
        <v>1.26</v>
      </c>
      <c r="E54" s="378">
        <f t="shared" si="9"/>
        <v>1.26</v>
      </c>
      <c r="F54" s="378">
        <f t="shared" si="5"/>
        <v>1.26</v>
      </c>
      <c r="G54" s="343">
        <v>0</v>
      </c>
      <c r="H54" s="343">
        <v>0</v>
      </c>
      <c r="I54" s="343">
        <v>0</v>
      </c>
      <c r="J54" s="343">
        <v>0</v>
      </c>
      <c r="K54" s="343">
        <v>0</v>
      </c>
      <c r="L54" s="343">
        <v>0</v>
      </c>
      <c r="M54" s="343">
        <v>0</v>
      </c>
      <c r="N54" s="343">
        <v>1.26</v>
      </c>
      <c r="O54" s="343">
        <v>0</v>
      </c>
      <c r="P54" s="343">
        <v>0</v>
      </c>
      <c r="Q54" s="343">
        <v>0</v>
      </c>
      <c r="R54" s="343">
        <v>0</v>
      </c>
      <c r="S54" s="343">
        <v>0</v>
      </c>
      <c r="T54" s="343">
        <v>0</v>
      </c>
      <c r="U54" s="343">
        <v>0</v>
      </c>
      <c r="V54" s="343">
        <v>0</v>
      </c>
      <c r="W54" s="343">
        <v>0</v>
      </c>
      <c r="X54" s="343">
        <v>0</v>
      </c>
      <c r="Y54" s="343">
        <v>0</v>
      </c>
      <c r="Z54" s="343">
        <v>0</v>
      </c>
      <c r="AA54" s="343">
        <v>0</v>
      </c>
      <c r="AB54" s="342">
        <f t="shared" si="2"/>
        <v>0</v>
      </c>
      <c r="AC54" s="348">
        <f t="shared" si="3"/>
        <v>1.26</v>
      </c>
    </row>
    <row r="55" spans="1:29" x14ac:dyDescent="0.25">
      <c r="A55" s="84" t="s">
        <v>135</v>
      </c>
      <c r="B55" s="83" t="s">
        <v>129</v>
      </c>
      <c r="C55" s="346">
        <v>0</v>
      </c>
      <c r="D55" s="342">
        <v>0</v>
      </c>
      <c r="E55" s="378">
        <f t="shared" si="9"/>
        <v>0</v>
      </c>
      <c r="F55" s="378">
        <f t="shared" si="5"/>
        <v>0</v>
      </c>
      <c r="G55" s="343">
        <v>0</v>
      </c>
      <c r="H55" s="343">
        <v>0</v>
      </c>
      <c r="I55" s="343">
        <v>0</v>
      </c>
      <c r="J55" s="343">
        <v>0</v>
      </c>
      <c r="K55" s="343">
        <v>0</v>
      </c>
      <c r="L55" s="343">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2">
        <f t="shared" si="2"/>
        <v>0</v>
      </c>
      <c r="AC55" s="348">
        <f t="shared" si="3"/>
        <v>0</v>
      </c>
    </row>
    <row r="56" spans="1:29" x14ac:dyDescent="0.25">
      <c r="A56" s="84" t="s">
        <v>134</v>
      </c>
      <c r="B56" s="83" t="s">
        <v>128</v>
      </c>
      <c r="C56" s="346">
        <v>0</v>
      </c>
      <c r="D56" s="342">
        <v>1.7999999999999999E-2</v>
      </c>
      <c r="E56" s="378">
        <f t="shared" si="9"/>
        <v>1.7999999999999999E-2</v>
      </c>
      <c r="F56" s="378">
        <f t="shared" si="5"/>
        <v>1.7999999999999999E-2</v>
      </c>
      <c r="G56" s="343">
        <v>0</v>
      </c>
      <c r="H56" s="343">
        <v>0</v>
      </c>
      <c r="I56" s="343">
        <v>0</v>
      </c>
      <c r="J56" s="343">
        <v>0</v>
      </c>
      <c r="K56" s="343">
        <v>0</v>
      </c>
      <c r="L56" s="343">
        <v>0</v>
      </c>
      <c r="M56" s="343">
        <v>0</v>
      </c>
      <c r="N56" s="343">
        <v>1.7999999999999999E-2</v>
      </c>
      <c r="O56" s="343">
        <v>0</v>
      </c>
      <c r="P56" s="343">
        <v>0</v>
      </c>
      <c r="Q56" s="343">
        <v>0</v>
      </c>
      <c r="R56" s="343">
        <v>0</v>
      </c>
      <c r="S56" s="343">
        <v>0</v>
      </c>
      <c r="T56" s="343">
        <v>0</v>
      </c>
      <c r="U56" s="343">
        <v>0</v>
      </c>
      <c r="V56" s="343">
        <v>0</v>
      </c>
      <c r="W56" s="343">
        <v>0</v>
      </c>
      <c r="X56" s="343">
        <v>0</v>
      </c>
      <c r="Y56" s="343">
        <v>0</v>
      </c>
      <c r="Z56" s="343">
        <v>0</v>
      </c>
      <c r="AA56" s="343">
        <v>0</v>
      </c>
      <c r="AB56" s="342">
        <f t="shared" si="2"/>
        <v>0</v>
      </c>
      <c r="AC56" s="348">
        <f t="shared" si="3"/>
        <v>1.7999999999999999E-2</v>
      </c>
    </row>
    <row r="57" spans="1:29" ht="18.75" x14ac:dyDescent="0.25">
      <c r="A57" s="84" t="s">
        <v>133</v>
      </c>
      <c r="B57" s="83" t="s">
        <v>127</v>
      </c>
      <c r="C57" s="346">
        <v>0</v>
      </c>
      <c r="D57" s="342">
        <v>0</v>
      </c>
      <c r="E57" s="378">
        <f t="shared" si="9"/>
        <v>0</v>
      </c>
      <c r="F57" s="378">
        <f t="shared" si="5"/>
        <v>0</v>
      </c>
      <c r="G57" s="343">
        <v>0</v>
      </c>
      <c r="H57" s="343">
        <v>0</v>
      </c>
      <c r="I57" s="343">
        <v>0</v>
      </c>
      <c r="J57" s="343">
        <v>0</v>
      </c>
      <c r="K57" s="343">
        <v>0</v>
      </c>
      <c r="L57" s="343">
        <v>0</v>
      </c>
      <c r="M57" s="343">
        <v>0</v>
      </c>
      <c r="N57" s="343">
        <v>0</v>
      </c>
      <c r="O57" s="343">
        <v>0</v>
      </c>
      <c r="P57" s="343">
        <v>0</v>
      </c>
      <c r="Q57" s="343">
        <v>0</v>
      </c>
      <c r="R57" s="343">
        <v>0</v>
      </c>
      <c r="S57" s="343">
        <v>0</v>
      </c>
      <c r="T57" s="343">
        <v>0</v>
      </c>
      <c r="U57" s="343">
        <v>0</v>
      </c>
      <c r="V57" s="343">
        <v>0</v>
      </c>
      <c r="W57" s="343">
        <v>0</v>
      </c>
      <c r="X57" s="343">
        <v>0</v>
      </c>
      <c r="Y57" s="343">
        <v>0</v>
      </c>
      <c r="Z57" s="343">
        <v>0</v>
      </c>
      <c r="AA57" s="343">
        <v>0</v>
      </c>
      <c r="AB57" s="342">
        <f t="shared" si="2"/>
        <v>0</v>
      </c>
      <c r="AC57" s="348">
        <f t="shared" si="3"/>
        <v>0</v>
      </c>
    </row>
    <row r="58" spans="1:29" ht="36.75" customHeight="1" x14ac:dyDescent="0.25">
      <c r="A58" s="87" t="s">
        <v>58</v>
      </c>
      <c r="B58" s="107" t="s">
        <v>232</v>
      </c>
      <c r="C58" s="346">
        <v>0</v>
      </c>
      <c r="D58" s="342">
        <v>0</v>
      </c>
      <c r="E58" s="378">
        <v>0</v>
      </c>
      <c r="F58" s="378">
        <f t="shared" si="5"/>
        <v>0</v>
      </c>
      <c r="G58" s="342">
        <v>0</v>
      </c>
      <c r="H58" s="342">
        <v>0</v>
      </c>
      <c r="I58" s="342">
        <v>0</v>
      </c>
      <c r="J58" s="342">
        <v>0</v>
      </c>
      <c r="K58" s="342">
        <v>0</v>
      </c>
      <c r="L58" s="342">
        <v>0</v>
      </c>
      <c r="M58" s="342">
        <v>0</v>
      </c>
      <c r="N58" s="345">
        <v>0</v>
      </c>
      <c r="O58" s="342">
        <v>0</v>
      </c>
      <c r="P58" s="342">
        <v>0</v>
      </c>
      <c r="Q58" s="342">
        <v>0</v>
      </c>
      <c r="R58" s="342">
        <v>0</v>
      </c>
      <c r="S58" s="342">
        <v>0</v>
      </c>
      <c r="T58" s="342">
        <v>0</v>
      </c>
      <c r="U58" s="342">
        <v>0</v>
      </c>
      <c r="V58" s="342">
        <v>0</v>
      </c>
      <c r="W58" s="342">
        <v>0</v>
      </c>
      <c r="X58" s="342">
        <v>0</v>
      </c>
      <c r="Y58" s="342">
        <v>0</v>
      </c>
      <c r="Z58" s="342">
        <v>0</v>
      </c>
      <c r="AA58" s="342">
        <v>0</v>
      </c>
      <c r="AB58" s="342">
        <f t="shared" si="2"/>
        <v>0</v>
      </c>
      <c r="AC58" s="348">
        <f t="shared" si="3"/>
        <v>0</v>
      </c>
    </row>
    <row r="59" spans="1:29" x14ac:dyDescent="0.25">
      <c r="A59" s="87" t="s">
        <v>56</v>
      </c>
      <c r="B59" s="86" t="s">
        <v>132</v>
      </c>
      <c r="C59" s="342">
        <v>0</v>
      </c>
      <c r="D59" s="342">
        <v>0</v>
      </c>
      <c r="E59" s="378">
        <v>0</v>
      </c>
      <c r="F59" s="378">
        <f t="shared" si="5"/>
        <v>0</v>
      </c>
      <c r="G59" s="342">
        <v>0</v>
      </c>
      <c r="H59" s="342">
        <v>0</v>
      </c>
      <c r="I59" s="342">
        <v>0</v>
      </c>
      <c r="J59" s="342">
        <v>0</v>
      </c>
      <c r="K59" s="342">
        <v>0</v>
      </c>
      <c r="L59" s="342">
        <v>0</v>
      </c>
      <c r="M59" s="342">
        <v>0</v>
      </c>
      <c r="N59" s="345">
        <v>0</v>
      </c>
      <c r="O59" s="342">
        <v>0</v>
      </c>
      <c r="P59" s="342">
        <v>0</v>
      </c>
      <c r="Q59" s="342">
        <v>0</v>
      </c>
      <c r="R59" s="342">
        <v>0</v>
      </c>
      <c r="S59" s="342">
        <v>0</v>
      </c>
      <c r="T59" s="342">
        <v>0</v>
      </c>
      <c r="U59" s="342">
        <v>0</v>
      </c>
      <c r="V59" s="342">
        <v>0</v>
      </c>
      <c r="W59" s="342">
        <v>0</v>
      </c>
      <c r="X59" s="342">
        <v>0</v>
      </c>
      <c r="Y59" s="342">
        <v>0</v>
      </c>
      <c r="Z59" s="342">
        <v>0</v>
      </c>
      <c r="AA59" s="342">
        <v>0</v>
      </c>
      <c r="AB59" s="342">
        <f t="shared" si="2"/>
        <v>0</v>
      </c>
      <c r="AC59" s="348">
        <f t="shared" si="3"/>
        <v>0</v>
      </c>
    </row>
    <row r="60" spans="1:29" x14ac:dyDescent="0.25">
      <c r="A60" s="84" t="s">
        <v>226</v>
      </c>
      <c r="B60" s="85" t="s">
        <v>153</v>
      </c>
      <c r="C60" s="347">
        <v>0</v>
      </c>
      <c r="D60" s="342">
        <v>0</v>
      </c>
      <c r="E60" s="378">
        <v>0</v>
      </c>
      <c r="F60" s="378">
        <f t="shared" si="5"/>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2">
        <f t="shared" si="2"/>
        <v>0</v>
      </c>
      <c r="AC60" s="348">
        <f t="shared" si="3"/>
        <v>0</v>
      </c>
    </row>
    <row r="61" spans="1:29" x14ac:dyDescent="0.25">
      <c r="A61" s="84" t="s">
        <v>227</v>
      </c>
      <c r="B61" s="85" t="s">
        <v>151</v>
      </c>
      <c r="C61" s="347">
        <v>0</v>
      </c>
      <c r="D61" s="342">
        <v>0</v>
      </c>
      <c r="E61" s="378">
        <v>0</v>
      </c>
      <c r="F61" s="378">
        <f t="shared" si="5"/>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2">
        <f t="shared" si="2"/>
        <v>0</v>
      </c>
      <c r="AC61" s="348">
        <f t="shared" si="3"/>
        <v>0</v>
      </c>
    </row>
    <row r="62" spans="1:29" x14ac:dyDescent="0.25">
      <c r="A62" s="84" t="s">
        <v>228</v>
      </c>
      <c r="B62" s="85" t="s">
        <v>149</v>
      </c>
      <c r="C62" s="347">
        <v>0</v>
      </c>
      <c r="D62" s="342">
        <v>0</v>
      </c>
      <c r="E62" s="378">
        <v>0</v>
      </c>
      <c r="F62" s="378">
        <f t="shared" si="5"/>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2">
        <f t="shared" si="2"/>
        <v>0</v>
      </c>
      <c r="AC62" s="348">
        <f t="shared" si="3"/>
        <v>0</v>
      </c>
    </row>
    <row r="63" spans="1:29" x14ac:dyDescent="0.25">
      <c r="A63" s="84" t="s">
        <v>229</v>
      </c>
      <c r="B63" s="85" t="s">
        <v>231</v>
      </c>
      <c r="C63" s="347">
        <v>0</v>
      </c>
      <c r="D63" s="342">
        <v>0</v>
      </c>
      <c r="E63" s="378">
        <v>0</v>
      </c>
      <c r="F63" s="378">
        <f t="shared" si="5"/>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2">
        <f t="shared" si="2"/>
        <v>0</v>
      </c>
      <c r="AC63" s="348">
        <f t="shared" si="3"/>
        <v>0</v>
      </c>
    </row>
    <row r="64" spans="1:29" ht="18.75" x14ac:dyDescent="0.25">
      <c r="A64" s="84" t="s">
        <v>230</v>
      </c>
      <c r="B64" s="83" t="s">
        <v>127</v>
      </c>
      <c r="C64" s="346">
        <v>0</v>
      </c>
      <c r="D64" s="342">
        <v>0</v>
      </c>
      <c r="E64" s="378">
        <v>0</v>
      </c>
      <c r="F64" s="378">
        <f t="shared" si="5"/>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2">
        <f t="shared" si="2"/>
        <v>0</v>
      </c>
      <c r="AC64" s="348">
        <f t="shared" si="3"/>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76"/>
      <c r="C66" s="476"/>
      <c r="D66" s="476"/>
      <c r="E66" s="476"/>
      <c r="F66" s="476"/>
      <c r="G66" s="476"/>
      <c r="H66" s="476"/>
      <c r="I66" s="476"/>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77"/>
      <c r="C68" s="477"/>
      <c r="D68" s="477"/>
      <c r="E68" s="477"/>
      <c r="F68" s="477"/>
      <c r="G68" s="477"/>
      <c r="H68" s="477"/>
      <c r="I68" s="477"/>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76"/>
      <c r="C70" s="476"/>
      <c r="D70" s="476"/>
      <c r="E70" s="476"/>
      <c r="F70" s="476"/>
      <c r="G70" s="476"/>
      <c r="H70" s="476"/>
      <c r="I70" s="476"/>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76"/>
      <c r="C72" s="476"/>
      <c r="D72" s="476"/>
      <c r="E72" s="476"/>
      <c r="F72" s="476"/>
      <c r="G72" s="476"/>
      <c r="H72" s="476"/>
      <c r="I72" s="476"/>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77"/>
      <c r="C73" s="477"/>
      <c r="D73" s="477"/>
      <c r="E73" s="477"/>
      <c r="F73" s="477"/>
      <c r="G73" s="477"/>
      <c r="H73" s="477"/>
      <c r="I73" s="477"/>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76"/>
      <c r="C74" s="476"/>
      <c r="D74" s="476"/>
      <c r="E74" s="476"/>
      <c r="F74" s="476"/>
      <c r="G74" s="476"/>
      <c r="H74" s="476"/>
      <c r="I74" s="476"/>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74"/>
      <c r="C75" s="474"/>
      <c r="D75" s="474"/>
      <c r="E75" s="474"/>
      <c r="F75" s="474"/>
      <c r="G75" s="474"/>
      <c r="H75" s="474"/>
      <c r="I75" s="474"/>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75"/>
      <c r="C77" s="475"/>
      <c r="D77" s="475"/>
      <c r="E77" s="475"/>
      <c r="F77" s="475"/>
      <c r="G77" s="475"/>
      <c r="H77" s="475"/>
      <c r="I77" s="475"/>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5:D64 G25:AB64">
    <cfRule type="cellIs" dxfId="22" priority="11" operator="notEqual">
      <formula>0</formula>
    </cfRule>
  </conditionalFormatting>
  <conditionalFormatting sqref="AC25:AC64">
    <cfRule type="cellIs" dxfId="21" priority="10" operator="notEqual">
      <formula>0</formula>
    </cfRule>
  </conditionalFormatting>
  <conditionalFormatting sqref="C24">
    <cfRule type="cellIs" dxfId="20" priority="9" operator="notEqual">
      <formula>0</formula>
    </cfRule>
  </conditionalFormatting>
  <conditionalFormatting sqref="AC24">
    <cfRule type="cellIs" dxfId="19" priority="8" operator="notEqual">
      <formula>0</formula>
    </cfRule>
  </conditionalFormatting>
  <conditionalFormatting sqref="D24 G24:AA24">
    <cfRule type="cellIs" dxfId="18" priority="7" operator="notEqual">
      <formula>0</formula>
    </cfRule>
  </conditionalFormatting>
  <conditionalFormatting sqref="AB24">
    <cfRule type="cellIs" dxfId="17" priority="6" operator="notEqual">
      <formula>0</formula>
    </cfRule>
  </conditionalFormatting>
  <conditionalFormatting sqref="E24:F24">
    <cfRule type="cellIs" dxfId="16" priority="5" operator="notEqual">
      <formula>0</formula>
    </cfRule>
  </conditionalFormatting>
  <conditionalFormatting sqref="E58:F64 E51:F52 E25:F43 F44 F50 F53:F57">
    <cfRule type="cellIs" dxfId="15" priority="4" operator="notEqual">
      <formula>0</formula>
    </cfRule>
  </conditionalFormatting>
  <conditionalFormatting sqref="F45:F49">
    <cfRule type="cellIs" dxfId="14" priority="3" operator="notEqual">
      <formula>0</formula>
    </cfRule>
  </conditionalFormatting>
  <conditionalFormatting sqref="E44:E50">
    <cfRule type="cellIs" dxfId="13" priority="2" operator="notEqual">
      <formula>0</formula>
    </cfRule>
  </conditionalFormatting>
  <conditionalFormatting sqref="E53:E57">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14" sqref="A14:AV14"/>
      <selection pane="topRight" activeCell="A14" sqref="A14:AV14"/>
      <selection pane="bottomLeft" activeCell="A14" sqref="A14:AV14"/>
      <selection pane="bottomRight" activeCell="O32" sqref="O3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68</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67</v>
      </c>
    </row>
    <row r="4" spans="1:29"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5" s="71"/>
      <c r="B5" s="71"/>
      <c r="C5" s="71"/>
      <c r="D5" s="71"/>
      <c r="E5" s="71"/>
      <c r="F5" s="71"/>
      <c r="L5" s="71"/>
      <c r="M5" s="71"/>
      <c r="AC5" s="15"/>
    </row>
    <row r="6" spans="1:29"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x14ac:dyDescent="0.25">
      <c r="A7" s="167"/>
      <c r="B7" s="167"/>
      <c r="C7" s="167"/>
      <c r="D7" s="167"/>
      <c r="E7" s="167"/>
      <c r="F7" s="167"/>
      <c r="G7" s="167"/>
      <c r="H7" s="167"/>
      <c r="I7" s="167"/>
      <c r="J7" s="92"/>
      <c r="K7" s="92"/>
      <c r="L7" s="92"/>
      <c r="M7" s="92"/>
      <c r="N7" s="92"/>
      <c r="O7" s="92"/>
      <c r="P7" s="92"/>
      <c r="Q7" s="92"/>
      <c r="R7" s="92"/>
      <c r="S7" s="92"/>
      <c r="T7" s="92"/>
      <c r="U7" s="92"/>
      <c r="V7" s="92"/>
      <c r="W7" s="92"/>
      <c r="X7" s="92"/>
      <c r="Y7" s="92"/>
      <c r="Z7" s="92"/>
      <c r="AA7" s="92"/>
      <c r="AB7" s="92"/>
      <c r="AC7" s="92"/>
    </row>
    <row r="8" spans="1:29" x14ac:dyDescent="0.25">
      <c r="A8" s="390" t="str">
        <f>'1. паспорт местоположение'!A9:C9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x14ac:dyDescent="0.25">
      <c r="A10" s="167"/>
      <c r="B10" s="167"/>
      <c r="C10" s="167"/>
      <c r="D10" s="167"/>
      <c r="E10" s="167"/>
      <c r="F10" s="167"/>
      <c r="G10" s="167"/>
      <c r="H10" s="167"/>
      <c r="I10" s="167"/>
      <c r="J10" s="92"/>
      <c r="K10" s="92"/>
      <c r="L10" s="92"/>
      <c r="M10" s="92"/>
      <c r="N10" s="92"/>
      <c r="O10" s="92"/>
      <c r="P10" s="92"/>
      <c r="Q10" s="92"/>
      <c r="R10" s="92"/>
      <c r="S10" s="92"/>
      <c r="T10" s="92"/>
      <c r="U10" s="92"/>
      <c r="V10" s="92"/>
      <c r="W10" s="92"/>
      <c r="X10" s="92"/>
      <c r="Y10" s="92"/>
      <c r="Z10" s="92"/>
      <c r="AA10" s="92"/>
      <c r="AB10" s="92"/>
      <c r="AC10" s="92"/>
    </row>
    <row r="11" spans="1:29" x14ac:dyDescent="0.25">
      <c r="A11" s="390" t="str">
        <f>'1. паспорт местоположение'!A12:C12</f>
        <v>G_16-0049</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6.5" customHeight="1" x14ac:dyDescent="0.3">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row>
    <row r="14" spans="1:29" x14ac:dyDescent="0.25">
      <c r="A14" s="390" t="str">
        <f>'1. паспорт местоположение'!A15</f>
        <v>Строительство КТП 15/0,4 кВ взамен ТП 188-20 (инв.№ 5150785) в г. Багратионовске, ул. Железнодорожная</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6" t="s">
        <v>506</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63" t="s">
        <v>190</v>
      </c>
      <c r="B20" s="463" t="s">
        <v>189</v>
      </c>
      <c r="C20" s="461" t="s">
        <v>188</v>
      </c>
      <c r="D20" s="461"/>
      <c r="E20" s="465" t="s">
        <v>187</v>
      </c>
      <c r="F20" s="465"/>
      <c r="G20" s="471" t="s">
        <v>708</v>
      </c>
      <c r="H20" s="458" t="s">
        <v>671</v>
      </c>
      <c r="I20" s="459"/>
      <c r="J20" s="459"/>
      <c r="K20" s="459"/>
      <c r="L20" s="458" t="s">
        <v>672</v>
      </c>
      <c r="M20" s="459"/>
      <c r="N20" s="459"/>
      <c r="O20" s="459"/>
      <c r="P20" s="458" t="s">
        <v>673</v>
      </c>
      <c r="Q20" s="459"/>
      <c r="R20" s="459"/>
      <c r="S20" s="459"/>
      <c r="T20" s="458" t="s">
        <v>674</v>
      </c>
      <c r="U20" s="459"/>
      <c r="V20" s="459"/>
      <c r="W20" s="459"/>
      <c r="X20" s="458" t="s">
        <v>675</v>
      </c>
      <c r="Y20" s="459"/>
      <c r="Z20" s="459"/>
      <c r="AA20" s="459"/>
      <c r="AB20" s="467" t="s">
        <v>186</v>
      </c>
      <c r="AC20" s="468"/>
      <c r="AD20" s="90"/>
      <c r="AE20" s="90"/>
      <c r="AF20" s="90"/>
    </row>
    <row r="21" spans="1:32" ht="99.75" customHeight="1" x14ac:dyDescent="0.25">
      <c r="A21" s="464"/>
      <c r="B21" s="464"/>
      <c r="C21" s="461"/>
      <c r="D21" s="461"/>
      <c r="E21" s="465"/>
      <c r="F21" s="465"/>
      <c r="G21" s="472"/>
      <c r="H21" s="460" t="s">
        <v>2</v>
      </c>
      <c r="I21" s="460"/>
      <c r="J21" s="460" t="s">
        <v>670</v>
      </c>
      <c r="K21" s="460"/>
      <c r="L21" s="460" t="s">
        <v>2</v>
      </c>
      <c r="M21" s="460"/>
      <c r="N21" s="460" t="s">
        <v>670</v>
      </c>
      <c r="O21" s="460"/>
      <c r="P21" s="460" t="s">
        <v>2</v>
      </c>
      <c r="Q21" s="460"/>
      <c r="R21" s="460" t="s">
        <v>670</v>
      </c>
      <c r="S21" s="460"/>
      <c r="T21" s="460" t="s">
        <v>2</v>
      </c>
      <c r="U21" s="460"/>
      <c r="V21" s="460" t="s">
        <v>670</v>
      </c>
      <c r="W21" s="460"/>
      <c r="X21" s="460" t="s">
        <v>2</v>
      </c>
      <c r="Y21" s="460"/>
      <c r="Z21" s="460" t="s">
        <v>670</v>
      </c>
      <c r="AA21" s="460"/>
      <c r="AB21" s="469"/>
      <c r="AC21" s="470"/>
    </row>
    <row r="22" spans="1:32" ht="89.25" customHeight="1" x14ac:dyDescent="0.25">
      <c r="A22" s="455"/>
      <c r="B22" s="455"/>
      <c r="C22" s="368" t="s">
        <v>2</v>
      </c>
      <c r="D22" s="368" t="s">
        <v>184</v>
      </c>
      <c r="E22" s="374" t="s">
        <v>677</v>
      </c>
      <c r="F22" s="89" t="s">
        <v>709</v>
      </c>
      <c r="G22" s="473"/>
      <c r="H22" s="375" t="s">
        <v>487</v>
      </c>
      <c r="I22" s="375" t="s">
        <v>488</v>
      </c>
      <c r="J22" s="375" t="s">
        <v>487</v>
      </c>
      <c r="K22" s="375" t="s">
        <v>488</v>
      </c>
      <c r="L22" s="375" t="s">
        <v>487</v>
      </c>
      <c r="M22" s="375" t="s">
        <v>488</v>
      </c>
      <c r="N22" s="375" t="s">
        <v>487</v>
      </c>
      <c r="O22" s="375" t="s">
        <v>488</v>
      </c>
      <c r="P22" s="375" t="s">
        <v>487</v>
      </c>
      <c r="Q22" s="375" t="s">
        <v>488</v>
      </c>
      <c r="R22" s="375" t="s">
        <v>487</v>
      </c>
      <c r="S22" s="375" t="s">
        <v>488</v>
      </c>
      <c r="T22" s="375" t="s">
        <v>487</v>
      </c>
      <c r="U22" s="375" t="s">
        <v>488</v>
      </c>
      <c r="V22" s="375" t="s">
        <v>487</v>
      </c>
      <c r="W22" s="375" t="s">
        <v>488</v>
      </c>
      <c r="X22" s="375" t="s">
        <v>487</v>
      </c>
      <c r="Y22" s="375" t="s">
        <v>488</v>
      </c>
      <c r="Z22" s="375" t="s">
        <v>487</v>
      </c>
      <c r="AA22" s="375" t="s">
        <v>488</v>
      </c>
      <c r="AB22" s="368" t="s">
        <v>185</v>
      </c>
      <c r="AC22" s="368" t="s">
        <v>710</v>
      </c>
    </row>
    <row r="23" spans="1:32" ht="19.5" customHeight="1" x14ac:dyDescent="0.25">
      <c r="A23" s="363">
        <v>1</v>
      </c>
      <c r="B23" s="363">
        <v>2</v>
      </c>
      <c r="C23" s="376">
        <f t="shared" ref="C23:AC23" si="0">B23+1</f>
        <v>3</v>
      </c>
      <c r="D23" s="376">
        <f t="shared" si="0"/>
        <v>4</v>
      </c>
      <c r="E23" s="376">
        <f t="shared" si="0"/>
        <v>5</v>
      </c>
      <c r="F23" s="376">
        <f t="shared" si="0"/>
        <v>6</v>
      </c>
      <c r="G23" s="376">
        <f t="shared" si="0"/>
        <v>7</v>
      </c>
      <c r="H23" s="376">
        <f t="shared" si="0"/>
        <v>8</v>
      </c>
      <c r="I23" s="376">
        <f t="shared" si="0"/>
        <v>9</v>
      </c>
      <c r="J23" s="376">
        <f t="shared" si="0"/>
        <v>10</v>
      </c>
      <c r="K23" s="376">
        <f t="shared" si="0"/>
        <v>11</v>
      </c>
      <c r="L23" s="376">
        <f t="shared" si="0"/>
        <v>12</v>
      </c>
      <c r="M23" s="376">
        <f t="shared" si="0"/>
        <v>13</v>
      </c>
      <c r="N23" s="376">
        <f t="shared" si="0"/>
        <v>14</v>
      </c>
      <c r="O23" s="376">
        <f t="shared" si="0"/>
        <v>15</v>
      </c>
      <c r="P23" s="376">
        <f t="shared" si="0"/>
        <v>16</v>
      </c>
      <c r="Q23" s="376">
        <f t="shared" si="0"/>
        <v>17</v>
      </c>
      <c r="R23" s="376">
        <f t="shared" si="0"/>
        <v>18</v>
      </c>
      <c r="S23" s="376">
        <f t="shared" si="0"/>
        <v>19</v>
      </c>
      <c r="T23" s="376">
        <f t="shared" si="0"/>
        <v>20</v>
      </c>
      <c r="U23" s="376">
        <f t="shared" si="0"/>
        <v>21</v>
      </c>
      <c r="V23" s="376">
        <f t="shared" si="0"/>
        <v>22</v>
      </c>
      <c r="W23" s="376">
        <f t="shared" si="0"/>
        <v>23</v>
      </c>
      <c r="X23" s="376">
        <f t="shared" si="0"/>
        <v>24</v>
      </c>
      <c r="Y23" s="376">
        <f t="shared" si="0"/>
        <v>25</v>
      </c>
      <c r="Z23" s="376">
        <f t="shared" si="0"/>
        <v>26</v>
      </c>
      <c r="AA23" s="376">
        <f t="shared" si="0"/>
        <v>27</v>
      </c>
      <c r="AB23" s="376">
        <f>AA23+1</f>
        <v>28</v>
      </c>
      <c r="AC23" s="376">
        <f t="shared" si="0"/>
        <v>29</v>
      </c>
    </row>
    <row r="24" spans="1:32" ht="47.25" customHeight="1" x14ac:dyDescent="0.25">
      <c r="A24" s="87">
        <v>1</v>
      </c>
      <c r="B24" s="86" t="s">
        <v>183</v>
      </c>
      <c r="C24" s="377">
        <v>0</v>
      </c>
      <c r="D24" s="378">
        <v>0</v>
      </c>
      <c r="E24" s="378">
        <v>0</v>
      </c>
      <c r="F24" s="378">
        <v>0</v>
      </c>
      <c r="G24" s="378">
        <f t="shared" ref="D24:Z24" si="1">SUM(G25:G29)</f>
        <v>0</v>
      </c>
      <c r="H24" s="378">
        <f t="shared" si="1"/>
        <v>0</v>
      </c>
      <c r="I24" s="378">
        <f t="shared" si="1"/>
        <v>0</v>
      </c>
      <c r="J24" s="378">
        <f t="shared" si="1"/>
        <v>0</v>
      </c>
      <c r="K24" s="378">
        <f t="shared" si="1"/>
        <v>0</v>
      </c>
      <c r="L24" s="378">
        <f t="shared" si="1"/>
        <v>0</v>
      </c>
      <c r="M24" s="378">
        <f t="shared" si="1"/>
        <v>0</v>
      </c>
      <c r="N24" s="378">
        <f t="shared" si="1"/>
        <v>0.12319200000000001</v>
      </c>
      <c r="O24" s="378">
        <f t="shared" si="1"/>
        <v>0.12319200000000001</v>
      </c>
      <c r="P24" s="378">
        <f t="shared" si="1"/>
        <v>0</v>
      </c>
      <c r="Q24" s="378">
        <f t="shared" si="1"/>
        <v>0</v>
      </c>
      <c r="R24" s="378">
        <f t="shared" si="1"/>
        <v>0</v>
      </c>
      <c r="S24" s="378">
        <f t="shared" si="1"/>
        <v>0</v>
      </c>
      <c r="T24" s="378">
        <f t="shared" si="1"/>
        <v>0</v>
      </c>
      <c r="U24" s="378">
        <f t="shared" si="1"/>
        <v>0</v>
      </c>
      <c r="V24" s="378">
        <f t="shared" si="1"/>
        <v>0</v>
      </c>
      <c r="W24" s="378">
        <f t="shared" si="1"/>
        <v>0</v>
      </c>
      <c r="X24" s="378">
        <f t="shared" si="1"/>
        <v>0</v>
      </c>
      <c r="Y24" s="378">
        <f t="shared" si="1"/>
        <v>0</v>
      </c>
      <c r="Z24" s="378">
        <f t="shared" si="1"/>
        <v>0</v>
      </c>
      <c r="AA24" s="378">
        <f>SUM(AA25:AA29)</f>
        <v>0</v>
      </c>
      <c r="AB24" s="377">
        <f>H24+L24+P24+T24+X24</f>
        <v>0</v>
      </c>
      <c r="AC24" s="378">
        <f>J24+N24+R24+V24+Z24</f>
        <v>0.12319200000000001</v>
      </c>
    </row>
    <row r="25" spans="1:32" ht="24" customHeight="1" x14ac:dyDescent="0.25">
      <c r="A25" s="84" t="s">
        <v>182</v>
      </c>
      <c r="B25" s="55" t="s">
        <v>181</v>
      </c>
      <c r="C25" s="342">
        <v>0</v>
      </c>
      <c r="D25" s="342">
        <v>0</v>
      </c>
      <c r="E25" s="379">
        <v>0</v>
      </c>
      <c r="F25" s="378">
        <v>0</v>
      </c>
      <c r="G25" s="343">
        <v>0</v>
      </c>
      <c r="H25" s="343">
        <v>0</v>
      </c>
      <c r="I25" s="343">
        <v>0</v>
      </c>
      <c r="J25" s="343">
        <v>0</v>
      </c>
      <c r="K25" s="343">
        <v>0</v>
      </c>
      <c r="L25" s="343">
        <v>0</v>
      </c>
      <c r="M25" s="343">
        <v>0</v>
      </c>
      <c r="N25" s="343">
        <v>0</v>
      </c>
      <c r="O25" s="343">
        <v>0</v>
      </c>
      <c r="P25" s="343">
        <v>0</v>
      </c>
      <c r="Q25" s="343">
        <v>0</v>
      </c>
      <c r="R25" s="343">
        <v>0</v>
      </c>
      <c r="S25" s="343">
        <v>0</v>
      </c>
      <c r="T25" s="343">
        <v>0</v>
      </c>
      <c r="U25" s="343">
        <v>0</v>
      </c>
      <c r="V25" s="343">
        <v>0</v>
      </c>
      <c r="W25" s="343">
        <v>0</v>
      </c>
      <c r="X25" s="343">
        <v>0</v>
      </c>
      <c r="Y25" s="343">
        <v>0</v>
      </c>
      <c r="Z25" s="343">
        <v>0</v>
      </c>
      <c r="AA25" s="343">
        <v>0</v>
      </c>
      <c r="AB25" s="342">
        <f t="shared" ref="AB25:AB64" si="2">H25+L25+P25+T25+X25</f>
        <v>0</v>
      </c>
      <c r="AC25" s="348">
        <f t="shared" ref="AC25:AC64" si="3">J25+N25+R25+V25+Z25</f>
        <v>0</v>
      </c>
    </row>
    <row r="26" spans="1:32" x14ac:dyDescent="0.25">
      <c r="A26" s="84" t="s">
        <v>180</v>
      </c>
      <c r="B26" s="55" t="s">
        <v>179</v>
      </c>
      <c r="C26" s="342">
        <v>0</v>
      </c>
      <c r="D26" s="342">
        <v>0</v>
      </c>
      <c r="E26" s="379">
        <v>0</v>
      </c>
      <c r="F26" s="378">
        <v>0</v>
      </c>
      <c r="G26" s="343">
        <v>0</v>
      </c>
      <c r="H26" s="343">
        <v>0</v>
      </c>
      <c r="I26" s="343">
        <v>0</v>
      </c>
      <c r="J26" s="343">
        <v>0</v>
      </c>
      <c r="K26" s="343">
        <v>0</v>
      </c>
      <c r="L26" s="343">
        <v>0</v>
      </c>
      <c r="M26" s="343">
        <v>0</v>
      </c>
      <c r="N26" s="343">
        <v>0</v>
      </c>
      <c r="O26" s="343">
        <v>0</v>
      </c>
      <c r="P26" s="343">
        <v>0</v>
      </c>
      <c r="Q26" s="343">
        <v>0</v>
      </c>
      <c r="R26" s="343">
        <v>0</v>
      </c>
      <c r="S26" s="343">
        <v>0</v>
      </c>
      <c r="T26" s="343">
        <v>0</v>
      </c>
      <c r="U26" s="343">
        <v>0</v>
      </c>
      <c r="V26" s="343">
        <v>0</v>
      </c>
      <c r="W26" s="343">
        <v>0</v>
      </c>
      <c r="X26" s="343">
        <v>0</v>
      </c>
      <c r="Y26" s="343">
        <v>0</v>
      </c>
      <c r="Z26" s="343">
        <v>0</v>
      </c>
      <c r="AA26" s="343">
        <v>0</v>
      </c>
      <c r="AB26" s="342">
        <f t="shared" si="2"/>
        <v>0</v>
      </c>
      <c r="AC26" s="348">
        <f t="shared" si="3"/>
        <v>0</v>
      </c>
    </row>
    <row r="27" spans="1:32" ht="31.5" x14ac:dyDescent="0.25">
      <c r="A27" s="84" t="s">
        <v>178</v>
      </c>
      <c r="B27" s="55" t="s">
        <v>443</v>
      </c>
      <c r="C27" s="342">
        <v>0</v>
      </c>
      <c r="D27" s="342">
        <v>0</v>
      </c>
      <c r="E27" s="379">
        <v>0</v>
      </c>
      <c r="F27" s="378">
        <v>0</v>
      </c>
      <c r="G27" s="343">
        <v>0</v>
      </c>
      <c r="H27" s="343">
        <v>0</v>
      </c>
      <c r="I27" s="343">
        <v>0</v>
      </c>
      <c r="J27" s="343">
        <v>0</v>
      </c>
      <c r="K27" s="343">
        <v>0</v>
      </c>
      <c r="L27" s="343">
        <v>0</v>
      </c>
      <c r="M27" s="343">
        <v>0</v>
      </c>
      <c r="N27" s="344">
        <v>0</v>
      </c>
      <c r="O27" s="343">
        <v>0</v>
      </c>
      <c r="P27" s="343">
        <v>0</v>
      </c>
      <c r="Q27" s="343">
        <v>0</v>
      </c>
      <c r="R27" s="343">
        <v>0</v>
      </c>
      <c r="S27" s="343">
        <v>0</v>
      </c>
      <c r="T27" s="343">
        <v>0</v>
      </c>
      <c r="U27" s="343">
        <v>0</v>
      </c>
      <c r="V27" s="343">
        <v>0</v>
      </c>
      <c r="W27" s="343">
        <v>0</v>
      </c>
      <c r="X27" s="343">
        <v>0</v>
      </c>
      <c r="Y27" s="343">
        <v>0</v>
      </c>
      <c r="Z27" s="343">
        <v>0</v>
      </c>
      <c r="AA27" s="343">
        <v>0</v>
      </c>
      <c r="AB27" s="342">
        <f t="shared" si="2"/>
        <v>0</v>
      </c>
      <c r="AC27" s="348">
        <f t="shared" si="3"/>
        <v>0</v>
      </c>
    </row>
    <row r="28" spans="1:32" x14ac:dyDescent="0.25">
      <c r="A28" s="84" t="s">
        <v>177</v>
      </c>
      <c r="B28" s="55" t="s">
        <v>176</v>
      </c>
      <c r="C28" s="342">
        <v>0</v>
      </c>
      <c r="D28" s="342">
        <v>0</v>
      </c>
      <c r="E28" s="379">
        <v>0</v>
      </c>
      <c r="F28" s="378">
        <v>0</v>
      </c>
      <c r="G28" s="343">
        <v>0</v>
      </c>
      <c r="H28" s="343">
        <v>0</v>
      </c>
      <c r="I28" s="343">
        <v>0</v>
      </c>
      <c r="J28" s="343">
        <v>0</v>
      </c>
      <c r="K28" s="343">
        <v>0</v>
      </c>
      <c r="L28" s="343">
        <v>0</v>
      </c>
      <c r="M28" s="343">
        <v>0</v>
      </c>
      <c r="N28" s="343">
        <v>0.12319200000000001</v>
      </c>
      <c r="O28" s="343">
        <v>0.12319200000000001</v>
      </c>
      <c r="P28" s="343">
        <v>0</v>
      </c>
      <c r="Q28" s="343">
        <v>0</v>
      </c>
      <c r="R28" s="343">
        <v>0</v>
      </c>
      <c r="S28" s="343">
        <v>0</v>
      </c>
      <c r="T28" s="343">
        <v>0</v>
      </c>
      <c r="U28" s="343">
        <v>0</v>
      </c>
      <c r="V28" s="343">
        <v>0</v>
      </c>
      <c r="W28" s="343">
        <v>0</v>
      </c>
      <c r="X28" s="343">
        <v>0</v>
      </c>
      <c r="Y28" s="343">
        <v>0</v>
      </c>
      <c r="Z28" s="343">
        <v>0</v>
      </c>
      <c r="AA28" s="343">
        <v>0</v>
      </c>
      <c r="AB28" s="342">
        <f t="shared" si="2"/>
        <v>0</v>
      </c>
      <c r="AC28" s="348">
        <f t="shared" si="3"/>
        <v>0.12319200000000001</v>
      </c>
    </row>
    <row r="29" spans="1:32" x14ac:dyDescent="0.25">
      <c r="A29" s="84" t="s">
        <v>175</v>
      </c>
      <c r="B29" s="88" t="s">
        <v>174</v>
      </c>
      <c r="C29" s="342">
        <v>0</v>
      </c>
      <c r="D29" s="342">
        <v>0</v>
      </c>
      <c r="E29" s="379">
        <v>0</v>
      </c>
      <c r="F29" s="378">
        <v>0</v>
      </c>
      <c r="G29" s="343">
        <v>0</v>
      </c>
      <c r="H29" s="343">
        <v>0</v>
      </c>
      <c r="I29" s="343">
        <v>0</v>
      </c>
      <c r="J29" s="343">
        <v>0</v>
      </c>
      <c r="K29" s="343">
        <v>0</v>
      </c>
      <c r="L29" s="343">
        <v>0</v>
      </c>
      <c r="M29" s="343">
        <v>0</v>
      </c>
      <c r="N29" s="343">
        <v>0</v>
      </c>
      <c r="O29" s="343">
        <v>0</v>
      </c>
      <c r="P29" s="343">
        <v>0</v>
      </c>
      <c r="Q29" s="343">
        <v>0</v>
      </c>
      <c r="R29" s="343">
        <v>0</v>
      </c>
      <c r="S29" s="343">
        <v>0</v>
      </c>
      <c r="T29" s="343">
        <v>0</v>
      </c>
      <c r="U29" s="343">
        <v>0</v>
      </c>
      <c r="V29" s="343">
        <v>0</v>
      </c>
      <c r="W29" s="343">
        <v>0</v>
      </c>
      <c r="X29" s="343">
        <v>0</v>
      </c>
      <c r="Y29" s="343">
        <v>0</v>
      </c>
      <c r="Z29" s="343">
        <v>0</v>
      </c>
      <c r="AA29" s="343">
        <v>0</v>
      </c>
      <c r="AB29" s="342">
        <f t="shared" si="2"/>
        <v>0</v>
      </c>
      <c r="AC29" s="348">
        <f t="shared" si="3"/>
        <v>0</v>
      </c>
    </row>
    <row r="30" spans="1:32" ht="47.25" x14ac:dyDescent="0.25">
      <c r="A30" s="87" t="s">
        <v>63</v>
      </c>
      <c r="B30" s="86" t="s">
        <v>173</v>
      </c>
      <c r="C30" s="342">
        <v>0</v>
      </c>
      <c r="D30" s="342">
        <v>0</v>
      </c>
      <c r="E30" s="378">
        <v>0</v>
      </c>
      <c r="F30" s="378">
        <v>0</v>
      </c>
      <c r="G30" s="342">
        <v>0</v>
      </c>
      <c r="H30" s="342">
        <v>0</v>
      </c>
      <c r="I30" s="342">
        <v>0</v>
      </c>
      <c r="J30" s="342">
        <v>0.44603999999999999</v>
      </c>
      <c r="K30" s="342">
        <v>0</v>
      </c>
      <c r="L30" s="342">
        <v>0</v>
      </c>
      <c r="M30" s="342">
        <v>0</v>
      </c>
      <c r="N30" s="345">
        <f>SUM(N31:N34)</f>
        <v>4.97988125</v>
      </c>
      <c r="O30" s="345">
        <f>SUM(O31:O34)</f>
        <v>4.97988125</v>
      </c>
      <c r="P30" s="342">
        <v>0</v>
      </c>
      <c r="Q30" s="342">
        <v>0</v>
      </c>
      <c r="R30" s="342">
        <v>0</v>
      </c>
      <c r="S30" s="342">
        <v>0</v>
      </c>
      <c r="T30" s="342">
        <v>0</v>
      </c>
      <c r="U30" s="342">
        <v>0</v>
      </c>
      <c r="V30" s="342">
        <v>0</v>
      </c>
      <c r="W30" s="342">
        <v>0</v>
      </c>
      <c r="X30" s="342">
        <v>0</v>
      </c>
      <c r="Y30" s="342">
        <v>0</v>
      </c>
      <c r="Z30" s="342">
        <v>0</v>
      </c>
      <c r="AA30" s="342">
        <v>0</v>
      </c>
      <c r="AB30" s="342">
        <f t="shared" si="2"/>
        <v>0</v>
      </c>
      <c r="AC30" s="348">
        <f t="shared" si="3"/>
        <v>5.42592125</v>
      </c>
    </row>
    <row r="31" spans="1:32" x14ac:dyDescent="0.25">
      <c r="A31" s="87" t="s">
        <v>172</v>
      </c>
      <c r="B31" s="55" t="s">
        <v>171</v>
      </c>
      <c r="C31" s="342">
        <v>0</v>
      </c>
      <c r="D31" s="342">
        <v>0</v>
      </c>
      <c r="E31" s="378">
        <v>0</v>
      </c>
      <c r="F31" s="378">
        <v>0</v>
      </c>
      <c r="G31" s="343">
        <v>0</v>
      </c>
      <c r="H31" s="343">
        <v>0</v>
      </c>
      <c r="I31" s="343">
        <v>0</v>
      </c>
      <c r="J31" s="343">
        <v>0.44603999999999999</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2">
        <f t="shared" si="2"/>
        <v>0</v>
      </c>
      <c r="AC31" s="348">
        <f t="shared" si="3"/>
        <v>0.44603999999999999</v>
      </c>
    </row>
    <row r="32" spans="1:32" ht="31.5" x14ac:dyDescent="0.25">
      <c r="A32" s="87" t="s">
        <v>170</v>
      </c>
      <c r="B32" s="55" t="s">
        <v>169</v>
      </c>
      <c r="C32" s="342">
        <v>0</v>
      </c>
      <c r="D32" s="342">
        <v>0</v>
      </c>
      <c r="E32" s="378">
        <v>0</v>
      </c>
      <c r="F32" s="378">
        <v>0</v>
      </c>
      <c r="G32" s="343">
        <v>0</v>
      </c>
      <c r="H32" s="343">
        <v>0</v>
      </c>
      <c r="I32" s="343">
        <v>0</v>
      </c>
      <c r="J32" s="343">
        <v>0</v>
      </c>
      <c r="K32" s="343">
        <v>0</v>
      </c>
      <c r="L32" s="343">
        <v>0</v>
      </c>
      <c r="M32" s="343">
        <v>0</v>
      </c>
      <c r="N32" s="343">
        <v>0.52724044999999997</v>
      </c>
      <c r="O32" s="343">
        <v>0.52724044999999997</v>
      </c>
      <c r="P32" s="343">
        <v>0</v>
      </c>
      <c r="Q32" s="343">
        <v>0</v>
      </c>
      <c r="R32" s="343">
        <v>0</v>
      </c>
      <c r="S32" s="343">
        <v>0</v>
      </c>
      <c r="T32" s="343">
        <v>0</v>
      </c>
      <c r="U32" s="343">
        <v>0</v>
      </c>
      <c r="V32" s="343">
        <v>0</v>
      </c>
      <c r="W32" s="343">
        <v>0</v>
      </c>
      <c r="X32" s="343">
        <v>0</v>
      </c>
      <c r="Y32" s="343">
        <v>0</v>
      </c>
      <c r="Z32" s="343">
        <v>0</v>
      </c>
      <c r="AA32" s="343">
        <v>0</v>
      </c>
      <c r="AB32" s="342">
        <f t="shared" si="2"/>
        <v>0</v>
      </c>
      <c r="AC32" s="348">
        <f t="shared" si="3"/>
        <v>0.52724044999999997</v>
      </c>
    </row>
    <row r="33" spans="1:29" x14ac:dyDescent="0.25">
      <c r="A33" s="87" t="s">
        <v>168</v>
      </c>
      <c r="B33" s="55" t="s">
        <v>167</v>
      </c>
      <c r="C33" s="342">
        <v>0</v>
      </c>
      <c r="D33" s="342">
        <v>0</v>
      </c>
      <c r="E33" s="378">
        <v>0</v>
      </c>
      <c r="F33" s="378">
        <v>0</v>
      </c>
      <c r="G33" s="343">
        <v>0</v>
      </c>
      <c r="H33" s="343">
        <v>0</v>
      </c>
      <c r="I33" s="343">
        <v>0</v>
      </c>
      <c r="J33" s="343">
        <v>0</v>
      </c>
      <c r="K33" s="343">
        <v>0</v>
      </c>
      <c r="L33" s="343">
        <v>0</v>
      </c>
      <c r="M33" s="343">
        <v>0</v>
      </c>
      <c r="N33" s="343">
        <v>4.2924520300000006</v>
      </c>
      <c r="O33" s="343">
        <v>4.2924520300000006</v>
      </c>
      <c r="P33" s="343">
        <v>0</v>
      </c>
      <c r="Q33" s="343">
        <v>0</v>
      </c>
      <c r="R33" s="343">
        <v>0</v>
      </c>
      <c r="S33" s="343">
        <v>0</v>
      </c>
      <c r="T33" s="343">
        <v>0</v>
      </c>
      <c r="U33" s="343">
        <v>0</v>
      </c>
      <c r="V33" s="343">
        <v>0</v>
      </c>
      <c r="W33" s="343">
        <v>0</v>
      </c>
      <c r="X33" s="343">
        <v>0</v>
      </c>
      <c r="Y33" s="343">
        <v>0</v>
      </c>
      <c r="Z33" s="343">
        <v>0</v>
      </c>
      <c r="AA33" s="343">
        <v>0</v>
      </c>
      <c r="AB33" s="342">
        <f t="shared" si="2"/>
        <v>0</v>
      </c>
      <c r="AC33" s="348">
        <f t="shared" si="3"/>
        <v>4.2924520300000006</v>
      </c>
    </row>
    <row r="34" spans="1:29" x14ac:dyDescent="0.25">
      <c r="A34" s="87" t="s">
        <v>166</v>
      </c>
      <c r="B34" s="55" t="s">
        <v>165</v>
      </c>
      <c r="C34" s="342">
        <v>0</v>
      </c>
      <c r="D34" s="342">
        <v>0</v>
      </c>
      <c r="E34" s="378">
        <v>0</v>
      </c>
      <c r="F34" s="378">
        <v>0</v>
      </c>
      <c r="G34" s="343">
        <v>0</v>
      </c>
      <c r="H34" s="343">
        <v>0</v>
      </c>
      <c r="I34" s="343">
        <v>0</v>
      </c>
      <c r="J34" s="343">
        <v>0</v>
      </c>
      <c r="K34" s="343">
        <v>0</v>
      </c>
      <c r="L34" s="343">
        <v>0</v>
      </c>
      <c r="M34" s="343">
        <v>0</v>
      </c>
      <c r="N34" s="343">
        <v>0.16018876999999998</v>
      </c>
      <c r="O34" s="343">
        <v>0.16018876999999998</v>
      </c>
      <c r="P34" s="343">
        <v>0</v>
      </c>
      <c r="Q34" s="343">
        <v>0</v>
      </c>
      <c r="R34" s="343">
        <v>0</v>
      </c>
      <c r="S34" s="343">
        <v>0</v>
      </c>
      <c r="T34" s="343">
        <v>0</v>
      </c>
      <c r="U34" s="343">
        <v>0</v>
      </c>
      <c r="V34" s="343">
        <v>0</v>
      </c>
      <c r="W34" s="343">
        <v>0</v>
      </c>
      <c r="X34" s="343">
        <v>0</v>
      </c>
      <c r="Y34" s="343">
        <v>0</v>
      </c>
      <c r="Z34" s="343">
        <v>0</v>
      </c>
      <c r="AA34" s="343">
        <v>0</v>
      </c>
      <c r="AB34" s="342">
        <f t="shared" si="2"/>
        <v>0</v>
      </c>
      <c r="AC34" s="348">
        <f t="shared" si="3"/>
        <v>0.16018876999999998</v>
      </c>
    </row>
    <row r="35" spans="1:29" ht="31.5" x14ac:dyDescent="0.25">
      <c r="A35" s="87" t="s">
        <v>62</v>
      </c>
      <c r="B35" s="86" t="s">
        <v>164</v>
      </c>
      <c r="C35" s="342">
        <v>0</v>
      </c>
      <c r="D35" s="342">
        <v>0</v>
      </c>
      <c r="E35" s="378">
        <v>0</v>
      </c>
      <c r="F35" s="378">
        <v>0</v>
      </c>
      <c r="G35" s="342">
        <v>0</v>
      </c>
      <c r="H35" s="342">
        <v>0</v>
      </c>
      <c r="I35" s="342">
        <v>0</v>
      </c>
      <c r="J35" s="342">
        <v>0</v>
      </c>
      <c r="K35" s="342">
        <v>0</v>
      </c>
      <c r="L35" s="342">
        <v>0</v>
      </c>
      <c r="M35" s="342">
        <v>0</v>
      </c>
      <c r="N35" s="345">
        <v>0</v>
      </c>
      <c r="O35" s="342">
        <v>0</v>
      </c>
      <c r="P35" s="342">
        <v>0</v>
      </c>
      <c r="Q35" s="342">
        <v>0</v>
      </c>
      <c r="R35" s="342">
        <v>0</v>
      </c>
      <c r="S35" s="342">
        <v>0</v>
      </c>
      <c r="T35" s="342">
        <v>0</v>
      </c>
      <c r="U35" s="342">
        <v>0</v>
      </c>
      <c r="V35" s="342">
        <v>0</v>
      </c>
      <c r="W35" s="342">
        <v>0</v>
      </c>
      <c r="X35" s="342">
        <v>0</v>
      </c>
      <c r="Y35" s="342">
        <v>0</v>
      </c>
      <c r="Z35" s="342">
        <v>0</v>
      </c>
      <c r="AA35" s="342">
        <v>0</v>
      </c>
      <c r="AB35" s="342">
        <f t="shared" si="2"/>
        <v>0</v>
      </c>
      <c r="AC35" s="348">
        <f t="shared" si="3"/>
        <v>0</v>
      </c>
    </row>
    <row r="36" spans="1:29" ht="31.5" x14ac:dyDescent="0.25">
      <c r="A36" s="84" t="s">
        <v>163</v>
      </c>
      <c r="B36" s="83" t="s">
        <v>162</v>
      </c>
      <c r="C36" s="346">
        <v>0</v>
      </c>
      <c r="D36" s="342">
        <v>0</v>
      </c>
      <c r="E36" s="378">
        <v>0</v>
      </c>
      <c r="F36" s="378">
        <v>0</v>
      </c>
      <c r="G36" s="343">
        <v>0</v>
      </c>
      <c r="H36" s="343">
        <v>0</v>
      </c>
      <c r="I36" s="343">
        <v>0</v>
      </c>
      <c r="J36" s="343">
        <v>0</v>
      </c>
      <c r="K36" s="343">
        <v>0</v>
      </c>
      <c r="L36" s="343">
        <v>0</v>
      </c>
      <c r="M36" s="343">
        <v>0</v>
      </c>
      <c r="N36" s="343">
        <v>0</v>
      </c>
      <c r="O36" s="343">
        <v>0</v>
      </c>
      <c r="P36" s="343">
        <v>0</v>
      </c>
      <c r="Q36" s="343">
        <v>0</v>
      </c>
      <c r="R36" s="343">
        <v>0</v>
      </c>
      <c r="S36" s="343">
        <v>0</v>
      </c>
      <c r="T36" s="343">
        <v>0</v>
      </c>
      <c r="U36" s="343">
        <v>0</v>
      </c>
      <c r="V36" s="343">
        <v>0</v>
      </c>
      <c r="W36" s="343">
        <v>0</v>
      </c>
      <c r="X36" s="343">
        <v>0</v>
      </c>
      <c r="Y36" s="343">
        <v>0</v>
      </c>
      <c r="Z36" s="343">
        <v>0</v>
      </c>
      <c r="AA36" s="343">
        <v>0</v>
      </c>
      <c r="AB36" s="342">
        <f t="shared" si="2"/>
        <v>0</v>
      </c>
      <c r="AC36" s="348">
        <f t="shared" si="3"/>
        <v>0</v>
      </c>
    </row>
    <row r="37" spans="1:29" x14ac:dyDescent="0.25">
      <c r="A37" s="84" t="s">
        <v>161</v>
      </c>
      <c r="B37" s="83" t="s">
        <v>151</v>
      </c>
      <c r="C37" s="346">
        <v>0</v>
      </c>
      <c r="D37" s="342">
        <v>0</v>
      </c>
      <c r="E37" s="378">
        <v>0</v>
      </c>
      <c r="F37" s="378">
        <v>0</v>
      </c>
      <c r="G37" s="343">
        <v>0</v>
      </c>
      <c r="H37" s="343">
        <v>0</v>
      </c>
      <c r="I37" s="343">
        <v>0</v>
      </c>
      <c r="J37" s="343">
        <v>0</v>
      </c>
      <c r="K37" s="343">
        <v>0</v>
      </c>
      <c r="L37" s="343">
        <v>0</v>
      </c>
      <c r="M37" s="343">
        <v>0</v>
      </c>
      <c r="N37" s="344">
        <v>0</v>
      </c>
      <c r="O37" s="343">
        <v>0</v>
      </c>
      <c r="P37" s="343">
        <v>0</v>
      </c>
      <c r="Q37" s="343">
        <v>0</v>
      </c>
      <c r="R37" s="343">
        <v>0</v>
      </c>
      <c r="S37" s="343">
        <v>0</v>
      </c>
      <c r="T37" s="343">
        <v>0</v>
      </c>
      <c r="U37" s="343">
        <v>0</v>
      </c>
      <c r="V37" s="343">
        <v>0</v>
      </c>
      <c r="W37" s="343">
        <v>0</v>
      </c>
      <c r="X37" s="343">
        <v>0</v>
      </c>
      <c r="Y37" s="343">
        <v>0</v>
      </c>
      <c r="Z37" s="343">
        <v>0</v>
      </c>
      <c r="AA37" s="343">
        <v>0</v>
      </c>
      <c r="AB37" s="342">
        <f t="shared" si="2"/>
        <v>0</v>
      </c>
      <c r="AC37" s="348">
        <f t="shared" si="3"/>
        <v>0</v>
      </c>
    </row>
    <row r="38" spans="1:29" x14ac:dyDescent="0.25">
      <c r="A38" s="84" t="s">
        <v>160</v>
      </c>
      <c r="B38" s="83" t="s">
        <v>149</v>
      </c>
      <c r="C38" s="346">
        <v>0</v>
      </c>
      <c r="D38" s="342">
        <v>0</v>
      </c>
      <c r="E38" s="378">
        <v>0</v>
      </c>
      <c r="F38" s="378">
        <v>0</v>
      </c>
      <c r="G38" s="343">
        <v>0</v>
      </c>
      <c r="H38" s="343">
        <v>0</v>
      </c>
      <c r="I38" s="343">
        <v>0</v>
      </c>
      <c r="J38" s="343">
        <v>0</v>
      </c>
      <c r="K38" s="343">
        <v>0</v>
      </c>
      <c r="L38" s="343">
        <v>0</v>
      </c>
      <c r="M38" s="343">
        <v>0</v>
      </c>
      <c r="N38" s="343">
        <v>0</v>
      </c>
      <c r="O38" s="343">
        <v>0</v>
      </c>
      <c r="P38" s="343">
        <v>0</v>
      </c>
      <c r="Q38" s="343">
        <v>0</v>
      </c>
      <c r="R38" s="343">
        <v>0</v>
      </c>
      <c r="S38" s="343">
        <v>0</v>
      </c>
      <c r="T38" s="343">
        <v>0</v>
      </c>
      <c r="U38" s="343">
        <v>0</v>
      </c>
      <c r="V38" s="343">
        <v>0</v>
      </c>
      <c r="W38" s="343">
        <v>0</v>
      </c>
      <c r="X38" s="343">
        <v>0</v>
      </c>
      <c r="Y38" s="343">
        <v>0</v>
      </c>
      <c r="Z38" s="343">
        <v>0</v>
      </c>
      <c r="AA38" s="343">
        <v>0</v>
      </c>
      <c r="AB38" s="342">
        <f t="shared" si="2"/>
        <v>0</v>
      </c>
      <c r="AC38" s="348">
        <f t="shared" si="3"/>
        <v>0</v>
      </c>
    </row>
    <row r="39" spans="1:29" ht="31.5" x14ac:dyDescent="0.25">
      <c r="A39" s="84" t="s">
        <v>159</v>
      </c>
      <c r="B39" s="55" t="s">
        <v>147</v>
      </c>
      <c r="C39" s="342">
        <v>0</v>
      </c>
      <c r="D39" s="342">
        <v>0</v>
      </c>
      <c r="E39" s="378">
        <v>0</v>
      </c>
      <c r="F39" s="378">
        <v>0</v>
      </c>
      <c r="G39" s="343">
        <v>0</v>
      </c>
      <c r="H39" s="343">
        <v>0</v>
      </c>
      <c r="I39" s="343">
        <v>0</v>
      </c>
      <c r="J39" s="343">
        <v>0</v>
      </c>
      <c r="K39" s="343">
        <v>0</v>
      </c>
      <c r="L39" s="343">
        <v>0</v>
      </c>
      <c r="M39" s="343">
        <v>0</v>
      </c>
      <c r="N39" s="343">
        <v>0</v>
      </c>
      <c r="O39" s="343">
        <v>0</v>
      </c>
      <c r="P39" s="343">
        <v>0</v>
      </c>
      <c r="Q39" s="343">
        <v>0</v>
      </c>
      <c r="R39" s="343">
        <v>0</v>
      </c>
      <c r="S39" s="343">
        <v>0</v>
      </c>
      <c r="T39" s="343">
        <v>0</v>
      </c>
      <c r="U39" s="343">
        <v>0</v>
      </c>
      <c r="V39" s="343">
        <v>0</v>
      </c>
      <c r="W39" s="343">
        <v>0</v>
      </c>
      <c r="X39" s="343">
        <v>0</v>
      </c>
      <c r="Y39" s="343">
        <v>0</v>
      </c>
      <c r="Z39" s="343">
        <v>0</v>
      </c>
      <c r="AA39" s="343">
        <v>0</v>
      </c>
      <c r="AB39" s="342">
        <f t="shared" si="2"/>
        <v>0</v>
      </c>
      <c r="AC39" s="348">
        <f t="shared" si="3"/>
        <v>0</v>
      </c>
    </row>
    <row r="40" spans="1:29" ht="31.5" x14ac:dyDescent="0.25">
      <c r="A40" s="84" t="s">
        <v>158</v>
      </c>
      <c r="B40" s="55" t="s">
        <v>145</v>
      </c>
      <c r="C40" s="342">
        <v>0</v>
      </c>
      <c r="D40" s="342">
        <v>0</v>
      </c>
      <c r="E40" s="378">
        <v>0</v>
      </c>
      <c r="F40" s="378">
        <v>0</v>
      </c>
      <c r="G40" s="343">
        <v>0</v>
      </c>
      <c r="H40" s="343">
        <v>0</v>
      </c>
      <c r="I40" s="343">
        <v>0</v>
      </c>
      <c r="J40" s="343">
        <v>0</v>
      </c>
      <c r="K40" s="343">
        <v>0</v>
      </c>
      <c r="L40" s="343">
        <v>0</v>
      </c>
      <c r="M40" s="343">
        <v>0</v>
      </c>
      <c r="N40" s="343">
        <v>0</v>
      </c>
      <c r="O40" s="343">
        <v>0</v>
      </c>
      <c r="P40" s="343">
        <v>0</v>
      </c>
      <c r="Q40" s="343">
        <v>0</v>
      </c>
      <c r="R40" s="343">
        <v>0</v>
      </c>
      <c r="S40" s="343">
        <v>0</v>
      </c>
      <c r="T40" s="343">
        <v>0</v>
      </c>
      <c r="U40" s="343">
        <v>0</v>
      </c>
      <c r="V40" s="343">
        <v>0</v>
      </c>
      <c r="W40" s="343">
        <v>0</v>
      </c>
      <c r="X40" s="343">
        <v>0</v>
      </c>
      <c r="Y40" s="343">
        <v>0</v>
      </c>
      <c r="Z40" s="343">
        <v>0</v>
      </c>
      <c r="AA40" s="343">
        <v>0</v>
      </c>
      <c r="AB40" s="342">
        <f t="shared" si="2"/>
        <v>0</v>
      </c>
      <c r="AC40" s="348">
        <f t="shared" si="3"/>
        <v>0</v>
      </c>
    </row>
    <row r="41" spans="1:29" x14ac:dyDescent="0.25">
      <c r="A41" s="84" t="s">
        <v>157</v>
      </c>
      <c r="B41" s="55" t="s">
        <v>143</v>
      </c>
      <c r="C41" s="342">
        <v>0</v>
      </c>
      <c r="D41" s="342">
        <v>0</v>
      </c>
      <c r="E41" s="378">
        <v>0</v>
      </c>
      <c r="F41" s="378">
        <v>0</v>
      </c>
      <c r="G41" s="343">
        <v>0</v>
      </c>
      <c r="H41" s="343">
        <v>0</v>
      </c>
      <c r="I41" s="343">
        <v>0</v>
      </c>
      <c r="J41" s="343">
        <v>0</v>
      </c>
      <c r="K41" s="343">
        <v>0</v>
      </c>
      <c r="L41" s="343">
        <v>0</v>
      </c>
      <c r="M41" s="343">
        <v>0</v>
      </c>
      <c r="N41" s="343">
        <v>0</v>
      </c>
      <c r="O41" s="343">
        <v>0</v>
      </c>
      <c r="P41" s="343">
        <v>0</v>
      </c>
      <c r="Q41" s="343">
        <v>0</v>
      </c>
      <c r="R41" s="343">
        <v>0</v>
      </c>
      <c r="S41" s="343">
        <v>0</v>
      </c>
      <c r="T41" s="343">
        <v>0</v>
      </c>
      <c r="U41" s="343">
        <v>0</v>
      </c>
      <c r="V41" s="343">
        <v>0</v>
      </c>
      <c r="W41" s="343">
        <v>0</v>
      </c>
      <c r="X41" s="343">
        <v>0</v>
      </c>
      <c r="Y41" s="343">
        <v>0</v>
      </c>
      <c r="Z41" s="343">
        <v>0</v>
      </c>
      <c r="AA41" s="343">
        <v>0</v>
      </c>
      <c r="AB41" s="342">
        <f t="shared" si="2"/>
        <v>0</v>
      </c>
      <c r="AC41" s="348">
        <f t="shared" si="3"/>
        <v>0</v>
      </c>
    </row>
    <row r="42" spans="1:29" ht="18.75" x14ac:dyDescent="0.25">
      <c r="A42" s="84" t="s">
        <v>156</v>
      </c>
      <c r="B42" s="83" t="s">
        <v>141</v>
      </c>
      <c r="C42" s="346">
        <v>0</v>
      </c>
      <c r="D42" s="342">
        <v>0</v>
      </c>
      <c r="E42" s="378">
        <v>0</v>
      </c>
      <c r="F42" s="378">
        <v>0</v>
      </c>
      <c r="G42" s="343">
        <v>0</v>
      </c>
      <c r="H42" s="343">
        <v>0</v>
      </c>
      <c r="I42" s="343">
        <v>0</v>
      </c>
      <c r="J42" s="343">
        <v>0</v>
      </c>
      <c r="K42" s="343">
        <v>0</v>
      </c>
      <c r="L42" s="343">
        <v>0</v>
      </c>
      <c r="M42" s="343">
        <v>0</v>
      </c>
      <c r="N42" s="343">
        <v>0</v>
      </c>
      <c r="O42" s="343">
        <v>0</v>
      </c>
      <c r="P42" s="343">
        <v>0</v>
      </c>
      <c r="Q42" s="343">
        <v>0</v>
      </c>
      <c r="R42" s="343">
        <v>0</v>
      </c>
      <c r="S42" s="343">
        <v>0</v>
      </c>
      <c r="T42" s="343">
        <v>0</v>
      </c>
      <c r="U42" s="343">
        <v>0</v>
      </c>
      <c r="V42" s="343">
        <v>0</v>
      </c>
      <c r="W42" s="343">
        <v>0</v>
      </c>
      <c r="X42" s="343">
        <v>0</v>
      </c>
      <c r="Y42" s="343">
        <v>0</v>
      </c>
      <c r="Z42" s="343">
        <v>0</v>
      </c>
      <c r="AA42" s="343">
        <v>0</v>
      </c>
      <c r="AB42" s="342">
        <f t="shared" si="2"/>
        <v>0</v>
      </c>
      <c r="AC42" s="348">
        <f t="shared" si="3"/>
        <v>0</v>
      </c>
    </row>
    <row r="43" spans="1:29" x14ac:dyDescent="0.25">
      <c r="A43" s="87" t="s">
        <v>61</v>
      </c>
      <c r="B43" s="86" t="s">
        <v>155</v>
      </c>
      <c r="C43" s="342">
        <v>0</v>
      </c>
      <c r="D43" s="342">
        <v>0</v>
      </c>
      <c r="E43" s="378">
        <v>0</v>
      </c>
      <c r="F43" s="378">
        <v>0</v>
      </c>
      <c r="G43" s="342">
        <v>0</v>
      </c>
      <c r="H43" s="342">
        <v>0</v>
      </c>
      <c r="I43" s="342">
        <v>0</v>
      </c>
      <c r="J43" s="342">
        <v>0</v>
      </c>
      <c r="K43" s="342">
        <v>0</v>
      </c>
      <c r="L43" s="342">
        <v>0</v>
      </c>
      <c r="M43" s="342">
        <v>0</v>
      </c>
      <c r="N43" s="345">
        <v>0</v>
      </c>
      <c r="O43" s="342">
        <v>0</v>
      </c>
      <c r="P43" s="342">
        <v>0</v>
      </c>
      <c r="Q43" s="342">
        <v>0</v>
      </c>
      <c r="R43" s="342">
        <v>0</v>
      </c>
      <c r="S43" s="342">
        <v>0</v>
      </c>
      <c r="T43" s="342">
        <v>0</v>
      </c>
      <c r="U43" s="342">
        <v>0</v>
      </c>
      <c r="V43" s="342">
        <v>0</v>
      </c>
      <c r="W43" s="342">
        <v>0</v>
      </c>
      <c r="X43" s="342">
        <v>0</v>
      </c>
      <c r="Y43" s="342">
        <v>0</v>
      </c>
      <c r="Z43" s="342">
        <v>0</v>
      </c>
      <c r="AA43" s="342">
        <v>0</v>
      </c>
      <c r="AB43" s="342">
        <f t="shared" si="2"/>
        <v>0</v>
      </c>
      <c r="AC43" s="348">
        <f t="shared" si="3"/>
        <v>0</v>
      </c>
    </row>
    <row r="44" spans="1:29" x14ac:dyDescent="0.25">
      <c r="A44" s="84" t="s">
        <v>154</v>
      </c>
      <c r="B44" s="55" t="s">
        <v>153</v>
      </c>
      <c r="C44" s="342">
        <v>0</v>
      </c>
      <c r="D44" s="342">
        <v>0</v>
      </c>
      <c r="E44" s="378">
        <v>0</v>
      </c>
      <c r="F44" s="378">
        <v>0</v>
      </c>
      <c r="G44" s="343">
        <v>0</v>
      </c>
      <c r="H44" s="343">
        <v>0</v>
      </c>
      <c r="I44" s="343">
        <v>0</v>
      </c>
      <c r="J44" s="343">
        <v>0</v>
      </c>
      <c r="K44" s="343">
        <v>0</v>
      </c>
      <c r="L44" s="343">
        <v>0</v>
      </c>
      <c r="M44" s="343">
        <v>0</v>
      </c>
      <c r="N44" s="343">
        <v>0</v>
      </c>
      <c r="O44" s="343">
        <v>0</v>
      </c>
      <c r="P44" s="343">
        <v>0</v>
      </c>
      <c r="Q44" s="343">
        <v>0</v>
      </c>
      <c r="R44" s="343">
        <v>0</v>
      </c>
      <c r="S44" s="343">
        <v>0</v>
      </c>
      <c r="T44" s="343">
        <v>0</v>
      </c>
      <c r="U44" s="343">
        <v>0</v>
      </c>
      <c r="V44" s="343">
        <v>0</v>
      </c>
      <c r="W44" s="343">
        <v>0</v>
      </c>
      <c r="X44" s="343">
        <v>0</v>
      </c>
      <c r="Y44" s="343">
        <v>0</v>
      </c>
      <c r="Z44" s="343">
        <v>0</v>
      </c>
      <c r="AA44" s="343">
        <v>0</v>
      </c>
      <c r="AB44" s="342">
        <f t="shared" si="2"/>
        <v>0</v>
      </c>
      <c r="AC44" s="348">
        <f t="shared" si="3"/>
        <v>0</v>
      </c>
    </row>
    <row r="45" spans="1:29" x14ac:dyDescent="0.25">
      <c r="A45" s="84" t="s">
        <v>152</v>
      </c>
      <c r="B45" s="55" t="s">
        <v>151</v>
      </c>
      <c r="C45" s="342">
        <v>0</v>
      </c>
      <c r="D45" s="342">
        <v>0</v>
      </c>
      <c r="E45" s="378">
        <v>0</v>
      </c>
      <c r="F45" s="378">
        <v>0</v>
      </c>
      <c r="G45" s="343">
        <v>0</v>
      </c>
      <c r="H45" s="343">
        <v>0</v>
      </c>
      <c r="I45" s="343">
        <v>0</v>
      </c>
      <c r="J45" s="343">
        <v>0</v>
      </c>
      <c r="K45" s="343">
        <v>0</v>
      </c>
      <c r="L45" s="343">
        <v>0</v>
      </c>
      <c r="M45" s="343">
        <v>0</v>
      </c>
      <c r="N45" s="344">
        <v>0</v>
      </c>
      <c r="O45" s="343">
        <v>0</v>
      </c>
      <c r="P45" s="343">
        <v>0</v>
      </c>
      <c r="Q45" s="343">
        <v>0</v>
      </c>
      <c r="R45" s="343">
        <v>0</v>
      </c>
      <c r="S45" s="343">
        <v>0</v>
      </c>
      <c r="T45" s="343">
        <v>0</v>
      </c>
      <c r="U45" s="343">
        <v>0</v>
      </c>
      <c r="V45" s="343">
        <v>0</v>
      </c>
      <c r="W45" s="343">
        <v>0</v>
      </c>
      <c r="X45" s="343">
        <v>0</v>
      </c>
      <c r="Y45" s="343">
        <v>0</v>
      </c>
      <c r="Z45" s="343">
        <v>0</v>
      </c>
      <c r="AA45" s="343">
        <v>0</v>
      </c>
      <c r="AB45" s="342">
        <f t="shared" si="2"/>
        <v>0</v>
      </c>
      <c r="AC45" s="348">
        <f t="shared" si="3"/>
        <v>0</v>
      </c>
    </row>
    <row r="46" spans="1:29" x14ac:dyDescent="0.25">
      <c r="A46" s="84" t="s">
        <v>150</v>
      </c>
      <c r="B46" s="55" t="s">
        <v>149</v>
      </c>
      <c r="C46" s="342">
        <v>0</v>
      </c>
      <c r="D46" s="342">
        <v>0</v>
      </c>
      <c r="E46" s="378">
        <v>0</v>
      </c>
      <c r="F46" s="378">
        <v>0</v>
      </c>
      <c r="G46" s="343">
        <v>0</v>
      </c>
      <c r="H46" s="343">
        <v>0</v>
      </c>
      <c r="I46" s="343">
        <v>0</v>
      </c>
      <c r="J46" s="343">
        <v>0</v>
      </c>
      <c r="K46" s="343">
        <v>0</v>
      </c>
      <c r="L46" s="343">
        <v>0</v>
      </c>
      <c r="M46" s="343">
        <v>0</v>
      </c>
      <c r="N46" s="343">
        <v>0</v>
      </c>
      <c r="O46" s="343">
        <v>0</v>
      </c>
      <c r="P46" s="343">
        <v>0</v>
      </c>
      <c r="Q46" s="343">
        <v>0</v>
      </c>
      <c r="R46" s="343">
        <v>0</v>
      </c>
      <c r="S46" s="343">
        <v>0</v>
      </c>
      <c r="T46" s="343">
        <v>0</v>
      </c>
      <c r="U46" s="343">
        <v>0</v>
      </c>
      <c r="V46" s="343">
        <v>0</v>
      </c>
      <c r="W46" s="343">
        <v>0</v>
      </c>
      <c r="X46" s="343">
        <v>0</v>
      </c>
      <c r="Y46" s="343">
        <v>0</v>
      </c>
      <c r="Z46" s="343">
        <v>0</v>
      </c>
      <c r="AA46" s="343">
        <v>0</v>
      </c>
      <c r="AB46" s="342">
        <f t="shared" si="2"/>
        <v>0</v>
      </c>
      <c r="AC46" s="348">
        <f t="shared" si="3"/>
        <v>0</v>
      </c>
    </row>
    <row r="47" spans="1:29" ht="31.5" x14ac:dyDescent="0.25">
      <c r="A47" s="84" t="s">
        <v>148</v>
      </c>
      <c r="B47" s="55" t="s">
        <v>147</v>
      </c>
      <c r="C47" s="342">
        <v>0</v>
      </c>
      <c r="D47" s="342">
        <v>0</v>
      </c>
      <c r="E47" s="378">
        <v>0</v>
      </c>
      <c r="F47" s="378">
        <v>0</v>
      </c>
      <c r="G47" s="343">
        <v>0</v>
      </c>
      <c r="H47" s="343">
        <v>0</v>
      </c>
      <c r="I47" s="343">
        <v>0</v>
      </c>
      <c r="J47" s="343">
        <v>0</v>
      </c>
      <c r="K47" s="343">
        <v>0</v>
      </c>
      <c r="L47" s="343">
        <v>0</v>
      </c>
      <c r="M47" s="343">
        <v>0</v>
      </c>
      <c r="N47" s="343">
        <v>0</v>
      </c>
      <c r="O47" s="343">
        <v>0</v>
      </c>
      <c r="P47" s="343">
        <v>0</v>
      </c>
      <c r="Q47" s="343">
        <v>0</v>
      </c>
      <c r="R47" s="343">
        <v>0</v>
      </c>
      <c r="S47" s="343">
        <v>0</v>
      </c>
      <c r="T47" s="343">
        <v>0</v>
      </c>
      <c r="U47" s="343">
        <v>0</v>
      </c>
      <c r="V47" s="343">
        <v>0</v>
      </c>
      <c r="W47" s="343">
        <v>0</v>
      </c>
      <c r="X47" s="343">
        <v>0</v>
      </c>
      <c r="Y47" s="343">
        <v>0</v>
      </c>
      <c r="Z47" s="343">
        <v>0</v>
      </c>
      <c r="AA47" s="343">
        <v>0</v>
      </c>
      <c r="AB47" s="342">
        <f t="shared" si="2"/>
        <v>0</v>
      </c>
      <c r="AC47" s="348">
        <f t="shared" si="3"/>
        <v>0</v>
      </c>
    </row>
    <row r="48" spans="1:29" ht="31.5" x14ac:dyDescent="0.25">
      <c r="A48" s="84" t="s">
        <v>146</v>
      </c>
      <c r="B48" s="55" t="s">
        <v>145</v>
      </c>
      <c r="C48" s="342">
        <v>0</v>
      </c>
      <c r="D48" s="342">
        <v>0</v>
      </c>
      <c r="E48" s="378">
        <v>0</v>
      </c>
      <c r="F48" s="378">
        <v>0</v>
      </c>
      <c r="G48" s="343">
        <v>0</v>
      </c>
      <c r="H48" s="343">
        <v>0</v>
      </c>
      <c r="I48" s="343">
        <v>0</v>
      </c>
      <c r="J48" s="343">
        <v>0</v>
      </c>
      <c r="K48" s="343">
        <v>0</v>
      </c>
      <c r="L48" s="343">
        <v>0</v>
      </c>
      <c r="M48" s="343">
        <v>0</v>
      </c>
      <c r="N48" s="343">
        <v>0</v>
      </c>
      <c r="O48" s="343">
        <v>0</v>
      </c>
      <c r="P48" s="343">
        <v>0</v>
      </c>
      <c r="Q48" s="343">
        <v>0</v>
      </c>
      <c r="R48" s="343">
        <v>0</v>
      </c>
      <c r="S48" s="343">
        <v>0</v>
      </c>
      <c r="T48" s="343">
        <v>0</v>
      </c>
      <c r="U48" s="343">
        <v>0</v>
      </c>
      <c r="V48" s="343">
        <v>0</v>
      </c>
      <c r="W48" s="343">
        <v>0</v>
      </c>
      <c r="X48" s="343">
        <v>0</v>
      </c>
      <c r="Y48" s="343">
        <v>0</v>
      </c>
      <c r="Z48" s="343">
        <v>0</v>
      </c>
      <c r="AA48" s="343">
        <v>0</v>
      </c>
      <c r="AB48" s="342">
        <f t="shared" si="2"/>
        <v>0</v>
      </c>
      <c r="AC48" s="348">
        <f t="shared" si="3"/>
        <v>0</v>
      </c>
    </row>
    <row r="49" spans="1:29" x14ac:dyDescent="0.25">
      <c r="A49" s="84" t="s">
        <v>144</v>
      </c>
      <c r="B49" s="55" t="s">
        <v>143</v>
      </c>
      <c r="C49" s="342">
        <v>0</v>
      </c>
      <c r="D49" s="342">
        <v>0</v>
      </c>
      <c r="E49" s="378">
        <v>0</v>
      </c>
      <c r="F49" s="378">
        <v>0</v>
      </c>
      <c r="G49" s="343">
        <v>0</v>
      </c>
      <c r="H49" s="343">
        <v>0</v>
      </c>
      <c r="I49" s="343">
        <v>0</v>
      </c>
      <c r="J49" s="343">
        <v>0</v>
      </c>
      <c r="K49" s="343">
        <v>0</v>
      </c>
      <c r="L49" s="343">
        <v>0</v>
      </c>
      <c r="M49" s="343">
        <v>0</v>
      </c>
      <c r="N49" s="343">
        <v>0</v>
      </c>
      <c r="O49" s="343">
        <v>0</v>
      </c>
      <c r="P49" s="343">
        <v>0</v>
      </c>
      <c r="Q49" s="343">
        <v>0</v>
      </c>
      <c r="R49" s="343">
        <v>0</v>
      </c>
      <c r="S49" s="343">
        <v>0</v>
      </c>
      <c r="T49" s="343">
        <v>0</v>
      </c>
      <c r="U49" s="343">
        <v>0</v>
      </c>
      <c r="V49" s="343">
        <v>0</v>
      </c>
      <c r="W49" s="343">
        <v>0</v>
      </c>
      <c r="X49" s="343">
        <v>0</v>
      </c>
      <c r="Y49" s="343">
        <v>0</v>
      </c>
      <c r="Z49" s="343">
        <v>0</v>
      </c>
      <c r="AA49" s="343">
        <v>0</v>
      </c>
      <c r="AB49" s="342">
        <f t="shared" si="2"/>
        <v>0</v>
      </c>
      <c r="AC49" s="348">
        <f t="shared" si="3"/>
        <v>0</v>
      </c>
    </row>
    <row r="50" spans="1:29" ht="18.75" x14ac:dyDescent="0.25">
      <c r="A50" s="84" t="s">
        <v>142</v>
      </c>
      <c r="B50" s="83" t="s">
        <v>141</v>
      </c>
      <c r="C50" s="346">
        <v>0</v>
      </c>
      <c r="D50" s="342">
        <v>0</v>
      </c>
      <c r="E50" s="378">
        <v>0</v>
      </c>
      <c r="F50" s="378">
        <v>0</v>
      </c>
      <c r="G50" s="343">
        <v>0</v>
      </c>
      <c r="H50" s="343">
        <v>0</v>
      </c>
      <c r="I50" s="343">
        <v>0</v>
      </c>
      <c r="J50" s="343">
        <v>0</v>
      </c>
      <c r="K50" s="343">
        <v>0</v>
      </c>
      <c r="L50" s="343">
        <v>0</v>
      </c>
      <c r="M50" s="343">
        <v>0</v>
      </c>
      <c r="N50" s="343">
        <v>0</v>
      </c>
      <c r="O50" s="343">
        <v>0</v>
      </c>
      <c r="P50" s="343">
        <v>0</v>
      </c>
      <c r="Q50" s="343">
        <v>0</v>
      </c>
      <c r="R50" s="343">
        <v>0</v>
      </c>
      <c r="S50" s="343">
        <v>0</v>
      </c>
      <c r="T50" s="343">
        <v>0</v>
      </c>
      <c r="U50" s="343">
        <v>0</v>
      </c>
      <c r="V50" s="343">
        <v>0</v>
      </c>
      <c r="W50" s="343">
        <v>0</v>
      </c>
      <c r="X50" s="343">
        <v>0</v>
      </c>
      <c r="Y50" s="343">
        <v>0</v>
      </c>
      <c r="Z50" s="343">
        <v>0</v>
      </c>
      <c r="AA50" s="343">
        <v>0</v>
      </c>
      <c r="AB50" s="342">
        <f t="shared" si="2"/>
        <v>0</v>
      </c>
      <c r="AC50" s="348">
        <f t="shared" si="3"/>
        <v>0</v>
      </c>
    </row>
    <row r="51" spans="1:29" ht="35.25" customHeight="1" x14ac:dyDescent="0.25">
      <c r="A51" s="87" t="s">
        <v>59</v>
      </c>
      <c r="B51" s="86" t="s">
        <v>140</v>
      </c>
      <c r="C51" s="342">
        <v>0</v>
      </c>
      <c r="D51" s="342">
        <v>0</v>
      </c>
      <c r="E51" s="378">
        <v>0</v>
      </c>
      <c r="F51" s="378">
        <v>0</v>
      </c>
      <c r="G51" s="342">
        <v>0</v>
      </c>
      <c r="H51" s="342">
        <v>0</v>
      </c>
      <c r="I51" s="342">
        <v>0</v>
      </c>
      <c r="J51" s="342">
        <v>0</v>
      </c>
      <c r="K51" s="342">
        <v>0</v>
      </c>
      <c r="L51" s="342">
        <v>0</v>
      </c>
      <c r="M51" s="342">
        <v>0</v>
      </c>
      <c r="N51" s="345">
        <v>0</v>
      </c>
      <c r="O51" s="342">
        <v>0</v>
      </c>
      <c r="P51" s="342">
        <v>0</v>
      </c>
      <c r="Q51" s="342">
        <v>0</v>
      </c>
      <c r="R51" s="342">
        <v>0</v>
      </c>
      <c r="S51" s="342">
        <v>0</v>
      </c>
      <c r="T51" s="342">
        <v>0</v>
      </c>
      <c r="U51" s="342">
        <v>0</v>
      </c>
      <c r="V51" s="342">
        <v>0</v>
      </c>
      <c r="W51" s="342">
        <v>0</v>
      </c>
      <c r="X51" s="342">
        <v>0</v>
      </c>
      <c r="Y51" s="342">
        <v>0</v>
      </c>
      <c r="Z51" s="342">
        <v>0</v>
      </c>
      <c r="AA51" s="342">
        <v>0</v>
      </c>
      <c r="AB51" s="342">
        <f t="shared" si="2"/>
        <v>0</v>
      </c>
      <c r="AC51" s="348">
        <f t="shared" si="3"/>
        <v>0</v>
      </c>
    </row>
    <row r="52" spans="1:29" x14ac:dyDescent="0.25">
      <c r="A52" s="84" t="s">
        <v>139</v>
      </c>
      <c r="B52" s="55" t="s">
        <v>138</v>
      </c>
      <c r="C52" s="342">
        <v>0</v>
      </c>
      <c r="D52" s="342">
        <v>0</v>
      </c>
      <c r="E52" s="378">
        <v>0</v>
      </c>
      <c r="F52" s="378">
        <v>0</v>
      </c>
      <c r="G52" s="343">
        <v>0</v>
      </c>
      <c r="H52" s="343">
        <v>0</v>
      </c>
      <c r="I52" s="343">
        <v>0</v>
      </c>
      <c r="J52" s="343">
        <v>0</v>
      </c>
      <c r="K52" s="343">
        <v>0</v>
      </c>
      <c r="L52" s="343">
        <v>0</v>
      </c>
      <c r="M52" s="343">
        <v>0</v>
      </c>
      <c r="N52" s="343">
        <v>0</v>
      </c>
      <c r="O52" s="343">
        <v>0</v>
      </c>
      <c r="P52" s="343">
        <v>0</v>
      </c>
      <c r="Q52" s="343">
        <v>0</v>
      </c>
      <c r="R52" s="343">
        <v>0</v>
      </c>
      <c r="S52" s="343">
        <v>0</v>
      </c>
      <c r="T52" s="343">
        <v>0</v>
      </c>
      <c r="U52" s="343">
        <v>0</v>
      </c>
      <c r="V52" s="343">
        <v>0</v>
      </c>
      <c r="W52" s="343">
        <v>0</v>
      </c>
      <c r="X52" s="343">
        <v>0</v>
      </c>
      <c r="Y52" s="343">
        <v>0</v>
      </c>
      <c r="Z52" s="343">
        <v>0</v>
      </c>
      <c r="AA52" s="343">
        <v>0</v>
      </c>
      <c r="AB52" s="342">
        <f t="shared" si="2"/>
        <v>0</v>
      </c>
      <c r="AC52" s="348">
        <f t="shared" si="3"/>
        <v>0</v>
      </c>
    </row>
    <row r="53" spans="1:29" x14ac:dyDescent="0.25">
      <c r="A53" s="84" t="s">
        <v>137</v>
      </c>
      <c r="B53" s="55" t="s">
        <v>131</v>
      </c>
      <c r="C53" s="342">
        <v>0</v>
      </c>
      <c r="D53" s="342">
        <v>0</v>
      </c>
      <c r="E53" s="378">
        <v>0</v>
      </c>
      <c r="F53" s="378">
        <v>0</v>
      </c>
      <c r="G53" s="343">
        <v>0</v>
      </c>
      <c r="H53" s="343">
        <v>0</v>
      </c>
      <c r="I53" s="343">
        <v>0</v>
      </c>
      <c r="J53" s="343">
        <v>0</v>
      </c>
      <c r="K53" s="343">
        <v>0</v>
      </c>
      <c r="L53" s="343">
        <v>0</v>
      </c>
      <c r="M53" s="343">
        <v>0</v>
      </c>
      <c r="N53" s="344">
        <v>0</v>
      </c>
      <c r="O53" s="343">
        <v>0</v>
      </c>
      <c r="P53" s="343">
        <v>0</v>
      </c>
      <c r="Q53" s="343">
        <v>0</v>
      </c>
      <c r="R53" s="343">
        <v>0</v>
      </c>
      <c r="S53" s="343">
        <v>0</v>
      </c>
      <c r="T53" s="343">
        <v>0</v>
      </c>
      <c r="U53" s="343">
        <v>0</v>
      </c>
      <c r="V53" s="343">
        <v>0</v>
      </c>
      <c r="W53" s="343">
        <v>0</v>
      </c>
      <c r="X53" s="343">
        <v>0</v>
      </c>
      <c r="Y53" s="343">
        <v>0</v>
      </c>
      <c r="Z53" s="343">
        <v>0</v>
      </c>
      <c r="AA53" s="343">
        <v>0</v>
      </c>
      <c r="AB53" s="342">
        <f t="shared" si="2"/>
        <v>0</v>
      </c>
      <c r="AC53" s="348">
        <f t="shared" si="3"/>
        <v>0</v>
      </c>
    </row>
    <row r="54" spans="1:29" x14ac:dyDescent="0.25">
      <c r="A54" s="84" t="s">
        <v>136</v>
      </c>
      <c r="B54" s="83" t="s">
        <v>130</v>
      </c>
      <c r="C54" s="346">
        <v>0</v>
      </c>
      <c r="D54" s="342">
        <v>0</v>
      </c>
      <c r="E54" s="378">
        <v>0</v>
      </c>
      <c r="F54" s="378">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2">
        <f t="shared" si="2"/>
        <v>0</v>
      </c>
      <c r="AC54" s="348">
        <f t="shared" si="3"/>
        <v>0</v>
      </c>
    </row>
    <row r="55" spans="1:29" x14ac:dyDescent="0.25">
      <c r="A55" s="84" t="s">
        <v>135</v>
      </c>
      <c r="B55" s="83" t="s">
        <v>129</v>
      </c>
      <c r="C55" s="346">
        <v>0</v>
      </c>
      <c r="D55" s="342">
        <v>0</v>
      </c>
      <c r="E55" s="378">
        <v>0</v>
      </c>
      <c r="F55" s="378">
        <v>0</v>
      </c>
      <c r="G55" s="343">
        <v>0</v>
      </c>
      <c r="H55" s="343">
        <v>0</v>
      </c>
      <c r="I55" s="343">
        <v>0</v>
      </c>
      <c r="J55" s="343">
        <v>0</v>
      </c>
      <c r="K55" s="343">
        <v>0</v>
      </c>
      <c r="L55" s="343">
        <v>0</v>
      </c>
      <c r="M55" s="343">
        <v>0</v>
      </c>
      <c r="N55" s="343">
        <v>0</v>
      </c>
      <c r="O55" s="343">
        <v>0</v>
      </c>
      <c r="P55" s="343">
        <v>0</v>
      </c>
      <c r="Q55" s="343">
        <v>0</v>
      </c>
      <c r="R55" s="343">
        <v>0</v>
      </c>
      <c r="S55" s="343">
        <v>0</v>
      </c>
      <c r="T55" s="343">
        <v>0</v>
      </c>
      <c r="U55" s="343">
        <v>0</v>
      </c>
      <c r="V55" s="343">
        <v>0</v>
      </c>
      <c r="W55" s="343">
        <v>0</v>
      </c>
      <c r="X55" s="343">
        <v>0</v>
      </c>
      <c r="Y55" s="343">
        <v>0</v>
      </c>
      <c r="Z55" s="343">
        <v>0</v>
      </c>
      <c r="AA55" s="343">
        <v>0</v>
      </c>
      <c r="AB55" s="342">
        <f t="shared" si="2"/>
        <v>0</v>
      </c>
      <c r="AC55" s="348">
        <f t="shared" si="3"/>
        <v>0</v>
      </c>
    </row>
    <row r="56" spans="1:29" x14ac:dyDescent="0.25">
      <c r="A56" s="84" t="s">
        <v>134</v>
      </c>
      <c r="B56" s="83" t="s">
        <v>128</v>
      </c>
      <c r="C56" s="346">
        <v>0</v>
      </c>
      <c r="D56" s="342">
        <v>0</v>
      </c>
      <c r="E56" s="378">
        <v>0</v>
      </c>
      <c r="F56" s="378">
        <v>0</v>
      </c>
      <c r="G56" s="343">
        <v>0</v>
      </c>
      <c r="H56" s="343">
        <v>0</v>
      </c>
      <c r="I56" s="343">
        <v>0</v>
      </c>
      <c r="J56" s="343">
        <v>0</v>
      </c>
      <c r="K56" s="343">
        <v>0</v>
      </c>
      <c r="L56" s="343">
        <v>0</v>
      </c>
      <c r="M56" s="343">
        <v>0</v>
      </c>
      <c r="N56" s="343">
        <v>0</v>
      </c>
      <c r="O56" s="343">
        <v>0</v>
      </c>
      <c r="P56" s="343">
        <v>0</v>
      </c>
      <c r="Q56" s="343">
        <v>0</v>
      </c>
      <c r="R56" s="343">
        <v>0</v>
      </c>
      <c r="S56" s="343">
        <v>0</v>
      </c>
      <c r="T56" s="343">
        <v>0</v>
      </c>
      <c r="U56" s="343">
        <v>0</v>
      </c>
      <c r="V56" s="343">
        <v>0</v>
      </c>
      <c r="W56" s="343">
        <v>0</v>
      </c>
      <c r="X56" s="343">
        <v>0</v>
      </c>
      <c r="Y56" s="343">
        <v>0</v>
      </c>
      <c r="Z56" s="343">
        <v>0</v>
      </c>
      <c r="AA56" s="343">
        <v>0</v>
      </c>
      <c r="AB56" s="342">
        <f t="shared" si="2"/>
        <v>0</v>
      </c>
      <c r="AC56" s="348">
        <f t="shared" si="3"/>
        <v>0</v>
      </c>
    </row>
    <row r="57" spans="1:29" ht="18.75" x14ac:dyDescent="0.25">
      <c r="A57" s="84" t="s">
        <v>133</v>
      </c>
      <c r="B57" s="83" t="s">
        <v>127</v>
      </c>
      <c r="C57" s="346">
        <v>0</v>
      </c>
      <c r="D57" s="342">
        <v>0</v>
      </c>
      <c r="E57" s="378">
        <v>0</v>
      </c>
      <c r="F57" s="378">
        <v>0</v>
      </c>
      <c r="G57" s="343">
        <v>0</v>
      </c>
      <c r="H57" s="343">
        <v>0</v>
      </c>
      <c r="I57" s="343">
        <v>0</v>
      </c>
      <c r="J57" s="343">
        <v>0</v>
      </c>
      <c r="K57" s="343">
        <v>0</v>
      </c>
      <c r="L57" s="343">
        <v>0</v>
      </c>
      <c r="M57" s="343">
        <v>0</v>
      </c>
      <c r="N57" s="343">
        <v>0</v>
      </c>
      <c r="O57" s="343">
        <v>0</v>
      </c>
      <c r="P57" s="343">
        <v>0</v>
      </c>
      <c r="Q57" s="343">
        <v>0</v>
      </c>
      <c r="R57" s="343">
        <v>0</v>
      </c>
      <c r="S57" s="343">
        <v>0</v>
      </c>
      <c r="T57" s="343">
        <v>0</v>
      </c>
      <c r="U57" s="343">
        <v>0</v>
      </c>
      <c r="V57" s="343">
        <v>0</v>
      </c>
      <c r="W57" s="343">
        <v>0</v>
      </c>
      <c r="X57" s="343">
        <v>0</v>
      </c>
      <c r="Y57" s="343">
        <v>0</v>
      </c>
      <c r="Z57" s="343">
        <v>0</v>
      </c>
      <c r="AA57" s="343">
        <v>0</v>
      </c>
      <c r="AB57" s="342">
        <f t="shared" si="2"/>
        <v>0</v>
      </c>
      <c r="AC57" s="348">
        <f t="shared" si="3"/>
        <v>0</v>
      </c>
    </row>
    <row r="58" spans="1:29" ht="36.75" customHeight="1" x14ac:dyDescent="0.25">
      <c r="A58" s="87" t="s">
        <v>58</v>
      </c>
      <c r="B58" s="107" t="s">
        <v>232</v>
      </c>
      <c r="C58" s="346">
        <v>0</v>
      </c>
      <c r="D58" s="342">
        <v>0</v>
      </c>
      <c r="E58" s="378">
        <v>0</v>
      </c>
      <c r="F58" s="378">
        <v>0</v>
      </c>
      <c r="G58" s="342">
        <v>0</v>
      </c>
      <c r="H58" s="342">
        <v>0</v>
      </c>
      <c r="I58" s="342">
        <v>0</v>
      </c>
      <c r="J58" s="342">
        <v>0</v>
      </c>
      <c r="K58" s="342">
        <v>0</v>
      </c>
      <c r="L58" s="342">
        <v>0</v>
      </c>
      <c r="M58" s="342">
        <v>0</v>
      </c>
      <c r="N58" s="345">
        <v>0</v>
      </c>
      <c r="O58" s="342">
        <v>0</v>
      </c>
      <c r="P58" s="342">
        <v>0</v>
      </c>
      <c r="Q58" s="342">
        <v>0</v>
      </c>
      <c r="R58" s="342">
        <v>0</v>
      </c>
      <c r="S58" s="342">
        <v>0</v>
      </c>
      <c r="T58" s="342">
        <v>0</v>
      </c>
      <c r="U58" s="342">
        <v>0</v>
      </c>
      <c r="V58" s="342">
        <v>0</v>
      </c>
      <c r="W58" s="342">
        <v>0</v>
      </c>
      <c r="X58" s="342">
        <v>0</v>
      </c>
      <c r="Y58" s="342">
        <v>0</v>
      </c>
      <c r="Z58" s="342">
        <v>0</v>
      </c>
      <c r="AA58" s="342">
        <v>0</v>
      </c>
      <c r="AB58" s="342">
        <f t="shared" si="2"/>
        <v>0</v>
      </c>
      <c r="AC58" s="348">
        <f t="shared" si="3"/>
        <v>0</v>
      </c>
    </row>
    <row r="59" spans="1:29" x14ac:dyDescent="0.25">
      <c r="A59" s="87" t="s">
        <v>56</v>
      </c>
      <c r="B59" s="86" t="s">
        <v>132</v>
      </c>
      <c r="C59" s="342">
        <v>0</v>
      </c>
      <c r="D59" s="342">
        <v>0</v>
      </c>
      <c r="E59" s="378">
        <v>0</v>
      </c>
      <c r="F59" s="378">
        <v>0</v>
      </c>
      <c r="G59" s="342">
        <v>0</v>
      </c>
      <c r="H59" s="342">
        <v>0</v>
      </c>
      <c r="I59" s="342">
        <v>0</v>
      </c>
      <c r="J59" s="342">
        <v>0</v>
      </c>
      <c r="K59" s="342">
        <v>0</v>
      </c>
      <c r="L59" s="342">
        <v>0</v>
      </c>
      <c r="M59" s="342">
        <v>0</v>
      </c>
      <c r="N59" s="345">
        <v>0</v>
      </c>
      <c r="O59" s="342">
        <v>0</v>
      </c>
      <c r="P59" s="342">
        <v>0</v>
      </c>
      <c r="Q59" s="342">
        <v>0</v>
      </c>
      <c r="R59" s="342">
        <v>0</v>
      </c>
      <c r="S59" s="342">
        <v>0</v>
      </c>
      <c r="T59" s="342">
        <v>0</v>
      </c>
      <c r="U59" s="342">
        <v>0</v>
      </c>
      <c r="V59" s="342">
        <v>0</v>
      </c>
      <c r="W59" s="342">
        <v>0</v>
      </c>
      <c r="X59" s="342">
        <v>0</v>
      </c>
      <c r="Y59" s="342">
        <v>0</v>
      </c>
      <c r="Z59" s="342">
        <v>0</v>
      </c>
      <c r="AA59" s="342">
        <v>0</v>
      </c>
      <c r="AB59" s="342">
        <f t="shared" si="2"/>
        <v>0</v>
      </c>
      <c r="AC59" s="348">
        <f t="shared" si="3"/>
        <v>0</v>
      </c>
    </row>
    <row r="60" spans="1:29" x14ac:dyDescent="0.25">
      <c r="A60" s="84" t="s">
        <v>226</v>
      </c>
      <c r="B60" s="85" t="s">
        <v>153</v>
      </c>
      <c r="C60" s="347">
        <v>0</v>
      </c>
      <c r="D60" s="342">
        <v>0</v>
      </c>
      <c r="E60" s="378">
        <v>0</v>
      </c>
      <c r="F60" s="378">
        <v>0</v>
      </c>
      <c r="G60" s="343">
        <v>0</v>
      </c>
      <c r="H60" s="343">
        <v>0</v>
      </c>
      <c r="I60" s="343">
        <v>0</v>
      </c>
      <c r="J60" s="343">
        <v>0</v>
      </c>
      <c r="K60" s="343">
        <v>0</v>
      </c>
      <c r="L60" s="343">
        <v>0</v>
      </c>
      <c r="M60" s="343">
        <v>0</v>
      </c>
      <c r="N60" s="343">
        <v>0</v>
      </c>
      <c r="O60" s="343">
        <v>0</v>
      </c>
      <c r="P60" s="343">
        <v>0</v>
      </c>
      <c r="Q60" s="343">
        <v>0</v>
      </c>
      <c r="R60" s="343">
        <v>0</v>
      </c>
      <c r="S60" s="343">
        <v>0</v>
      </c>
      <c r="T60" s="343">
        <v>0</v>
      </c>
      <c r="U60" s="343">
        <v>0</v>
      </c>
      <c r="V60" s="343">
        <v>0</v>
      </c>
      <c r="W60" s="343">
        <v>0</v>
      </c>
      <c r="X60" s="343">
        <v>0</v>
      </c>
      <c r="Y60" s="343">
        <v>0</v>
      </c>
      <c r="Z60" s="343">
        <v>0</v>
      </c>
      <c r="AA60" s="343">
        <v>0</v>
      </c>
      <c r="AB60" s="342">
        <f t="shared" si="2"/>
        <v>0</v>
      </c>
      <c r="AC60" s="348">
        <f t="shared" si="3"/>
        <v>0</v>
      </c>
    </row>
    <row r="61" spans="1:29" x14ac:dyDescent="0.25">
      <c r="A61" s="84" t="s">
        <v>227</v>
      </c>
      <c r="B61" s="85" t="s">
        <v>151</v>
      </c>
      <c r="C61" s="347">
        <v>0</v>
      </c>
      <c r="D61" s="342">
        <v>0</v>
      </c>
      <c r="E61" s="378">
        <v>0</v>
      </c>
      <c r="F61" s="378">
        <v>0</v>
      </c>
      <c r="G61" s="343">
        <v>0</v>
      </c>
      <c r="H61" s="343">
        <v>0</v>
      </c>
      <c r="I61" s="343">
        <v>0</v>
      </c>
      <c r="J61" s="343">
        <v>0</v>
      </c>
      <c r="K61" s="343">
        <v>0</v>
      </c>
      <c r="L61" s="343">
        <v>0</v>
      </c>
      <c r="M61" s="343">
        <v>0</v>
      </c>
      <c r="N61" s="343">
        <v>0</v>
      </c>
      <c r="O61" s="343">
        <v>0</v>
      </c>
      <c r="P61" s="343">
        <v>0</v>
      </c>
      <c r="Q61" s="343">
        <v>0</v>
      </c>
      <c r="R61" s="343">
        <v>0</v>
      </c>
      <c r="S61" s="343">
        <v>0</v>
      </c>
      <c r="T61" s="343">
        <v>0</v>
      </c>
      <c r="U61" s="343">
        <v>0</v>
      </c>
      <c r="V61" s="343">
        <v>0</v>
      </c>
      <c r="W61" s="343">
        <v>0</v>
      </c>
      <c r="X61" s="343">
        <v>0</v>
      </c>
      <c r="Y61" s="343">
        <v>0</v>
      </c>
      <c r="Z61" s="343">
        <v>0</v>
      </c>
      <c r="AA61" s="343">
        <v>0</v>
      </c>
      <c r="AB61" s="342">
        <f t="shared" si="2"/>
        <v>0</v>
      </c>
      <c r="AC61" s="348">
        <f t="shared" si="3"/>
        <v>0</v>
      </c>
    </row>
    <row r="62" spans="1:29" x14ac:dyDescent="0.25">
      <c r="A62" s="84" t="s">
        <v>228</v>
      </c>
      <c r="B62" s="85" t="s">
        <v>149</v>
      </c>
      <c r="C62" s="347">
        <v>0</v>
      </c>
      <c r="D62" s="342">
        <v>0</v>
      </c>
      <c r="E62" s="378">
        <v>0</v>
      </c>
      <c r="F62" s="378">
        <v>0</v>
      </c>
      <c r="G62" s="343">
        <v>0</v>
      </c>
      <c r="H62" s="343">
        <v>0</v>
      </c>
      <c r="I62" s="343">
        <v>0</v>
      </c>
      <c r="J62" s="343">
        <v>0</v>
      </c>
      <c r="K62" s="343">
        <v>0</v>
      </c>
      <c r="L62" s="343">
        <v>0</v>
      </c>
      <c r="M62" s="343">
        <v>0</v>
      </c>
      <c r="N62" s="343">
        <v>0</v>
      </c>
      <c r="O62" s="343">
        <v>0</v>
      </c>
      <c r="P62" s="343">
        <v>0</v>
      </c>
      <c r="Q62" s="343">
        <v>0</v>
      </c>
      <c r="R62" s="343">
        <v>0</v>
      </c>
      <c r="S62" s="343">
        <v>0</v>
      </c>
      <c r="T62" s="343">
        <v>0</v>
      </c>
      <c r="U62" s="343">
        <v>0</v>
      </c>
      <c r="V62" s="343">
        <v>0</v>
      </c>
      <c r="W62" s="343">
        <v>0</v>
      </c>
      <c r="X62" s="343">
        <v>0</v>
      </c>
      <c r="Y62" s="343">
        <v>0</v>
      </c>
      <c r="Z62" s="343">
        <v>0</v>
      </c>
      <c r="AA62" s="343">
        <v>0</v>
      </c>
      <c r="AB62" s="342">
        <f t="shared" si="2"/>
        <v>0</v>
      </c>
      <c r="AC62" s="348">
        <f t="shared" si="3"/>
        <v>0</v>
      </c>
    </row>
    <row r="63" spans="1:29" x14ac:dyDescent="0.25">
      <c r="A63" s="84" t="s">
        <v>229</v>
      </c>
      <c r="B63" s="85" t="s">
        <v>231</v>
      </c>
      <c r="C63" s="347">
        <v>0</v>
      </c>
      <c r="D63" s="342">
        <v>0</v>
      </c>
      <c r="E63" s="378">
        <v>0</v>
      </c>
      <c r="F63" s="378">
        <v>0</v>
      </c>
      <c r="G63" s="343">
        <v>0</v>
      </c>
      <c r="H63" s="343">
        <v>0</v>
      </c>
      <c r="I63" s="343">
        <v>0</v>
      </c>
      <c r="J63" s="343">
        <v>0</v>
      </c>
      <c r="K63" s="343">
        <v>0</v>
      </c>
      <c r="L63" s="343">
        <v>0</v>
      </c>
      <c r="M63" s="343">
        <v>0</v>
      </c>
      <c r="N63" s="343">
        <v>0</v>
      </c>
      <c r="O63" s="343">
        <v>0</v>
      </c>
      <c r="P63" s="343">
        <v>0</v>
      </c>
      <c r="Q63" s="343">
        <v>0</v>
      </c>
      <c r="R63" s="343">
        <v>0</v>
      </c>
      <c r="S63" s="343">
        <v>0</v>
      </c>
      <c r="T63" s="343">
        <v>0</v>
      </c>
      <c r="U63" s="343">
        <v>0</v>
      </c>
      <c r="V63" s="343">
        <v>0</v>
      </c>
      <c r="W63" s="343">
        <v>0</v>
      </c>
      <c r="X63" s="343">
        <v>0</v>
      </c>
      <c r="Y63" s="343">
        <v>0</v>
      </c>
      <c r="Z63" s="343">
        <v>0</v>
      </c>
      <c r="AA63" s="343">
        <v>0</v>
      </c>
      <c r="AB63" s="342">
        <f t="shared" si="2"/>
        <v>0</v>
      </c>
      <c r="AC63" s="348">
        <f t="shared" si="3"/>
        <v>0</v>
      </c>
    </row>
    <row r="64" spans="1:29" ht="18.75" x14ac:dyDescent="0.25">
      <c r="A64" s="84" t="s">
        <v>230</v>
      </c>
      <c r="B64" s="83" t="s">
        <v>127</v>
      </c>
      <c r="C64" s="346">
        <v>0</v>
      </c>
      <c r="D64" s="342">
        <v>0</v>
      </c>
      <c r="E64" s="378">
        <v>0</v>
      </c>
      <c r="F64" s="378">
        <v>0</v>
      </c>
      <c r="G64" s="343">
        <v>0</v>
      </c>
      <c r="H64" s="343">
        <v>0</v>
      </c>
      <c r="I64" s="343">
        <v>0</v>
      </c>
      <c r="J64" s="343">
        <v>0</v>
      </c>
      <c r="K64" s="343">
        <v>0</v>
      </c>
      <c r="L64" s="343">
        <v>0</v>
      </c>
      <c r="M64" s="343">
        <v>0</v>
      </c>
      <c r="N64" s="343">
        <v>0</v>
      </c>
      <c r="O64" s="343">
        <v>0</v>
      </c>
      <c r="P64" s="343">
        <v>0</v>
      </c>
      <c r="Q64" s="343">
        <v>0</v>
      </c>
      <c r="R64" s="343">
        <v>0</v>
      </c>
      <c r="S64" s="343">
        <v>0</v>
      </c>
      <c r="T64" s="343">
        <v>0</v>
      </c>
      <c r="U64" s="343">
        <v>0</v>
      </c>
      <c r="V64" s="343">
        <v>0</v>
      </c>
      <c r="W64" s="343">
        <v>0</v>
      </c>
      <c r="X64" s="343">
        <v>0</v>
      </c>
      <c r="Y64" s="343">
        <v>0</v>
      </c>
      <c r="Z64" s="343">
        <v>0</v>
      </c>
      <c r="AA64" s="343">
        <v>0</v>
      </c>
      <c r="AB64" s="342">
        <f t="shared" si="2"/>
        <v>0</v>
      </c>
      <c r="AC64" s="348">
        <f t="shared" si="3"/>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76"/>
      <c r="C66" s="476"/>
      <c r="D66" s="476"/>
      <c r="E66" s="476"/>
      <c r="F66" s="476"/>
      <c r="G66" s="476"/>
      <c r="H66" s="476"/>
      <c r="I66" s="476"/>
      <c r="J66" s="366"/>
      <c r="K66" s="366"/>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77"/>
      <c r="C68" s="477"/>
      <c r="D68" s="477"/>
      <c r="E68" s="477"/>
      <c r="F68" s="477"/>
      <c r="G68" s="477"/>
      <c r="H68" s="477"/>
      <c r="I68" s="477"/>
      <c r="J68" s="367"/>
      <c r="K68" s="367"/>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76"/>
      <c r="C70" s="476"/>
      <c r="D70" s="476"/>
      <c r="E70" s="476"/>
      <c r="F70" s="476"/>
      <c r="G70" s="476"/>
      <c r="H70" s="476"/>
      <c r="I70" s="476"/>
      <c r="J70" s="366"/>
      <c r="K70" s="366"/>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76"/>
      <c r="C72" s="476"/>
      <c r="D72" s="476"/>
      <c r="E72" s="476"/>
      <c r="F72" s="476"/>
      <c r="G72" s="476"/>
      <c r="H72" s="476"/>
      <c r="I72" s="476"/>
      <c r="J72" s="366"/>
      <c r="K72" s="366"/>
      <c r="L72" s="71"/>
      <c r="M72" s="71"/>
      <c r="N72" s="77"/>
      <c r="O72" s="71"/>
      <c r="P72" s="71"/>
      <c r="Q72" s="71"/>
      <c r="R72" s="71"/>
      <c r="S72" s="71"/>
      <c r="T72" s="71"/>
      <c r="U72" s="71"/>
      <c r="V72" s="71"/>
      <c r="W72" s="71"/>
      <c r="X72" s="71"/>
      <c r="Y72" s="71"/>
      <c r="Z72" s="71"/>
      <c r="AA72" s="71"/>
      <c r="AB72" s="71"/>
    </row>
    <row r="73" spans="1:28" ht="32.25" customHeight="1" x14ac:dyDescent="0.25">
      <c r="A73" s="71"/>
      <c r="B73" s="477"/>
      <c r="C73" s="477"/>
      <c r="D73" s="477"/>
      <c r="E73" s="477"/>
      <c r="F73" s="477"/>
      <c r="G73" s="477"/>
      <c r="H73" s="477"/>
      <c r="I73" s="477"/>
      <c r="J73" s="367"/>
      <c r="K73" s="367"/>
      <c r="L73" s="71"/>
      <c r="M73" s="71"/>
      <c r="N73" s="71"/>
      <c r="O73" s="71"/>
      <c r="P73" s="71"/>
      <c r="Q73" s="71"/>
      <c r="R73" s="71"/>
      <c r="S73" s="71"/>
      <c r="T73" s="71"/>
      <c r="U73" s="71"/>
      <c r="V73" s="71"/>
      <c r="W73" s="71"/>
      <c r="X73" s="71"/>
      <c r="Y73" s="71"/>
      <c r="Z73" s="71"/>
      <c r="AA73" s="71"/>
      <c r="AB73" s="71"/>
    </row>
    <row r="74" spans="1:28" ht="51.75" customHeight="1" x14ac:dyDescent="0.25">
      <c r="A74" s="71"/>
      <c r="B74" s="476"/>
      <c r="C74" s="476"/>
      <c r="D74" s="476"/>
      <c r="E74" s="476"/>
      <c r="F74" s="476"/>
      <c r="G74" s="476"/>
      <c r="H74" s="476"/>
      <c r="I74" s="476"/>
      <c r="J74" s="366"/>
      <c r="K74" s="366"/>
      <c r="L74" s="71"/>
      <c r="M74" s="71"/>
      <c r="N74" s="71"/>
      <c r="O74" s="71"/>
      <c r="P74" s="71"/>
      <c r="Q74" s="71"/>
      <c r="R74" s="71"/>
      <c r="S74" s="71"/>
      <c r="T74" s="71"/>
      <c r="U74" s="71"/>
      <c r="V74" s="71"/>
      <c r="W74" s="71"/>
      <c r="X74" s="71"/>
      <c r="Y74" s="71"/>
      <c r="Z74" s="71"/>
      <c r="AA74" s="71"/>
      <c r="AB74" s="71"/>
    </row>
    <row r="75" spans="1:28" ht="21.75" customHeight="1" x14ac:dyDescent="0.25">
      <c r="A75" s="71"/>
      <c r="B75" s="474"/>
      <c r="C75" s="474"/>
      <c r="D75" s="474"/>
      <c r="E75" s="474"/>
      <c r="F75" s="474"/>
      <c r="G75" s="474"/>
      <c r="H75" s="474"/>
      <c r="I75" s="474"/>
      <c r="J75" s="364"/>
      <c r="K75" s="36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75"/>
      <c r="C77" s="475"/>
      <c r="D77" s="475"/>
      <c r="E77" s="475"/>
      <c r="F77" s="475"/>
      <c r="G77" s="475"/>
      <c r="H77" s="475"/>
      <c r="I77" s="475"/>
      <c r="J77" s="365"/>
      <c r="K77" s="365"/>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64 G25:AB64">
    <cfRule type="cellIs" dxfId="11" priority="11" operator="notEqual">
      <formula>0</formula>
    </cfRule>
  </conditionalFormatting>
  <conditionalFormatting sqref="AC25:AC64">
    <cfRule type="cellIs" dxfId="10" priority="10" operator="notEqual">
      <formula>0</formula>
    </cfRule>
  </conditionalFormatting>
  <conditionalFormatting sqref="C24">
    <cfRule type="cellIs" dxfId="9" priority="9" operator="notEqual">
      <formula>0</formula>
    </cfRule>
  </conditionalFormatting>
  <conditionalFormatting sqref="AC24">
    <cfRule type="cellIs" dxfId="8" priority="8" operator="notEqual">
      <formula>0</formula>
    </cfRule>
  </conditionalFormatting>
  <conditionalFormatting sqref="D24 G24:AA24">
    <cfRule type="cellIs" dxfId="7" priority="7" operator="notEqual">
      <formula>0</formula>
    </cfRule>
  </conditionalFormatting>
  <conditionalFormatting sqref="AB24">
    <cfRule type="cellIs" dxfId="6" priority="6" operator="notEqual">
      <formula>0</formula>
    </cfRule>
  </conditionalFormatting>
  <conditionalFormatting sqref="E24:F24">
    <cfRule type="cellIs" dxfId="5" priority="5" operator="notEqual">
      <formula>0</formula>
    </cfRule>
  </conditionalFormatting>
  <conditionalFormatting sqref="E58:F64 E51:F52 E25:F43 F44 F50 F53:F57">
    <cfRule type="cellIs" dxfId="4" priority="4" operator="notEqual">
      <formula>0</formula>
    </cfRule>
  </conditionalFormatting>
  <conditionalFormatting sqref="F45:F49">
    <cfRule type="cellIs" dxfId="3" priority="3" operator="notEqual">
      <formula>0</formula>
    </cfRule>
  </conditionalFormatting>
  <conditionalFormatting sqref="E44:E50">
    <cfRule type="cellIs" dxfId="2" priority="2" operator="notEqual">
      <formula>0</formula>
    </cfRule>
  </conditionalFormatting>
  <conditionalFormatting sqref="E53:E57">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J28" sqref="J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5"/>
    </row>
    <row r="7" spans="1:48" ht="18.75" x14ac:dyDescent="0.25">
      <c r="A7" s="387" t="s">
        <v>9</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x14ac:dyDescent="0.25">
      <c r="A9" s="390" t="str">
        <f>'1. паспорт местоположение'!A9:C9</f>
        <v>Акционерное общество "Янтарьэнерго" ДЗО  ПАО "Россети"</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84" t="s">
        <v>8</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x14ac:dyDescent="0.25">
      <c r="A12" s="390" t="str">
        <f>'1. паспорт местоположение'!A12:C12</f>
        <v>G_16-0049</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84" t="s">
        <v>7</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c r="AH14" s="394"/>
      <c r="AI14" s="394"/>
      <c r="AJ14" s="394"/>
      <c r="AK14" s="394"/>
      <c r="AL14" s="394"/>
      <c r="AM14" s="394"/>
      <c r="AN14" s="394"/>
      <c r="AO14" s="394"/>
      <c r="AP14" s="394"/>
      <c r="AQ14" s="394"/>
      <c r="AR14" s="394"/>
      <c r="AS14" s="394"/>
      <c r="AT14" s="394"/>
      <c r="AU14" s="394"/>
      <c r="AV14" s="394"/>
    </row>
    <row r="15" spans="1:48" x14ac:dyDescent="0.25">
      <c r="A15" s="390" t="str">
        <f>'1. паспорт местоположение'!A15</f>
        <v>Строительство КТП 15/0,4 кВ взамен ТП 188-20 (инв.№ 5150785) в г. Багратионовске, ул. Железнодорожная</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84" t="s">
        <v>6</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1"/>
      <c r="AE17" s="421"/>
      <c r="AF17" s="421"/>
      <c r="AG17" s="421"/>
      <c r="AH17" s="421"/>
      <c r="AI17" s="421"/>
      <c r="AJ17" s="421"/>
      <c r="AK17" s="421"/>
      <c r="AL17" s="421"/>
      <c r="AM17" s="421"/>
      <c r="AN17" s="421"/>
      <c r="AO17" s="421"/>
      <c r="AP17" s="421"/>
      <c r="AQ17" s="421"/>
      <c r="AR17" s="421"/>
      <c r="AS17" s="421"/>
      <c r="AT17" s="421"/>
      <c r="AU17" s="421"/>
      <c r="AV17" s="421"/>
    </row>
    <row r="18" spans="1:48" ht="14.25" customHeight="1"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c r="AD18" s="421"/>
      <c r="AE18" s="421"/>
      <c r="AF18" s="421"/>
      <c r="AG18" s="421"/>
      <c r="AH18" s="421"/>
      <c r="AI18" s="421"/>
      <c r="AJ18" s="421"/>
      <c r="AK18" s="421"/>
      <c r="AL18" s="421"/>
      <c r="AM18" s="421"/>
      <c r="AN18" s="421"/>
      <c r="AO18" s="421"/>
      <c r="AP18" s="421"/>
      <c r="AQ18" s="421"/>
      <c r="AR18" s="421"/>
      <c r="AS18" s="421"/>
      <c r="AT18" s="421"/>
      <c r="AU18" s="421"/>
      <c r="AV18" s="421"/>
    </row>
    <row r="19" spans="1:4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s="26" customFormat="1"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row>
    <row r="21" spans="1:48" s="26" customFormat="1" x14ac:dyDescent="0.25">
      <c r="A21" s="478" t="s">
        <v>519</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row>
    <row r="22" spans="1:48" s="26" customFormat="1" ht="58.5" customHeight="1" x14ac:dyDescent="0.25">
      <c r="A22" s="479" t="s">
        <v>52</v>
      </c>
      <c r="B22" s="482" t="s">
        <v>24</v>
      </c>
      <c r="C22" s="479" t="s">
        <v>51</v>
      </c>
      <c r="D22" s="479" t="s">
        <v>50</v>
      </c>
      <c r="E22" s="485" t="s">
        <v>530</v>
      </c>
      <c r="F22" s="486"/>
      <c r="G22" s="486"/>
      <c r="H22" s="486"/>
      <c r="I22" s="486"/>
      <c r="J22" s="486"/>
      <c r="K22" s="486"/>
      <c r="L22" s="487"/>
      <c r="M22" s="479" t="s">
        <v>49</v>
      </c>
      <c r="N22" s="479" t="s">
        <v>48</v>
      </c>
      <c r="O22" s="479" t="s">
        <v>47</v>
      </c>
      <c r="P22" s="488" t="s">
        <v>262</v>
      </c>
      <c r="Q22" s="488" t="s">
        <v>46</v>
      </c>
      <c r="R22" s="488" t="s">
        <v>45</v>
      </c>
      <c r="S22" s="488" t="s">
        <v>44</v>
      </c>
      <c r="T22" s="488"/>
      <c r="U22" s="489" t="s">
        <v>43</v>
      </c>
      <c r="V22" s="489" t="s">
        <v>42</v>
      </c>
      <c r="W22" s="488" t="s">
        <v>41</v>
      </c>
      <c r="X22" s="488" t="s">
        <v>40</v>
      </c>
      <c r="Y22" s="488" t="s">
        <v>39</v>
      </c>
      <c r="Z22" s="502" t="s">
        <v>38</v>
      </c>
      <c r="AA22" s="488" t="s">
        <v>37</v>
      </c>
      <c r="AB22" s="488" t="s">
        <v>36</v>
      </c>
      <c r="AC22" s="488" t="s">
        <v>35</v>
      </c>
      <c r="AD22" s="488" t="s">
        <v>34</v>
      </c>
      <c r="AE22" s="488" t="s">
        <v>33</v>
      </c>
      <c r="AF22" s="488" t="s">
        <v>32</v>
      </c>
      <c r="AG22" s="488"/>
      <c r="AH22" s="488"/>
      <c r="AI22" s="488"/>
      <c r="AJ22" s="488"/>
      <c r="AK22" s="488"/>
      <c r="AL22" s="488" t="s">
        <v>31</v>
      </c>
      <c r="AM22" s="488"/>
      <c r="AN22" s="488"/>
      <c r="AO22" s="488"/>
      <c r="AP22" s="488" t="s">
        <v>30</v>
      </c>
      <c r="AQ22" s="488"/>
      <c r="AR22" s="488" t="s">
        <v>29</v>
      </c>
      <c r="AS22" s="488" t="s">
        <v>28</v>
      </c>
      <c r="AT22" s="488" t="s">
        <v>27</v>
      </c>
      <c r="AU22" s="488" t="s">
        <v>26</v>
      </c>
      <c r="AV22" s="492" t="s">
        <v>25</v>
      </c>
    </row>
    <row r="23" spans="1:48" s="26" customFormat="1" ht="64.5" customHeight="1" x14ac:dyDescent="0.25">
      <c r="A23" s="480"/>
      <c r="B23" s="483"/>
      <c r="C23" s="480"/>
      <c r="D23" s="480"/>
      <c r="E23" s="494" t="s">
        <v>23</v>
      </c>
      <c r="F23" s="496" t="s">
        <v>131</v>
      </c>
      <c r="G23" s="496" t="s">
        <v>130</v>
      </c>
      <c r="H23" s="496" t="s">
        <v>129</v>
      </c>
      <c r="I23" s="500" t="s">
        <v>440</v>
      </c>
      <c r="J23" s="500" t="s">
        <v>441</v>
      </c>
      <c r="K23" s="500" t="s">
        <v>442</v>
      </c>
      <c r="L23" s="496" t="s">
        <v>79</v>
      </c>
      <c r="M23" s="480"/>
      <c r="N23" s="480"/>
      <c r="O23" s="480"/>
      <c r="P23" s="488"/>
      <c r="Q23" s="488"/>
      <c r="R23" s="488"/>
      <c r="S23" s="498" t="s">
        <v>2</v>
      </c>
      <c r="T23" s="498" t="s">
        <v>11</v>
      </c>
      <c r="U23" s="489"/>
      <c r="V23" s="489"/>
      <c r="W23" s="488"/>
      <c r="X23" s="488"/>
      <c r="Y23" s="488"/>
      <c r="Z23" s="488"/>
      <c r="AA23" s="488"/>
      <c r="AB23" s="488"/>
      <c r="AC23" s="488"/>
      <c r="AD23" s="488"/>
      <c r="AE23" s="488"/>
      <c r="AF23" s="488" t="s">
        <v>22</v>
      </c>
      <c r="AG23" s="488"/>
      <c r="AH23" s="488" t="s">
        <v>21</v>
      </c>
      <c r="AI23" s="488"/>
      <c r="AJ23" s="479" t="s">
        <v>20</v>
      </c>
      <c r="AK23" s="479" t="s">
        <v>19</v>
      </c>
      <c r="AL23" s="479" t="s">
        <v>18</v>
      </c>
      <c r="AM23" s="479" t="s">
        <v>17</v>
      </c>
      <c r="AN23" s="479" t="s">
        <v>16</v>
      </c>
      <c r="AO23" s="479" t="s">
        <v>15</v>
      </c>
      <c r="AP23" s="479" t="s">
        <v>14</v>
      </c>
      <c r="AQ23" s="490" t="s">
        <v>11</v>
      </c>
      <c r="AR23" s="488"/>
      <c r="AS23" s="488"/>
      <c r="AT23" s="488"/>
      <c r="AU23" s="488"/>
      <c r="AV23" s="493"/>
    </row>
    <row r="24" spans="1:48" s="26" customFormat="1" ht="96.75" customHeight="1" x14ac:dyDescent="0.25">
      <c r="A24" s="481"/>
      <c r="B24" s="484"/>
      <c r="C24" s="481"/>
      <c r="D24" s="481"/>
      <c r="E24" s="495"/>
      <c r="F24" s="497"/>
      <c r="G24" s="497"/>
      <c r="H24" s="497"/>
      <c r="I24" s="501"/>
      <c r="J24" s="501"/>
      <c r="K24" s="501"/>
      <c r="L24" s="497"/>
      <c r="M24" s="481"/>
      <c r="N24" s="481"/>
      <c r="O24" s="481"/>
      <c r="P24" s="488"/>
      <c r="Q24" s="488"/>
      <c r="R24" s="488"/>
      <c r="S24" s="499"/>
      <c r="T24" s="499"/>
      <c r="U24" s="489"/>
      <c r="V24" s="489"/>
      <c r="W24" s="488"/>
      <c r="X24" s="488"/>
      <c r="Y24" s="488"/>
      <c r="Z24" s="488"/>
      <c r="AA24" s="488"/>
      <c r="AB24" s="488"/>
      <c r="AC24" s="488"/>
      <c r="AD24" s="488"/>
      <c r="AE24" s="488"/>
      <c r="AF24" s="162" t="s">
        <v>13</v>
      </c>
      <c r="AG24" s="162" t="s">
        <v>12</v>
      </c>
      <c r="AH24" s="163" t="s">
        <v>2</v>
      </c>
      <c r="AI24" s="163" t="s">
        <v>11</v>
      </c>
      <c r="AJ24" s="481"/>
      <c r="AK24" s="481"/>
      <c r="AL24" s="481"/>
      <c r="AM24" s="481"/>
      <c r="AN24" s="481"/>
      <c r="AO24" s="481"/>
      <c r="AP24" s="481"/>
      <c r="AQ24" s="491"/>
      <c r="AR24" s="488"/>
      <c r="AS24" s="488"/>
      <c r="AT24" s="488"/>
      <c r="AU24" s="488"/>
      <c r="AV24" s="49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23">
        <v>2017</v>
      </c>
      <c r="E26" s="511"/>
      <c r="F26" s="511"/>
      <c r="G26" s="511">
        <v>1.26</v>
      </c>
      <c r="H26" s="511"/>
      <c r="I26" s="511"/>
      <c r="J26" s="511"/>
      <c r="K26" s="511">
        <v>1.7999999999999999E-2</v>
      </c>
      <c r="L26" s="511"/>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36" sqref="B36"/>
    </sheetView>
  </sheetViews>
  <sheetFormatPr defaultRowHeight="15.75" x14ac:dyDescent="0.25"/>
  <cols>
    <col min="1" max="2" width="66.140625" style="133" customWidth="1"/>
    <col min="3" max="3" width="8.85546875"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3" t="s">
        <v>68</v>
      </c>
    </row>
    <row r="2" spans="1:8" ht="18.75" x14ac:dyDescent="0.3">
      <c r="B2" s="15" t="s">
        <v>10</v>
      </c>
    </row>
    <row r="3" spans="1:8" ht="18.75" x14ac:dyDescent="0.3">
      <c r="B3" s="15" t="s">
        <v>538</v>
      </c>
    </row>
    <row r="4" spans="1:8" x14ac:dyDescent="0.25">
      <c r="B4" s="48"/>
    </row>
    <row r="5" spans="1:8" ht="18.75" x14ac:dyDescent="0.3">
      <c r="A5" s="503" t="str">
        <f>'7. Паспорт отчет о закупке'!A5:AV5</f>
        <v>Год раскрытия информации: 2017 год</v>
      </c>
      <c r="B5" s="503"/>
      <c r="C5" s="93"/>
      <c r="D5" s="93"/>
      <c r="E5" s="93"/>
      <c r="F5" s="93"/>
      <c r="G5" s="93"/>
      <c r="H5" s="93"/>
    </row>
    <row r="6" spans="1:8" ht="18.75" x14ac:dyDescent="0.3">
      <c r="A6" s="332"/>
      <c r="B6" s="332"/>
      <c r="C6" s="332"/>
      <c r="D6" s="332"/>
      <c r="E6" s="332"/>
      <c r="F6" s="332"/>
      <c r="G6" s="332"/>
      <c r="H6" s="332"/>
    </row>
    <row r="7" spans="1:8" ht="18.75" x14ac:dyDescent="0.25">
      <c r="A7" s="387" t="s">
        <v>9</v>
      </c>
      <c r="B7" s="387"/>
      <c r="C7" s="167"/>
      <c r="D7" s="167"/>
      <c r="E7" s="167"/>
      <c r="F7" s="167"/>
      <c r="G7" s="167"/>
      <c r="H7" s="167"/>
    </row>
    <row r="8" spans="1:8" ht="18.75" x14ac:dyDescent="0.25">
      <c r="A8" s="167"/>
      <c r="B8" s="167"/>
      <c r="C8" s="167"/>
      <c r="D8" s="167"/>
      <c r="E8" s="167"/>
      <c r="F8" s="167"/>
      <c r="G8" s="167"/>
      <c r="H8" s="167"/>
    </row>
    <row r="9" spans="1:8" x14ac:dyDescent="0.25">
      <c r="A9" s="390" t="str">
        <f>'1. паспорт местоположение'!A9:C9</f>
        <v>Акционерное общество "Янтарьэнерго" ДЗО  ПАО "Россети"</v>
      </c>
      <c r="B9" s="390"/>
      <c r="C9" s="182"/>
      <c r="D9" s="182"/>
      <c r="E9" s="182"/>
      <c r="F9" s="182"/>
      <c r="G9" s="182"/>
      <c r="H9" s="182"/>
    </row>
    <row r="10" spans="1:8" x14ac:dyDescent="0.25">
      <c r="A10" s="384" t="s">
        <v>8</v>
      </c>
      <c r="B10" s="384"/>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90" t="str">
        <f>'1. паспорт местоположение'!A12:C12</f>
        <v>G_16-0049</v>
      </c>
      <c r="B12" s="390"/>
      <c r="C12" s="182"/>
      <c r="D12" s="182"/>
      <c r="E12" s="182"/>
      <c r="F12" s="182"/>
      <c r="G12" s="182"/>
      <c r="H12" s="182"/>
    </row>
    <row r="13" spans="1:8" x14ac:dyDescent="0.25">
      <c r="A13" s="384" t="s">
        <v>7</v>
      </c>
      <c r="B13" s="384"/>
      <c r="C13" s="169"/>
      <c r="D13" s="169"/>
      <c r="E13" s="169"/>
      <c r="F13" s="169"/>
      <c r="G13" s="169"/>
      <c r="H13" s="169"/>
    </row>
    <row r="14" spans="1:8" ht="18.75" x14ac:dyDescent="0.25">
      <c r="A14" s="11"/>
      <c r="B14" s="11"/>
      <c r="C14" s="11"/>
      <c r="D14" s="11"/>
      <c r="E14" s="11"/>
      <c r="F14" s="11"/>
      <c r="G14" s="11"/>
      <c r="H14" s="11"/>
    </row>
    <row r="15" spans="1:8" ht="39" customHeight="1" x14ac:dyDescent="0.25">
      <c r="A15" s="504" t="str">
        <f>'1. паспорт местоположение'!A15:C15</f>
        <v>Строительство КТП 15/0,4 кВ взамен ТП 188-20 (инв.№ 5150785) в г. Багратионовске, ул. Железнодорожная</v>
      </c>
      <c r="B15" s="390"/>
      <c r="C15" s="182"/>
      <c r="D15" s="182"/>
      <c r="E15" s="182"/>
      <c r="F15" s="182"/>
      <c r="G15" s="182"/>
      <c r="H15" s="182"/>
    </row>
    <row r="16" spans="1:8" x14ac:dyDescent="0.25">
      <c r="A16" s="384" t="s">
        <v>6</v>
      </c>
      <c r="B16" s="384"/>
      <c r="C16" s="169"/>
      <c r="D16" s="169"/>
      <c r="E16" s="169"/>
      <c r="F16" s="169"/>
      <c r="G16" s="169"/>
      <c r="H16" s="169"/>
    </row>
    <row r="17" spans="1:2" x14ac:dyDescent="0.25">
      <c r="B17" s="135"/>
    </row>
    <row r="18" spans="1:2" ht="33.75" customHeight="1" x14ac:dyDescent="0.25">
      <c r="A18" s="505" t="s">
        <v>520</v>
      </c>
      <c r="B18" s="506"/>
    </row>
    <row r="19" spans="1:2" x14ac:dyDescent="0.25">
      <c r="B19" s="48"/>
    </row>
    <row r="20" spans="1:2" ht="16.5" thickBot="1" x14ac:dyDescent="0.3">
      <c r="B20" s="136"/>
    </row>
    <row r="21" spans="1:2" ht="29.45" customHeight="1" thickBot="1" x14ac:dyDescent="0.3">
      <c r="A21" s="137" t="s">
        <v>387</v>
      </c>
      <c r="B21" s="329" t="str">
        <f>A15</f>
        <v>Строительство КТП 15/0,4 кВ взамен ТП 188-20 (инв.№ 5150785) в г. Багратионовске, ул. Железнодорожная</v>
      </c>
    </row>
    <row r="22" spans="1:2" ht="16.5" thickBot="1" x14ac:dyDescent="0.3">
      <c r="A22" s="137" t="s">
        <v>388</v>
      </c>
      <c r="B22" s="138" t="str">
        <f>'1. паспорт местоположение'!C27</f>
        <v>Багратионовский муниципальный район</v>
      </c>
    </row>
    <row r="23" spans="1:2" ht="16.5" thickBot="1" x14ac:dyDescent="0.3">
      <c r="A23" s="137" t="s">
        <v>353</v>
      </c>
      <c r="B23" s="139" t="s">
        <v>682</v>
      </c>
    </row>
    <row r="24" spans="1:2" ht="16.5" thickBot="1" x14ac:dyDescent="0.3">
      <c r="A24" s="137" t="s">
        <v>389</v>
      </c>
      <c r="B24" s="139" t="s">
        <v>693</v>
      </c>
    </row>
    <row r="25" spans="1:2" ht="16.5" thickBot="1" x14ac:dyDescent="0.3">
      <c r="A25" s="140" t="s">
        <v>390</v>
      </c>
      <c r="B25" s="138">
        <v>2017</v>
      </c>
    </row>
    <row r="26" spans="1:2" ht="16.5" thickBot="1" x14ac:dyDescent="0.3">
      <c r="A26" s="141" t="s">
        <v>391</v>
      </c>
      <c r="B26" s="142" t="s">
        <v>679</v>
      </c>
    </row>
    <row r="27" spans="1:2" ht="29.25" thickBot="1" x14ac:dyDescent="0.3">
      <c r="A27" s="149" t="s">
        <v>705</v>
      </c>
      <c r="B27" s="330">
        <v>6.9524443599999994</v>
      </c>
    </row>
    <row r="28" spans="1:2" ht="16.5" thickBot="1" x14ac:dyDescent="0.3">
      <c r="A28" s="144" t="s">
        <v>392</v>
      </c>
      <c r="B28" s="144" t="s">
        <v>706</v>
      </c>
    </row>
    <row r="29" spans="1:2" ht="29.25" thickBot="1" x14ac:dyDescent="0.3">
      <c r="A29" s="150" t="s">
        <v>393</v>
      </c>
      <c r="B29" s="144"/>
    </row>
    <row r="30" spans="1:2" ht="29.25" thickBot="1" x14ac:dyDescent="0.3">
      <c r="A30" s="150" t="s">
        <v>394</v>
      </c>
      <c r="B30" s="335">
        <f>B32+B41+B58</f>
        <v>6.2835000000000001</v>
      </c>
    </row>
    <row r="31" spans="1:2" ht="16.5" thickBot="1" x14ac:dyDescent="0.3">
      <c r="A31" s="144" t="s">
        <v>395</v>
      </c>
      <c r="B31" s="335"/>
    </row>
    <row r="32" spans="1:2" ht="29.25" thickBot="1" x14ac:dyDescent="0.3">
      <c r="A32" s="150" t="s">
        <v>396</v>
      </c>
      <c r="B32" s="335">
        <f>B33+B37</f>
        <v>6.2835000000000001</v>
      </c>
    </row>
    <row r="33" spans="1:3" s="338" customFormat="1" ht="30.75" thickBot="1" x14ac:dyDescent="0.3">
      <c r="A33" s="350" t="s">
        <v>694</v>
      </c>
      <c r="B33" s="351">
        <v>6.2835000000000001</v>
      </c>
    </row>
    <row r="34" spans="1:3" ht="16.5" thickBot="1" x14ac:dyDescent="0.3">
      <c r="A34" s="144" t="s">
        <v>398</v>
      </c>
      <c r="B34" s="339">
        <f>B33/$B$27</f>
        <v>0.90378285314317863</v>
      </c>
    </row>
    <row r="35" spans="1:3" ht="16.5" thickBot="1" x14ac:dyDescent="0.3">
      <c r="A35" s="144" t="s">
        <v>399</v>
      </c>
      <c r="B35" s="335">
        <v>0</v>
      </c>
      <c r="C35" s="134">
        <v>1</v>
      </c>
    </row>
    <row r="36" spans="1:3" ht="16.5" thickBot="1" x14ac:dyDescent="0.3">
      <c r="A36" s="144" t="s">
        <v>400</v>
      </c>
      <c r="B36" s="335">
        <v>6.2793950800000005</v>
      </c>
      <c r="C36" s="134">
        <v>2</v>
      </c>
    </row>
    <row r="37" spans="1:3" s="338" customFormat="1" ht="16.5" thickBot="1" x14ac:dyDescent="0.3">
      <c r="A37" s="350" t="s">
        <v>397</v>
      </c>
      <c r="B37" s="351">
        <v>0</v>
      </c>
    </row>
    <row r="38" spans="1:3" ht="16.5" thickBot="1" x14ac:dyDescent="0.3">
      <c r="A38" s="144" t="s">
        <v>398</v>
      </c>
      <c r="B38" s="339">
        <f>B37/$B$27</f>
        <v>0</v>
      </c>
    </row>
    <row r="39" spans="1:3" ht="16.5" thickBot="1" x14ac:dyDescent="0.3">
      <c r="A39" s="144" t="s">
        <v>399</v>
      </c>
      <c r="B39" s="335">
        <v>0</v>
      </c>
      <c r="C39" s="134">
        <v>1</v>
      </c>
    </row>
    <row r="40" spans="1:3" ht="16.5" thickBot="1" x14ac:dyDescent="0.3">
      <c r="A40" s="144" t="s">
        <v>400</v>
      </c>
      <c r="B40" s="335">
        <v>0</v>
      </c>
      <c r="C40" s="134">
        <v>2</v>
      </c>
    </row>
    <row r="41" spans="1:3" ht="29.25" thickBot="1" x14ac:dyDescent="0.3">
      <c r="A41" s="150" t="s">
        <v>401</v>
      </c>
      <c r="B41" s="335">
        <f>B42+B46+B50+B54</f>
        <v>0</v>
      </c>
    </row>
    <row r="42" spans="1:3" s="338" customFormat="1" ht="16.5" thickBot="1" x14ac:dyDescent="0.3">
      <c r="A42" s="336" t="s">
        <v>397</v>
      </c>
      <c r="B42" s="337">
        <v>0</v>
      </c>
    </row>
    <row r="43" spans="1:3" ht="16.5" thickBot="1" x14ac:dyDescent="0.3">
      <c r="A43" s="144" t="s">
        <v>398</v>
      </c>
      <c r="B43" s="339">
        <f>B42/$B$27</f>
        <v>0</v>
      </c>
    </row>
    <row r="44" spans="1:3" ht="16.5" thickBot="1" x14ac:dyDescent="0.3">
      <c r="A44" s="144" t="s">
        <v>399</v>
      </c>
      <c r="B44" s="335">
        <v>0</v>
      </c>
      <c r="C44" s="134">
        <v>1</v>
      </c>
    </row>
    <row r="45" spans="1:3" ht="16.5" thickBot="1" x14ac:dyDescent="0.3">
      <c r="A45" s="144" t="s">
        <v>400</v>
      </c>
      <c r="B45" s="335">
        <v>0</v>
      </c>
      <c r="C45" s="134">
        <v>2</v>
      </c>
    </row>
    <row r="46" spans="1:3" s="338" customFormat="1" ht="16.5" thickBot="1" x14ac:dyDescent="0.3">
      <c r="A46" s="336" t="s">
        <v>397</v>
      </c>
      <c r="B46" s="337">
        <v>0</v>
      </c>
    </row>
    <row r="47" spans="1:3" ht="16.5" thickBot="1" x14ac:dyDescent="0.3">
      <c r="A47" s="144" t="s">
        <v>398</v>
      </c>
      <c r="B47" s="339">
        <f>B46/$B$27</f>
        <v>0</v>
      </c>
    </row>
    <row r="48" spans="1:3" ht="16.5" thickBot="1" x14ac:dyDescent="0.3">
      <c r="A48" s="144" t="s">
        <v>399</v>
      </c>
      <c r="B48" s="335">
        <v>0</v>
      </c>
      <c r="C48" s="134">
        <v>1</v>
      </c>
    </row>
    <row r="49" spans="1:3" ht="16.5" thickBot="1" x14ac:dyDescent="0.3">
      <c r="A49" s="144" t="s">
        <v>400</v>
      </c>
      <c r="B49" s="335">
        <v>0</v>
      </c>
      <c r="C49" s="134">
        <v>2</v>
      </c>
    </row>
    <row r="50" spans="1:3" s="338" customFormat="1" ht="16.5" thickBot="1" x14ac:dyDescent="0.3">
      <c r="A50" s="336" t="s">
        <v>397</v>
      </c>
      <c r="B50" s="337">
        <v>0</v>
      </c>
    </row>
    <row r="51" spans="1:3" ht="16.5" thickBot="1" x14ac:dyDescent="0.3">
      <c r="A51" s="144" t="s">
        <v>398</v>
      </c>
      <c r="B51" s="339">
        <f>B50/$B$27</f>
        <v>0</v>
      </c>
    </row>
    <row r="52" spans="1:3" ht="16.5" thickBot="1" x14ac:dyDescent="0.3">
      <c r="A52" s="144" t="s">
        <v>399</v>
      </c>
      <c r="B52" s="335">
        <v>0</v>
      </c>
      <c r="C52" s="134">
        <v>1</v>
      </c>
    </row>
    <row r="53" spans="1:3" ht="16.5" thickBot="1" x14ac:dyDescent="0.3">
      <c r="A53" s="144" t="s">
        <v>400</v>
      </c>
      <c r="B53" s="335">
        <v>0</v>
      </c>
      <c r="C53" s="134">
        <v>2</v>
      </c>
    </row>
    <row r="54" spans="1:3" s="338" customFormat="1" ht="16.5" thickBot="1" x14ac:dyDescent="0.3">
      <c r="A54" s="336" t="s">
        <v>397</v>
      </c>
      <c r="B54" s="337">
        <v>0</v>
      </c>
    </row>
    <row r="55" spans="1:3" ht="16.5" thickBot="1" x14ac:dyDescent="0.3">
      <c r="A55" s="144" t="s">
        <v>398</v>
      </c>
      <c r="B55" s="339">
        <f>B54/$B$27</f>
        <v>0</v>
      </c>
    </row>
    <row r="56" spans="1:3" ht="16.5" thickBot="1" x14ac:dyDescent="0.3">
      <c r="A56" s="144" t="s">
        <v>399</v>
      </c>
      <c r="B56" s="335">
        <v>0</v>
      </c>
      <c r="C56" s="134">
        <v>1</v>
      </c>
    </row>
    <row r="57" spans="1:3" ht="16.5" thickBot="1" x14ac:dyDescent="0.3">
      <c r="A57" s="144" t="s">
        <v>400</v>
      </c>
      <c r="B57" s="335">
        <v>0</v>
      </c>
      <c r="C57" s="134">
        <v>2</v>
      </c>
    </row>
    <row r="58" spans="1:3" ht="29.25" thickBot="1" x14ac:dyDescent="0.3">
      <c r="A58" s="150" t="s">
        <v>402</v>
      </c>
      <c r="B58" s="335">
        <f>B59+B63+B67+B71</f>
        <v>0</v>
      </c>
    </row>
    <row r="59" spans="1:3" s="338" customFormat="1" ht="16.5" thickBot="1" x14ac:dyDescent="0.3">
      <c r="A59" s="336" t="s">
        <v>397</v>
      </c>
      <c r="B59" s="337">
        <v>0</v>
      </c>
    </row>
    <row r="60" spans="1:3" ht="16.5" thickBot="1" x14ac:dyDescent="0.3">
      <c r="A60" s="144" t="s">
        <v>398</v>
      </c>
      <c r="B60" s="339">
        <f>B59/$B$27</f>
        <v>0</v>
      </c>
    </row>
    <row r="61" spans="1:3" ht="16.5" thickBot="1" x14ac:dyDescent="0.3">
      <c r="A61" s="144" t="s">
        <v>399</v>
      </c>
      <c r="B61" s="335">
        <v>0</v>
      </c>
      <c r="C61" s="134">
        <v>1</v>
      </c>
    </row>
    <row r="62" spans="1:3" ht="16.5" thickBot="1" x14ac:dyDescent="0.3">
      <c r="A62" s="144" t="s">
        <v>400</v>
      </c>
      <c r="B62" s="335">
        <v>0</v>
      </c>
      <c r="C62" s="134">
        <v>2</v>
      </c>
    </row>
    <row r="63" spans="1:3" s="338" customFormat="1" ht="16.5" thickBot="1" x14ac:dyDescent="0.3">
      <c r="A63" s="336" t="s">
        <v>397</v>
      </c>
      <c r="B63" s="337">
        <v>0</v>
      </c>
    </row>
    <row r="64" spans="1:3" ht="16.5" thickBot="1" x14ac:dyDescent="0.3">
      <c r="A64" s="144" t="s">
        <v>398</v>
      </c>
      <c r="B64" s="339">
        <f>B63/$B$27</f>
        <v>0</v>
      </c>
    </row>
    <row r="65" spans="1:3" ht="16.5" thickBot="1" x14ac:dyDescent="0.3">
      <c r="A65" s="144" t="s">
        <v>399</v>
      </c>
      <c r="B65" s="335">
        <v>0</v>
      </c>
      <c r="C65" s="134">
        <v>1</v>
      </c>
    </row>
    <row r="66" spans="1:3" ht="16.5" thickBot="1" x14ac:dyDescent="0.3">
      <c r="A66" s="144" t="s">
        <v>400</v>
      </c>
      <c r="B66" s="335">
        <v>0</v>
      </c>
      <c r="C66" s="134">
        <v>2</v>
      </c>
    </row>
    <row r="67" spans="1:3" s="338" customFormat="1" ht="16.5" thickBot="1" x14ac:dyDescent="0.3">
      <c r="A67" s="336" t="s">
        <v>397</v>
      </c>
      <c r="B67" s="337">
        <v>0</v>
      </c>
    </row>
    <row r="68" spans="1:3" ht="16.5" thickBot="1" x14ac:dyDescent="0.3">
      <c r="A68" s="144" t="s">
        <v>398</v>
      </c>
      <c r="B68" s="339">
        <f>B67/$B$27</f>
        <v>0</v>
      </c>
    </row>
    <row r="69" spans="1:3" ht="16.5" thickBot="1" x14ac:dyDescent="0.3">
      <c r="A69" s="144" t="s">
        <v>399</v>
      </c>
      <c r="B69" s="335">
        <v>0</v>
      </c>
      <c r="C69" s="134">
        <v>1</v>
      </c>
    </row>
    <row r="70" spans="1:3" ht="16.5" thickBot="1" x14ac:dyDescent="0.3">
      <c r="A70" s="144" t="s">
        <v>400</v>
      </c>
      <c r="B70" s="335">
        <v>0</v>
      </c>
      <c r="C70" s="134">
        <v>2</v>
      </c>
    </row>
    <row r="71" spans="1:3" s="338" customFormat="1" ht="16.5" thickBot="1" x14ac:dyDescent="0.3">
      <c r="A71" s="336" t="s">
        <v>397</v>
      </c>
      <c r="B71" s="337">
        <v>0</v>
      </c>
    </row>
    <row r="72" spans="1:3" ht="16.5" thickBot="1" x14ac:dyDescent="0.3">
      <c r="A72" s="144" t="s">
        <v>398</v>
      </c>
      <c r="B72" s="339">
        <f>B71/$B$27</f>
        <v>0</v>
      </c>
    </row>
    <row r="73" spans="1:3" ht="16.5" thickBot="1" x14ac:dyDescent="0.3">
      <c r="A73" s="144" t="s">
        <v>399</v>
      </c>
      <c r="B73" s="335">
        <v>0</v>
      </c>
      <c r="C73" s="134">
        <v>1</v>
      </c>
    </row>
    <row r="74" spans="1:3" ht="16.5" thickBot="1" x14ac:dyDescent="0.3">
      <c r="A74" s="144" t="s">
        <v>400</v>
      </c>
      <c r="B74" s="335">
        <v>0</v>
      </c>
      <c r="C74" s="134">
        <v>2</v>
      </c>
    </row>
    <row r="75" spans="1:3" ht="29.25" thickBot="1" x14ac:dyDescent="0.3">
      <c r="A75" s="143" t="s">
        <v>403</v>
      </c>
      <c r="B75" s="151"/>
    </row>
    <row r="76" spans="1:3" ht="16.5" thickBot="1" x14ac:dyDescent="0.3">
      <c r="A76" s="145" t="s">
        <v>395</v>
      </c>
      <c r="B76" s="151"/>
    </row>
    <row r="77" spans="1:3" ht="16.5" thickBot="1" x14ac:dyDescent="0.3">
      <c r="A77" s="145" t="s">
        <v>404</v>
      </c>
      <c r="B77" s="151"/>
    </row>
    <row r="78" spans="1:3" ht="16.5" thickBot="1" x14ac:dyDescent="0.3">
      <c r="A78" s="145" t="s">
        <v>405</v>
      </c>
      <c r="B78" s="151"/>
    </row>
    <row r="79" spans="1:3" ht="16.5" thickBot="1" x14ac:dyDescent="0.3">
      <c r="A79" s="145" t="s">
        <v>406</v>
      </c>
      <c r="B79" s="151"/>
    </row>
    <row r="80" spans="1:3" ht="16.5" thickBot="1" x14ac:dyDescent="0.3">
      <c r="A80" s="140" t="s">
        <v>407</v>
      </c>
      <c r="B80" s="340">
        <f>B81/$B$27</f>
        <v>0</v>
      </c>
    </row>
    <row r="81" spans="1:2" ht="16.5" thickBot="1" x14ac:dyDescent="0.3">
      <c r="A81" s="140" t="s">
        <v>408</v>
      </c>
      <c r="B81" s="341">
        <f xml:space="preserve"> SUMIF(C33:C74, 1,B33:B74)</f>
        <v>0</v>
      </c>
    </row>
    <row r="82" spans="1:2" ht="16.5" thickBot="1" x14ac:dyDescent="0.3">
      <c r="A82" s="140" t="s">
        <v>409</v>
      </c>
      <c r="B82" s="340">
        <f>B83/$B$27</f>
        <v>0.90319242482941653</v>
      </c>
    </row>
    <row r="83" spans="1:2" ht="16.5" thickBot="1" x14ac:dyDescent="0.3">
      <c r="A83" s="141" t="s">
        <v>410</v>
      </c>
      <c r="B83" s="341">
        <f xml:space="preserve"> SUMIF(C35:C76, 2,B35:B76)</f>
        <v>6.2793950800000005</v>
      </c>
    </row>
    <row r="84" spans="1:2" ht="15.6" customHeight="1" x14ac:dyDescent="0.25">
      <c r="A84" s="143" t="s">
        <v>411</v>
      </c>
      <c r="B84" s="507" t="s">
        <v>412</v>
      </c>
    </row>
    <row r="85" spans="1:2" x14ac:dyDescent="0.25">
      <c r="A85" s="147" t="s">
        <v>413</v>
      </c>
      <c r="B85" s="508"/>
    </row>
    <row r="86" spans="1:2" x14ac:dyDescent="0.25">
      <c r="A86" s="147" t="s">
        <v>414</v>
      </c>
      <c r="B86" s="508"/>
    </row>
    <row r="87" spans="1:2" x14ac:dyDescent="0.25">
      <c r="A87" s="147" t="s">
        <v>415</v>
      </c>
      <c r="B87" s="508"/>
    </row>
    <row r="88" spans="1:2" x14ac:dyDescent="0.25">
      <c r="A88" s="147" t="s">
        <v>416</v>
      </c>
      <c r="B88" s="508"/>
    </row>
    <row r="89" spans="1:2" ht="16.5" thickBot="1" x14ac:dyDescent="0.3">
      <c r="A89" s="148" t="s">
        <v>417</v>
      </c>
      <c r="B89" s="509"/>
    </row>
    <row r="90" spans="1:2" ht="30.75" thickBot="1" x14ac:dyDescent="0.3">
      <c r="A90" s="145" t="s">
        <v>418</v>
      </c>
      <c r="B90" s="146"/>
    </row>
    <row r="91" spans="1:2" ht="29.25" thickBot="1" x14ac:dyDescent="0.3">
      <c r="A91" s="140" t="s">
        <v>419</v>
      </c>
      <c r="B91" s="146"/>
    </row>
    <row r="92" spans="1:2" ht="16.5" thickBot="1" x14ac:dyDescent="0.3">
      <c r="A92" s="145" t="s">
        <v>395</v>
      </c>
      <c r="B92" s="153"/>
    </row>
    <row r="93" spans="1:2" ht="16.5" thickBot="1" x14ac:dyDescent="0.3">
      <c r="A93" s="145" t="s">
        <v>420</v>
      </c>
      <c r="B93" s="146"/>
    </row>
    <row r="94" spans="1:2" ht="16.5" thickBot="1" x14ac:dyDescent="0.3">
      <c r="A94" s="145" t="s">
        <v>421</v>
      </c>
      <c r="B94" s="153"/>
    </row>
    <row r="95" spans="1:2" ht="30.75" thickBot="1" x14ac:dyDescent="0.3">
      <c r="A95" s="154" t="s">
        <v>422</v>
      </c>
      <c r="B95" s="331" t="s">
        <v>423</v>
      </c>
    </row>
    <row r="96" spans="1:2" ht="16.5" thickBot="1" x14ac:dyDescent="0.3">
      <c r="A96" s="140" t="s">
        <v>424</v>
      </c>
      <c r="B96" s="152"/>
    </row>
    <row r="97" spans="1:2" ht="16.5" thickBot="1" x14ac:dyDescent="0.3">
      <c r="A97" s="147" t="s">
        <v>425</v>
      </c>
      <c r="B97" s="155"/>
    </row>
    <row r="98" spans="1:2" ht="16.5" thickBot="1" x14ac:dyDescent="0.3">
      <c r="A98" s="147" t="s">
        <v>426</v>
      </c>
      <c r="B98" s="155"/>
    </row>
    <row r="99" spans="1:2" ht="16.5" thickBot="1" x14ac:dyDescent="0.3">
      <c r="A99" s="147" t="s">
        <v>427</v>
      </c>
      <c r="B99" s="155"/>
    </row>
    <row r="100" spans="1:2" ht="45.75" thickBot="1" x14ac:dyDescent="0.3">
      <c r="A100" s="156" t="s">
        <v>428</v>
      </c>
      <c r="B100" s="153" t="s">
        <v>429</v>
      </c>
    </row>
    <row r="101" spans="1:2" ht="28.5" x14ac:dyDescent="0.25">
      <c r="A101" s="143" t="s">
        <v>430</v>
      </c>
      <c r="B101" s="507" t="s">
        <v>431</v>
      </c>
    </row>
    <row r="102" spans="1:2" x14ac:dyDescent="0.25">
      <c r="A102" s="147" t="s">
        <v>432</v>
      </c>
      <c r="B102" s="508"/>
    </row>
    <row r="103" spans="1:2" x14ac:dyDescent="0.25">
      <c r="A103" s="147" t="s">
        <v>433</v>
      </c>
      <c r="B103" s="508"/>
    </row>
    <row r="104" spans="1:2" x14ac:dyDescent="0.25">
      <c r="A104" s="147" t="s">
        <v>434</v>
      </c>
      <c r="B104" s="508"/>
    </row>
    <row r="105" spans="1:2" x14ac:dyDescent="0.25">
      <c r="A105" s="147" t="s">
        <v>435</v>
      </c>
      <c r="B105" s="508"/>
    </row>
    <row r="106" spans="1:2" ht="16.5" thickBot="1" x14ac:dyDescent="0.3">
      <c r="A106" s="157" t="s">
        <v>436</v>
      </c>
      <c r="B106" s="509"/>
    </row>
    <row r="109" spans="1:2" x14ac:dyDescent="0.25">
      <c r="A109" s="158"/>
      <c r="B109" s="159"/>
    </row>
    <row r="110" spans="1:2" x14ac:dyDescent="0.25">
      <c r="B110" s="160"/>
    </row>
    <row r="111" spans="1:2" x14ac:dyDescent="0.25">
      <c r="B111" s="16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0" t="s">
        <v>588</v>
      </c>
    </row>
    <row r="2" spans="1:1" ht="25.5" customHeight="1" x14ac:dyDescent="0.25">
      <c r="A2" s="510"/>
    </row>
    <row r="3" spans="1:1" ht="25.5" customHeight="1" x14ac:dyDescent="0.25">
      <c r="A3" s="510"/>
    </row>
    <row r="4" spans="1:1" ht="25.5" customHeight="1" x14ac:dyDescent="0.25">
      <c r="A4" s="510"/>
    </row>
    <row r="5" spans="1:1" ht="25.5" customHeight="1" x14ac:dyDescent="0.25">
      <c r="A5" s="510"/>
    </row>
    <row r="6" spans="1:1" ht="23.25" customHeight="1" x14ac:dyDescent="0.25">
      <c r="A6" s="274">
        <v>2</v>
      </c>
    </row>
    <row r="7" spans="1:1" s="126" customFormat="1" ht="23.25" customHeight="1" x14ac:dyDescent="0.25">
      <c r="A7" s="278" t="s">
        <v>589</v>
      </c>
    </row>
    <row r="8" spans="1:1" ht="31.5" customHeight="1" x14ac:dyDescent="0.25">
      <c r="A8" s="275" t="s">
        <v>598</v>
      </c>
    </row>
    <row r="9" spans="1:1" ht="45.75" customHeight="1" x14ac:dyDescent="0.25">
      <c r="A9" s="275" t="s">
        <v>599</v>
      </c>
    </row>
    <row r="10" spans="1:1" ht="33.75" customHeight="1" x14ac:dyDescent="0.25">
      <c r="A10" s="275" t="s">
        <v>600</v>
      </c>
    </row>
    <row r="11" spans="1:1" ht="23.25" customHeight="1" x14ac:dyDescent="0.25">
      <c r="A11" s="275" t="s">
        <v>601</v>
      </c>
    </row>
    <row r="12" spans="1:1" ht="23.25" customHeight="1" x14ac:dyDescent="0.25">
      <c r="A12" s="275" t="s">
        <v>602</v>
      </c>
    </row>
    <row r="13" spans="1:1" ht="33" customHeight="1" x14ac:dyDescent="0.25">
      <c r="A13" s="275" t="s">
        <v>603</v>
      </c>
    </row>
    <row r="14" spans="1:1" ht="23.25" customHeight="1" x14ac:dyDescent="0.25">
      <c r="A14" s="275" t="s">
        <v>604</v>
      </c>
    </row>
    <row r="15" spans="1:1" ht="23.25" customHeight="1" x14ac:dyDescent="0.25">
      <c r="A15" s="276" t="s">
        <v>605</v>
      </c>
    </row>
    <row r="16" spans="1:1" ht="34.5" customHeight="1" x14ac:dyDescent="0.25">
      <c r="A16" s="276" t="s">
        <v>606</v>
      </c>
    </row>
    <row r="17" spans="1:1" ht="39.75" customHeight="1" x14ac:dyDescent="0.25">
      <c r="A17" s="276" t="s">
        <v>607</v>
      </c>
    </row>
    <row r="18" spans="1:1" ht="40.5" customHeight="1" x14ac:dyDescent="0.25">
      <c r="A18" s="276" t="s">
        <v>608</v>
      </c>
    </row>
    <row r="19" spans="1:1" ht="48.75" customHeight="1" x14ac:dyDescent="0.25">
      <c r="A19" s="276" t="s">
        <v>606</v>
      </c>
    </row>
    <row r="20" spans="1:1" ht="39" customHeight="1" x14ac:dyDescent="0.25">
      <c r="A20" s="275" t="s">
        <v>607</v>
      </c>
    </row>
    <row r="21" spans="1:1" ht="39.75" customHeight="1" x14ac:dyDescent="0.25">
      <c r="A21" s="275" t="s">
        <v>609</v>
      </c>
    </row>
    <row r="22" spans="1:1" ht="35.25" customHeight="1" x14ac:dyDescent="0.25">
      <c r="A22" s="275" t="s">
        <v>610</v>
      </c>
    </row>
    <row r="23" spans="1:1" ht="35.25" customHeight="1" x14ac:dyDescent="0.25">
      <c r="A23" s="275" t="s">
        <v>611</v>
      </c>
    </row>
    <row r="24" spans="1:1" ht="57.75" customHeight="1" x14ac:dyDescent="0.25">
      <c r="A24" s="275" t="s">
        <v>612</v>
      </c>
    </row>
    <row r="25" spans="1:1" s="126" customFormat="1" ht="23.25" customHeight="1" x14ac:dyDescent="0.25">
      <c r="A25" s="278" t="s">
        <v>613</v>
      </c>
    </row>
    <row r="26" spans="1:1" ht="36.75" customHeight="1" x14ac:dyDescent="0.25">
      <c r="A26" s="275" t="s">
        <v>614</v>
      </c>
    </row>
    <row r="27" spans="1:1" ht="23.25" customHeight="1" x14ac:dyDescent="0.25">
      <c r="A27" s="275" t="s">
        <v>615</v>
      </c>
    </row>
    <row r="28" spans="1:1" ht="30.75" customHeight="1" x14ac:dyDescent="0.25">
      <c r="A28" s="275" t="s">
        <v>616</v>
      </c>
    </row>
    <row r="29" spans="1:1" s="277" customFormat="1" ht="23.25" customHeight="1" x14ac:dyDescent="0.25">
      <c r="A29" s="275" t="s">
        <v>617</v>
      </c>
    </row>
    <row r="30" spans="1:1" s="277" customFormat="1" ht="23.25" customHeight="1" x14ac:dyDescent="0.25">
      <c r="A30" s="275" t="s">
        <v>618</v>
      </c>
    </row>
    <row r="31" spans="1:1" ht="23.25" customHeight="1" x14ac:dyDescent="0.25">
      <c r="A31" s="275" t="s">
        <v>619</v>
      </c>
    </row>
    <row r="32" spans="1:1" ht="23.25" customHeight="1" x14ac:dyDescent="0.25">
      <c r="A32" s="275" t="s">
        <v>620</v>
      </c>
    </row>
    <row r="33" spans="1:1" ht="23.25" customHeight="1" x14ac:dyDescent="0.25">
      <c r="A33" s="275" t="s">
        <v>621</v>
      </c>
    </row>
    <row r="34" spans="1:1" ht="23.25" customHeight="1" x14ac:dyDescent="0.25">
      <c r="A34" s="275" t="s">
        <v>622</v>
      </c>
    </row>
    <row r="35" spans="1:1" ht="23.25" customHeight="1" x14ac:dyDescent="0.25">
      <c r="A35" s="275" t="s">
        <v>623</v>
      </c>
    </row>
    <row r="36" spans="1:1" ht="23.25" customHeight="1" x14ac:dyDescent="0.25">
      <c r="A36" s="275" t="s">
        <v>624</v>
      </c>
    </row>
    <row r="37" spans="1:1" ht="23.25" customHeight="1" x14ac:dyDescent="0.25">
      <c r="A37" s="275" t="s">
        <v>625</v>
      </c>
    </row>
    <row r="38" spans="1:1" ht="23.25" customHeight="1" x14ac:dyDescent="0.25">
      <c r="A38" s="275" t="s">
        <v>626</v>
      </c>
    </row>
    <row r="39" spans="1:1" ht="23.25" customHeight="1" x14ac:dyDescent="0.25">
      <c r="A39" s="275" t="s">
        <v>627</v>
      </c>
    </row>
    <row r="40" spans="1:1" ht="23.25" customHeight="1" x14ac:dyDescent="0.25">
      <c r="A40" s="275" t="s">
        <v>628</v>
      </c>
    </row>
    <row r="41" spans="1:1" ht="23.25" customHeight="1" x14ac:dyDescent="0.25">
      <c r="A41" s="275" t="s">
        <v>629</v>
      </c>
    </row>
    <row r="42" spans="1:1" ht="23.25" customHeight="1" x14ac:dyDescent="0.25">
      <c r="A42" s="275" t="s">
        <v>630</v>
      </c>
    </row>
    <row r="43" spans="1:1" ht="23.25" customHeight="1" x14ac:dyDescent="0.25">
      <c r="A43" s="275" t="s">
        <v>631</v>
      </c>
    </row>
    <row r="44" spans="1:1" s="126" customFormat="1" ht="36" customHeight="1" x14ac:dyDescent="0.25">
      <c r="A44" s="278" t="s">
        <v>632</v>
      </c>
    </row>
    <row r="45" spans="1:1" ht="36" customHeight="1" x14ac:dyDescent="0.25">
      <c r="A45" s="275" t="s">
        <v>633</v>
      </c>
    </row>
    <row r="46" spans="1:1" ht="36" customHeight="1" x14ac:dyDescent="0.25">
      <c r="A46" s="275" t="s">
        <v>634</v>
      </c>
    </row>
    <row r="47" spans="1:1" s="126" customFormat="1" ht="23.25" customHeight="1" x14ac:dyDescent="0.25">
      <c r="A47" s="278" t="s">
        <v>635</v>
      </c>
    </row>
    <row r="48" spans="1:1" s="126" customFormat="1" ht="23.25" customHeight="1" x14ac:dyDescent="0.25">
      <c r="A48" s="279" t="s">
        <v>636</v>
      </c>
    </row>
    <row r="49" spans="1:1" s="126" customFormat="1" ht="23.25" customHeight="1" x14ac:dyDescent="0.25">
      <c r="A49" s="279" t="s">
        <v>637</v>
      </c>
    </row>
    <row r="50" spans="1:1" ht="23.25" customHeight="1" x14ac:dyDescent="0.25">
      <c r="A50" s="27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row>
    <row r="5" spans="1:28" s="12" customFormat="1" ht="15.75" x14ac:dyDescent="0.2">
      <c r="A5" s="17"/>
    </row>
    <row r="6" spans="1:28" s="12" customFormat="1" ht="18.75" x14ac:dyDescent="0.2">
      <c r="A6" s="387" t="s">
        <v>9</v>
      </c>
      <c r="B6" s="387"/>
      <c r="C6" s="387"/>
      <c r="D6" s="387"/>
      <c r="E6" s="387"/>
      <c r="F6" s="387"/>
      <c r="G6" s="387"/>
      <c r="H6" s="387"/>
      <c r="I6" s="387"/>
      <c r="J6" s="387"/>
      <c r="K6" s="387"/>
      <c r="L6" s="387"/>
      <c r="M6" s="387"/>
      <c r="N6" s="387"/>
      <c r="O6" s="387"/>
      <c r="P6" s="387"/>
      <c r="Q6" s="387"/>
      <c r="R6" s="387"/>
      <c r="S6" s="387"/>
      <c r="T6" s="13"/>
      <c r="U6" s="13"/>
      <c r="V6" s="13"/>
      <c r="W6" s="13"/>
      <c r="X6" s="13"/>
      <c r="Y6" s="13"/>
      <c r="Z6" s="13"/>
      <c r="AA6" s="13"/>
      <c r="AB6" s="13"/>
    </row>
    <row r="7" spans="1:28" s="12" customFormat="1" ht="18.75" x14ac:dyDescent="0.2">
      <c r="A7" s="387"/>
      <c r="B7" s="387"/>
      <c r="C7" s="387"/>
      <c r="D7" s="387"/>
      <c r="E7" s="387"/>
      <c r="F7" s="387"/>
      <c r="G7" s="387"/>
      <c r="H7" s="387"/>
      <c r="I7" s="387"/>
      <c r="J7" s="387"/>
      <c r="K7" s="387"/>
      <c r="L7" s="387"/>
      <c r="M7" s="387"/>
      <c r="N7" s="387"/>
      <c r="O7" s="387"/>
      <c r="P7" s="387"/>
      <c r="Q7" s="387"/>
      <c r="R7" s="387"/>
      <c r="S7" s="387"/>
      <c r="T7" s="13"/>
      <c r="U7" s="13"/>
      <c r="V7" s="13"/>
      <c r="W7" s="13"/>
      <c r="X7" s="13"/>
      <c r="Y7" s="13"/>
      <c r="Z7" s="13"/>
      <c r="AA7" s="13"/>
      <c r="AB7" s="13"/>
    </row>
    <row r="8" spans="1:28" s="12" customFormat="1" ht="18.75" x14ac:dyDescent="0.2">
      <c r="A8" s="390" t="str">
        <f>'1. паспорт местоположение'!A9:C9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13"/>
      <c r="U8" s="13"/>
      <c r="V8" s="13"/>
      <c r="W8" s="13"/>
      <c r="X8" s="13"/>
      <c r="Y8" s="13"/>
      <c r="Z8" s="13"/>
      <c r="AA8" s="13"/>
      <c r="AB8" s="13"/>
    </row>
    <row r="9" spans="1:28" s="12" customFormat="1" ht="18.75" x14ac:dyDescent="0.2">
      <c r="A9" s="384" t="s">
        <v>8</v>
      </c>
      <c r="B9" s="384"/>
      <c r="C9" s="384"/>
      <c r="D9" s="384"/>
      <c r="E9" s="384"/>
      <c r="F9" s="384"/>
      <c r="G9" s="384"/>
      <c r="H9" s="384"/>
      <c r="I9" s="384"/>
      <c r="J9" s="384"/>
      <c r="K9" s="384"/>
      <c r="L9" s="384"/>
      <c r="M9" s="384"/>
      <c r="N9" s="384"/>
      <c r="O9" s="384"/>
      <c r="P9" s="384"/>
      <c r="Q9" s="384"/>
      <c r="R9" s="384"/>
      <c r="S9" s="384"/>
      <c r="T9" s="13"/>
      <c r="U9" s="13"/>
      <c r="V9" s="13"/>
      <c r="W9" s="13"/>
      <c r="X9" s="13"/>
      <c r="Y9" s="13"/>
      <c r="Z9" s="13"/>
      <c r="AA9" s="13"/>
      <c r="AB9" s="13"/>
    </row>
    <row r="10" spans="1:28" s="12" customFormat="1" ht="18.75" x14ac:dyDescent="0.2">
      <c r="A10" s="387"/>
      <c r="B10" s="387"/>
      <c r="C10" s="387"/>
      <c r="D10" s="387"/>
      <c r="E10" s="387"/>
      <c r="F10" s="387"/>
      <c r="G10" s="387"/>
      <c r="H10" s="387"/>
      <c r="I10" s="387"/>
      <c r="J10" s="387"/>
      <c r="K10" s="387"/>
      <c r="L10" s="387"/>
      <c r="M10" s="387"/>
      <c r="N10" s="387"/>
      <c r="O10" s="387"/>
      <c r="P10" s="387"/>
      <c r="Q10" s="387"/>
      <c r="R10" s="387"/>
      <c r="S10" s="387"/>
      <c r="T10" s="13"/>
      <c r="U10" s="13"/>
      <c r="V10" s="13"/>
      <c r="W10" s="13"/>
      <c r="X10" s="13"/>
      <c r="Y10" s="13"/>
      <c r="Z10" s="13"/>
      <c r="AA10" s="13"/>
      <c r="AB10" s="13"/>
    </row>
    <row r="11" spans="1:28" s="12" customFormat="1" ht="18.75" x14ac:dyDescent="0.2">
      <c r="A11" s="390" t="str">
        <f>'1. паспорт местоположение'!A12:C12</f>
        <v>G_16-0049</v>
      </c>
      <c r="B11" s="390"/>
      <c r="C11" s="390"/>
      <c r="D11" s="390"/>
      <c r="E11" s="390"/>
      <c r="F11" s="390"/>
      <c r="G11" s="390"/>
      <c r="H11" s="390"/>
      <c r="I11" s="390"/>
      <c r="J11" s="390"/>
      <c r="K11" s="390"/>
      <c r="L11" s="390"/>
      <c r="M11" s="390"/>
      <c r="N11" s="390"/>
      <c r="O11" s="390"/>
      <c r="P11" s="390"/>
      <c r="Q11" s="390"/>
      <c r="R11" s="390"/>
      <c r="S11" s="390"/>
      <c r="T11" s="13"/>
      <c r="U11" s="13"/>
      <c r="V11" s="13"/>
      <c r="W11" s="13"/>
      <c r="X11" s="13"/>
      <c r="Y11" s="13"/>
      <c r="Z11" s="13"/>
      <c r="AA11" s="13"/>
      <c r="AB11" s="13"/>
    </row>
    <row r="12" spans="1:28" s="12" customFormat="1" ht="18.75" x14ac:dyDescent="0.2">
      <c r="A12" s="384" t="s">
        <v>7</v>
      </c>
      <c r="B12" s="384"/>
      <c r="C12" s="384"/>
      <c r="D12" s="384"/>
      <c r="E12" s="384"/>
      <c r="F12" s="384"/>
      <c r="G12" s="384"/>
      <c r="H12" s="384"/>
      <c r="I12" s="384"/>
      <c r="J12" s="384"/>
      <c r="K12" s="384"/>
      <c r="L12" s="384"/>
      <c r="M12" s="384"/>
      <c r="N12" s="384"/>
      <c r="O12" s="384"/>
      <c r="P12" s="384"/>
      <c r="Q12" s="384"/>
      <c r="R12" s="384"/>
      <c r="S12" s="384"/>
      <c r="T12" s="13"/>
      <c r="U12" s="13"/>
      <c r="V12" s="13"/>
      <c r="W12" s="13"/>
      <c r="X12" s="13"/>
      <c r="Y12" s="13"/>
      <c r="Z12" s="13"/>
      <c r="AA12" s="13"/>
      <c r="AB12" s="13"/>
    </row>
    <row r="13" spans="1:28" s="9" customFormat="1" ht="15.75" customHeight="1" x14ac:dyDescent="0.2">
      <c r="A13" s="394"/>
      <c r="B13" s="394"/>
      <c r="C13" s="394"/>
      <c r="D13" s="394"/>
      <c r="E13" s="394"/>
      <c r="F13" s="394"/>
      <c r="G13" s="394"/>
      <c r="H13" s="394"/>
      <c r="I13" s="394"/>
      <c r="J13" s="394"/>
      <c r="K13" s="394"/>
      <c r="L13" s="394"/>
      <c r="M13" s="394"/>
      <c r="N13" s="394"/>
      <c r="O13" s="394"/>
      <c r="P13" s="394"/>
      <c r="Q13" s="394"/>
      <c r="R13" s="394"/>
      <c r="S13" s="394"/>
      <c r="T13" s="10"/>
      <c r="U13" s="10"/>
      <c r="V13" s="10"/>
      <c r="W13" s="10"/>
      <c r="X13" s="10"/>
      <c r="Y13" s="10"/>
      <c r="Z13" s="10"/>
      <c r="AA13" s="10"/>
      <c r="AB13" s="10"/>
    </row>
    <row r="14" spans="1:28" s="3" customFormat="1" ht="12" x14ac:dyDescent="0.2">
      <c r="A14" s="390" t="str">
        <f>'1. паспорт местоположение'!A9:C9</f>
        <v>Акционерное общество "Янтарьэнерго" ДЗО  ПАО "Россети"</v>
      </c>
      <c r="B14" s="390"/>
      <c r="C14" s="390"/>
      <c r="D14" s="390"/>
      <c r="E14" s="390"/>
      <c r="F14" s="390"/>
      <c r="G14" s="390"/>
      <c r="H14" s="390"/>
      <c r="I14" s="390"/>
      <c r="J14" s="390"/>
      <c r="K14" s="390"/>
      <c r="L14" s="390"/>
      <c r="M14" s="390"/>
      <c r="N14" s="390"/>
      <c r="O14" s="390"/>
      <c r="P14" s="390"/>
      <c r="Q14" s="390"/>
      <c r="R14" s="390"/>
      <c r="S14" s="390"/>
      <c r="T14" s="8"/>
      <c r="U14" s="8"/>
      <c r="V14" s="8"/>
      <c r="W14" s="8"/>
      <c r="X14" s="8"/>
      <c r="Y14" s="8"/>
      <c r="Z14" s="8"/>
      <c r="AA14" s="8"/>
      <c r="AB14" s="8"/>
    </row>
    <row r="15" spans="1:28" s="3" customFormat="1" ht="15" customHeight="1" x14ac:dyDescent="0.2">
      <c r="A15" s="391" t="str">
        <f>'1. паспорт местоположение'!A15:C15</f>
        <v>Строительство КТП 15/0,4 кВ взамен ТП 188-20 (инв.№ 5150785) в г. Багратионовске, ул. Железнодорожная</v>
      </c>
      <c r="B15" s="384"/>
      <c r="C15" s="384"/>
      <c r="D15" s="384"/>
      <c r="E15" s="384"/>
      <c r="F15" s="384"/>
      <c r="G15" s="384"/>
      <c r="H15" s="384"/>
      <c r="I15" s="384"/>
      <c r="J15" s="384"/>
      <c r="K15" s="384"/>
      <c r="L15" s="384"/>
      <c r="M15" s="384"/>
      <c r="N15" s="384"/>
      <c r="O15" s="384"/>
      <c r="P15" s="384"/>
      <c r="Q15" s="384"/>
      <c r="R15" s="384"/>
      <c r="S15" s="384"/>
      <c r="T15" s="6"/>
      <c r="U15" s="6"/>
      <c r="V15" s="6"/>
      <c r="W15" s="6"/>
      <c r="X15" s="6"/>
      <c r="Y15" s="6"/>
      <c r="Z15" s="6"/>
      <c r="AA15" s="6"/>
      <c r="AB15" s="6"/>
    </row>
    <row r="16" spans="1:28" s="3"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4"/>
      <c r="U16" s="4"/>
      <c r="V16" s="4"/>
      <c r="W16" s="4"/>
      <c r="X16" s="4"/>
      <c r="Y16" s="4"/>
    </row>
    <row r="17" spans="1:28" s="3" customFormat="1" ht="45.75" customHeight="1" x14ac:dyDescent="0.2">
      <c r="A17" s="385" t="s">
        <v>495</v>
      </c>
      <c r="B17" s="385"/>
      <c r="C17" s="385"/>
      <c r="D17" s="385"/>
      <c r="E17" s="385"/>
      <c r="F17" s="385"/>
      <c r="G17" s="385"/>
      <c r="H17" s="385"/>
      <c r="I17" s="385"/>
      <c r="J17" s="385"/>
      <c r="K17" s="385"/>
      <c r="L17" s="385"/>
      <c r="M17" s="385"/>
      <c r="N17" s="385"/>
      <c r="O17" s="385"/>
      <c r="P17" s="385"/>
      <c r="Q17" s="385"/>
      <c r="R17" s="385"/>
      <c r="S17" s="385"/>
      <c r="T17" s="7"/>
      <c r="U17" s="7"/>
      <c r="V17" s="7"/>
      <c r="W17" s="7"/>
      <c r="X17" s="7"/>
      <c r="Y17" s="7"/>
      <c r="Z17" s="7"/>
      <c r="AA17" s="7"/>
      <c r="AB17" s="7"/>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95" t="s">
        <v>5</v>
      </c>
      <c r="B19" s="395" t="s">
        <v>99</v>
      </c>
      <c r="C19" s="396" t="s">
        <v>386</v>
      </c>
      <c r="D19" s="395" t="s">
        <v>385</v>
      </c>
      <c r="E19" s="395" t="s">
        <v>98</v>
      </c>
      <c r="F19" s="395" t="s">
        <v>97</v>
      </c>
      <c r="G19" s="395" t="s">
        <v>381</v>
      </c>
      <c r="H19" s="395" t="s">
        <v>96</v>
      </c>
      <c r="I19" s="395" t="s">
        <v>95</v>
      </c>
      <c r="J19" s="395" t="s">
        <v>94</v>
      </c>
      <c r="K19" s="395" t="s">
        <v>93</v>
      </c>
      <c r="L19" s="395" t="s">
        <v>92</v>
      </c>
      <c r="M19" s="395" t="s">
        <v>91</v>
      </c>
      <c r="N19" s="395" t="s">
        <v>90</v>
      </c>
      <c r="O19" s="395" t="s">
        <v>89</v>
      </c>
      <c r="P19" s="395" t="s">
        <v>88</v>
      </c>
      <c r="Q19" s="395" t="s">
        <v>384</v>
      </c>
      <c r="R19" s="395"/>
      <c r="S19" s="398" t="s">
        <v>489</v>
      </c>
      <c r="T19" s="4"/>
      <c r="U19" s="4"/>
      <c r="V19" s="4"/>
      <c r="W19" s="4"/>
      <c r="X19" s="4"/>
      <c r="Y19" s="4"/>
    </row>
    <row r="20" spans="1:28" s="3" customFormat="1" ht="180.75" customHeight="1" x14ac:dyDescent="0.2">
      <c r="A20" s="395"/>
      <c r="B20" s="395"/>
      <c r="C20" s="397"/>
      <c r="D20" s="395"/>
      <c r="E20" s="395"/>
      <c r="F20" s="395"/>
      <c r="G20" s="395"/>
      <c r="H20" s="395"/>
      <c r="I20" s="395"/>
      <c r="J20" s="395"/>
      <c r="K20" s="395"/>
      <c r="L20" s="395"/>
      <c r="M20" s="395"/>
      <c r="N20" s="395"/>
      <c r="O20" s="395"/>
      <c r="P20" s="395"/>
      <c r="Q20" s="46" t="s">
        <v>382</v>
      </c>
      <c r="R20" s="47" t="s">
        <v>383</v>
      </c>
      <c r="S20" s="398"/>
      <c r="T20" s="32"/>
      <c r="U20" s="32"/>
      <c r="V20" s="32"/>
      <c r="W20" s="32"/>
      <c r="X20" s="32"/>
      <c r="Y20" s="32"/>
      <c r="Z20" s="31"/>
      <c r="AA20" s="31"/>
      <c r="AB20" s="31"/>
    </row>
    <row r="21" spans="1:28" s="3" customFormat="1" ht="18.75" x14ac:dyDescent="0.2">
      <c r="A21" s="46">
        <v>1</v>
      </c>
      <c r="B21" s="51">
        <v>2</v>
      </c>
      <c r="C21" s="46">
        <v>3</v>
      </c>
      <c r="D21" s="51">
        <v>4</v>
      </c>
      <c r="E21" s="46">
        <v>5</v>
      </c>
      <c r="F21" s="51">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283" customFormat="1" ht="267.75" x14ac:dyDescent="0.25">
      <c r="A22" s="360">
        <v>1</v>
      </c>
      <c r="B22" s="354" t="s">
        <v>695</v>
      </c>
      <c r="C22" s="355"/>
      <c r="D22" s="355" t="s">
        <v>697</v>
      </c>
      <c r="E22" s="355" t="s">
        <v>696</v>
      </c>
      <c r="F22" s="355" t="s">
        <v>698</v>
      </c>
      <c r="G22" s="355" t="s">
        <v>699</v>
      </c>
      <c r="H22" s="356">
        <v>0.6</v>
      </c>
      <c r="I22" s="357">
        <v>0.15</v>
      </c>
      <c r="J22" s="356">
        <v>0.45</v>
      </c>
      <c r="K22" s="355" t="s">
        <v>700</v>
      </c>
      <c r="L22" s="358">
        <v>3</v>
      </c>
      <c r="M22" s="357">
        <v>1.26</v>
      </c>
      <c r="N22" s="357">
        <v>2</v>
      </c>
      <c r="O22" s="355"/>
      <c r="P22" s="355"/>
      <c r="Q22" s="355" t="s">
        <v>702</v>
      </c>
      <c r="R22" s="360" t="s">
        <v>701</v>
      </c>
      <c r="S22" s="359">
        <v>7.0765414199999999</v>
      </c>
      <c r="T22" s="352"/>
      <c r="U22" s="353"/>
      <c r="V22" s="333"/>
      <c r="W22" s="333"/>
      <c r="X22" s="333"/>
      <c r="Y22" s="333"/>
      <c r="Z22" s="333"/>
      <c r="AA22" s="333"/>
      <c r="AB22" s="333"/>
    </row>
    <row r="23" spans="1:28" ht="20.25" customHeight="1" x14ac:dyDescent="0.25">
      <c r="A23" s="131"/>
      <c r="B23" s="51" t="s">
        <v>379</v>
      </c>
      <c r="C23" s="51"/>
      <c r="D23" s="51"/>
      <c r="E23" s="131" t="s">
        <v>380</v>
      </c>
      <c r="F23" s="131" t="s">
        <v>380</v>
      </c>
      <c r="G23" s="131" t="s">
        <v>380</v>
      </c>
      <c r="H23" s="334">
        <f>H22</f>
        <v>0.6</v>
      </c>
      <c r="I23" s="131"/>
      <c r="J23" s="334">
        <f>J22</f>
        <v>0.45</v>
      </c>
      <c r="K23" s="131"/>
      <c r="L23" s="131"/>
      <c r="M23" s="131"/>
      <c r="N23" s="131"/>
      <c r="O23" s="131"/>
      <c r="P23" s="131"/>
      <c r="Q23" s="132"/>
      <c r="R23" s="2"/>
      <c r="S23" s="334">
        <f>S22</f>
        <v>7.0765414199999999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H32" sqref="H32"/>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3" t="str">
        <f>'1. паспорт местоположение'!A5:C5</f>
        <v>Год раскрытия информации: 2017 год</v>
      </c>
      <c r="B6" s="383"/>
      <c r="C6" s="383"/>
      <c r="D6" s="383"/>
      <c r="E6" s="383"/>
      <c r="F6" s="383"/>
      <c r="G6" s="383"/>
      <c r="H6" s="383"/>
      <c r="I6" s="383"/>
      <c r="J6" s="383"/>
      <c r="K6" s="383"/>
      <c r="L6" s="383"/>
      <c r="M6" s="383"/>
      <c r="N6" s="383"/>
      <c r="O6" s="383"/>
      <c r="P6" s="383"/>
      <c r="Q6" s="383"/>
      <c r="R6" s="383"/>
      <c r="S6" s="383"/>
      <c r="T6" s="383"/>
    </row>
    <row r="7" spans="1:20" s="12" customFormat="1" x14ac:dyDescent="0.2">
      <c r="A7" s="17"/>
      <c r="H7" s="16"/>
    </row>
    <row r="8" spans="1:20" s="12" customFormat="1" ht="18.75" x14ac:dyDescent="0.2">
      <c r="A8" s="387" t="s">
        <v>9</v>
      </c>
      <c r="B8" s="387"/>
      <c r="C8" s="387"/>
      <c r="D8" s="387"/>
      <c r="E8" s="387"/>
      <c r="F8" s="387"/>
      <c r="G8" s="387"/>
      <c r="H8" s="387"/>
      <c r="I8" s="387"/>
      <c r="J8" s="387"/>
      <c r="K8" s="387"/>
      <c r="L8" s="387"/>
      <c r="M8" s="387"/>
      <c r="N8" s="387"/>
      <c r="O8" s="387"/>
      <c r="P8" s="387"/>
      <c r="Q8" s="387"/>
      <c r="R8" s="387"/>
      <c r="S8" s="387"/>
      <c r="T8" s="387"/>
    </row>
    <row r="9" spans="1:20" s="12"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2" customFormat="1" ht="18.75" customHeight="1" x14ac:dyDescent="0.2">
      <c r="A10" s="390" t="str">
        <f>'1. паспорт местоположение'!A9:C9</f>
        <v>Акционерное общество "Янтарьэнерго" ДЗО  ПАО "Россети"</v>
      </c>
      <c r="B10" s="390"/>
      <c r="C10" s="390"/>
      <c r="D10" s="390"/>
      <c r="E10" s="390"/>
      <c r="F10" s="390"/>
      <c r="G10" s="390"/>
      <c r="H10" s="390"/>
      <c r="I10" s="390"/>
      <c r="J10" s="390"/>
      <c r="K10" s="390"/>
      <c r="L10" s="390"/>
      <c r="M10" s="390"/>
      <c r="N10" s="390"/>
      <c r="O10" s="390"/>
      <c r="P10" s="390"/>
      <c r="Q10" s="390"/>
      <c r="R10" s="390"/>
      <c r="S10" s="390"/>
      <c r="T10" s="390"/>
    </row>
    <row r="11" spans="1:20" s="12" customFormat="1" ht="18.75" customHeight="1" x14ac:dyDescent="0.2">
      <c r="A11" s="384" t="s">
        <v>8</v>
      </c>
      <c r="B11" s="384"/>
      <c r="C11" s="384"/>
      <c r="D11" s="384"/>
      <c r="E11" s="384"/>
      <c r="F11" s="384"/>
      <c r="G11" s="384"/>
      <c r="H11" s="384"/>
      <c r="I11" s="384"/>
      <c r="J11" s="384"/>
      <c r="K11" s="384"/>
      <c r="L11" s="384"/>
      <c r="M11" s="384"/>
      <c r="N11" s="384"/>
      <c r="O11" s="384"/>
      <c r="P11" s="384"/>
      <c r="Q11" s="384"/>
      <c r="R11" s="384"/>
      <c r="S11" s="384"/>
      <c r="T11" s="384"/>
    </row>
    <row r="12" spans="1:20" s="12"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2" customFormat="1" ht="18.75" customHeight="1" x14ac:dyDescent="0.2">
      <c r="A13" s="390" t="str">
        <f>'1. паспорт местоположение'!A12:C12</f>
        <v>G_16-0049</v>
      </c>
      <c r="B13" s="390"/>
      <c r="C13" s="390"/>
      <c r="D13" s="390"/>
      <c r="E13" s="390"/>
      <c r="F13" s="390"/>
      <c r="G13" s="390"/>
      <c r="H13" s="390"/>
      <c r="I13" s="390"/>
      <c r="J13" s="390"/>
      <c r="K13" s="390"/>
      <c r="L13" s="390"/>
      <c r="M13" s="390"/>
      <c r="N13" s="390"/>
      <c r="O13" s="390"/>
      <c r="P13" s="390"/>
      <c r="Q13" s="390"/>
      <c r="R13" s="390"/>
      <c r="S13" s="390"/>
      <c r="T13" s="390"/>
    </row>
    <row r="14" spans="1:20" s="12" customFormat="1" ht="18.75" customHeight="1" x14ac:dyDescent="0.2">
      <c r="A14" s="384" t="s">
        <v>7</v>
      </c>
      <c r="B14" s="384"/>
      <c r="C14" s="384"/>
      <c r="D14" s="384"/>
      <c r="E14" s="384"/>
      <c r="F14" s="384"/>
      <c r="G14" s="384"/>
      <c r="H14" s="384"/>
      <c r="I14" s="384"/>
      <c r="J14" s="384"/>
      <c r="K14" s="384"/>
      <c r="L14" s="384"/>
      <c r="M14" s="384"/>
      <c r="N14" s="384"/>
      <c r="O14" s="384"/>
      <c r="P14" s="384"/>
      <c r="Q14" s="384"/>
      <c r="R14" s="384"/>
      <c r="S14" s="384"/>
      <c r="T14" s="384"/>
    </row>
    <row r="15" spans="1:20" s="9" customFormat="1" ht="15.75" customHeight="1" x14ac:dyDescent="0.2">
      <c r="A15" s="394"/>
      <c r="B15" s="394"/>
      <c r="C15" s="394"/>
      <c r="D15" s="394"/>
      <c r="E15" s="394"/>
      <c r="F15" s="394"/>
      <c r="G15" s="394"/>
      <c r="H15" s="394"/>
      <c r="I15" s="394"/>
      <c r="J15" s="394"/>
      <c r="K15" s="394"/>
      <c r="L15" s="394"/>
      <c r="M15" s="394"/>
      <c r="N15" s="394"/>
      <c r="O15" s="394"/>
      <c r="P15" s="394"/>
      <c r="Q15" s="394"/>
      <c r="R15" s="394"/>
      <c r="S15" s="394"/>
      <c r="T15" s="394"/>
    </row>
    <row r="16" spans="1:20" s="3" customFormat="1" ht="12" x14ac:dyDescent="0.2">
      <c r="A16" s="390" t="str">
        <f>'1. паспорт местоположение'!A15</f>
        <v>Строительство КТП 15/0,4 кВ взамен ТП 188-20 (инв.№ 5150785) в г. Багратионовске, ул. Железнодорожная</v>
      </c>
      <c r="B16" s="390"/>
      <c r="C16" s="390"/>
      <c r="D16" s="390"/>
      <c r="E16" s="390"/>
      <c r="F16" s="390"/>
      <c r="G16" s="390"/>
      <c r="H16" s="390"/>
      <c r="I16" s="390"/>
      <c r="J16" s="390"/>
      <c r="K16" s="390"/>
      <c r="L16" s="390"/>
      <c r="M16" s="390"/>
      <c r="N16" s="390"/>
      <c r="O16" s="390"/>
      <c r="P16" s="390"/>
      <c r="Q16" s="390"/>
      <c r="R16" s="390"/>
      <c r="S16" s="390"/>
      <c r="T16" s="390"/>
    </row>
    <row r="17" spans="1:113" s="3" customFormat="1" ht="15" customHeight="1" x14ac:dyDescent="0.2">
      <c r="A17" s="384" t="s">
        <v>6</v>
      </c>
      <c r="B17" s="384"/>
      <c r="C17" s="384"/>
      <c r="D17" s="384"/>
      <c r="E17" s="384"/>
      <c r="F17" s="384"/>
      <c r="G17" s="384"/>
      <c r="H17" s="384"/>
      <c r="I17" s="384"/>
      <c r="J17" s="384"/>
      <c r="K17" s="384"/>
      <c r="L17" s="384"/>
      <c r="M17" s="384"/>
      <c r="N17" s="384"/>
      <c r="O17" s="384"/>
      <c r="P17" s="384"/>
      <c r="Q17" s="384"/>
      <c r="R17" s="384"/>
      <c r="S17" s="384"/>
      <c r="T17" s="384"/>
    </row>
    <row r="18" spans="1:113" s="3" customFormat="1" ht="15" customHeight="1" x14ac:dyDescent="0.2">
      <c r="A18" s="392"/>
      <c r="B18" s="392"/>
      <c r="C18" s="392"/>
      <c r="D18" s="392"/>
      <c r="E18" s="392"/>
      <c r="F18" s="392"/>
      <c r="G18" s="392"/>
      <c r="H18" s="392"/>
      <c r="I18" s="392"/>
      <c r="J18" s="392"/>
      <c r="K18" s="392"/>
      <c r="L18" s="392"/>
      <c r="M18" s="392"/>
      <c r="N18" s="392"/>
      <c r="O18" s="392"/>
      <c r="P18" s="392"/>
      <c r="Q18" s="392"/>
      <c r="R18" s="392"/>
      <c r="S18" s="392"/>
      <c r="T18" s="392"/>
    </row>
    <row r="19" spans="1:113" s="3" customFormat="1" ht="15" customHeight="1" x14ac:dyDescent="0.2">
      <c r="A19" s="386" t="s">
        <v>500</v>
      </c>
      <c r="B19" s="386"/>
      <c r="C19" s="386"/>
      <c r="D19" s="386"/>
      <c r="E19" s="386"/>
      <c r="F19" s="386"/>
      <c r="G19" s="386"/>
      <c r="H19" s="386"/>
      <c r="I19" s="386"/>
      <c r="J19" s="386"/>
      <c r="K19" s="386"/>
      <c r="L19" s="386"/>
      <c r="M19" s="386"/>
      <c r="N19" s="386"/>
      <c r="O19" s="386"/>
      <c r="P19" s="386"/>
      <c r="Q19" s="386"/>
      <c r="R19" s="386"/>
      <c r="S19" s="386"/>
      <c r="T19" s="386"/>
    </row>
    <row r="20" spans="1:113" s="64"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113" ht="46.5" customHeight="1" x14ac:dyDescent="0.25">
      <c r="A21" s="403" t="s">
        <v>5</v>
      </c>
      <c r="B21" s="406" t="s">
        <v>225</v>
      </c>
      <c r="C21" s="407"/>
      <c r="D21" s="410" t="s">
        <v>121</v>
      </c>
      <c r="E21" s="406" t="s">
        <v>529</v>
      </c>
      <c r="F21" s="407"/>
      <c r="G21" s="406" t="s">
        <v>276</v>
      </c>
      <c r="H21" s="407"/>
      <c r="I21" s="406" t="s">
        <v>120</v>
      </c>
      <c r="J21" s="407"/>
      <c r="K21" s="410" t="s">
        <v>119</v>
      </c>
      <c r="L21" s="406" t="s">
        <v>118</v>
      </c>
      <c r="M21" s="407"/>
      <c r="N21" s="406" t="s">
        <v>525</v>
      </c>
      <c r="O21" s="407"/>
      <c r="P21" s="410" t="s">
        <v>117</v>
      </c>
      <c r="Q21" s="399" t="s">
        <v>116</v>
      </c>
      <c r="R21" s="400"/>
      <c r="S21" s="399" t="s">
        <v>115</v>
      </c>
      <c r="T21" s="401"/>
    </row>
    <row r="22" spans="1:113" ht="204.75" customHeight="1" x14ac:dyDescent="0.25">
      <c r="A22" s="404"/>
      <c r="B22" s="408"/>
      <c r="C22" s="409"/>
      <c r="D22" s="413"/>
      <c r="E22" s="408"/>
      <c r="F22" s="409"/>
      <c r="G22" s="408"/>
      <c r="H22" s="409"/>
      <c r="I22" s="408"/>
      <c r="J22" s="409"/>
      <c r="K22" s="411"/>
      <c r="L22" s="408"/>
      <c r="M22" s="409"/>
      <c r="N22" s="408"/>
      <c r="O22" s="409"/>
      <c r="P22" s="411"/>
      <c r="Q22" s="119" t="s">
        <v>114</v>
      </c>
      <c r="R22" s="119" t="s">
        <v>499</v>
      </c>
      <c r="S22" s="119" t="s">
        <v>113</v>
      </c>
      <c r="T22" s="119" t="s">
        <v>112</v>
      </c>
    </row>
    <row r="23" spans="1:113" ht="51.75" customHeight="1" x14ac:dyDescent="0.25">
      <c r="A23" s="405"/>
      <c r="B23" s="172" t="s">
        <v>110</v>
      </c>
      <c r="C23" s="172" t="s">
        <v>111</v>
      </c>
      <c r="D23" s="411"/>
      <c r="E23" s="172" t="s">
        <v>110</v>
      </c>
      <c r="F23" s="172" t="s">
        <v>111</v>
      </c>
      <c r="G23" s="172" t="s">
        <v>110</v>
      </c>
      <c r="H23" s="172" t="s">
        <v>111</v>
      </c>
      <c r="I23" s="172" t="s">
        <v>110</v>
      </c>
      <c r="J23" s="172" t="s">
        <v>111</v>
      </c>
      <c r="K23" s="172" t="s">
        <v>110</v>
      </c>
      <c r="L23" s="172" t="s">
        <v>110</v>
      </c>
      <c r="M23" s="172" t="s">
        <v>111</v>
      </c>
      <c r="N23" s="172" t="s">
        <v>110</v>
      </c>
      <c r="O23" s="172" t="s">
        <v>111</v>
      </c>
      <c r="P23" s="173" t="s">
        <v>110</v>
      </c>
      <c r="Q23" s="119" t="s">
        <v>110</v>
      </c>
      <c r="R23" s="119" t="s">
        <v>110</v>
      </c>
      <c r="S23" s="119" t="s">
        <v>110</v>
      </c>
      <c r="T23" s="119"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688</v>
      </c>
      <c r="C25" s="66" t="s">
        <v>686</v>
      </c>
      <c r="D25" s="66" t="s">
        <v>106</v>
      </c>
      <c r="E25" s="66" t="s">
        <v>680</v>
      </c>
      <c r="F25" s="66" t="s">
        <v>680</v>
      </c>
      <c r="G25" s="66" t="s">
        <v>683</v>
      </c>
      <c r="H25" s="66" t="s">
        <v>687</v>
      </c>
      <c r="I25" s="65" t="s">
        <v>676</v>
      </c>
      <c r="J25" s="65" t="s">
        <v>676</v>
      </c>
      <c r="K25" s="65" t="s">
        <v>676</v>
      </c>
      <c r="L25" s="67">
        <v>15</v>
      </c>
      <c r="M25" s="67">
        <v>15</v>
      </c>
      <c r="N25" s="67">
        <v>0.25</v>
      </c>
      <c r="O25" s="67">
        <v>1.26</v>
      </c>
      <c r="P25" s="65" t="s">
        <v>380</v>
      </c>
      <c r="Q25" s="175" t="s">
        <v>380</v>
      </c>
      <c r="R25" s="66" t="s">
        <v>380</v>
      </c>
      <c r="S25" s="175" t="s">
        <v>380</v>
      </c>
      <c r="T25" s="66" t="s">
        <v>380</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412" t="s">
        <v>535</v>
      </c>
      <c r="C29" s="412"/>
      <c r="D29" s="412"/>
      <c r="E29" s="412"/>
      <c r="F29" s="412"/>
      <c r="G29" s="412"/>
      <c r="H29" s="412"/>
      <c r="I29" s="412"/>
      <c r="J29" s="412"/>
      <c r="K29" s="412"/>
      <c r="L29" s="412"/>
      <c r="M29" s="412"/>
      <c r="N29" s="412"/>
      <c r="O29" s="412"/>
      <c r="P29" s="412"/>
      <c r="Q29" s="412"/>
      <c r="R29" s="41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W25" sqref="W25"/>
    </sheetView>
  </sheetViews>
  <sheetFormatPr defaultColWidth="10.7109375" defaultRowHeight="15.75" x14ac:dyDescent="0.25"/>
  <cols>
    <col min="1" max="2" width="10.7109375" style="56"/>
    <col min="3" max="3" width="15.42578125" style="56" customWidth="1"/>
    <col min="4" max="4" width="11.5703125" style="56" customWidth="1"/>
    <col min="5" max="5" width="13.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8.7109375" style="56" customWidth="1"/>
    <col min="23" max="23" width="9.5703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87" t="s">
        <v>9</v>
      </c>
      <c r="F7" s="387"/>
      <c r="G7" s="387"/>
      <c r="H7" s="387"/>
      <c r="I7" s="387"/>
      <c r="J7" s="387"/>
      <c r="K7" s="387"/>
      <c r="L7" s="387"/>
      <c r="M7" s="387"/>
      <c r="N7" s="387"/>
      <c r="O7" s="387"/>
      <c r="P7" s="387"/>
      <c r="Q7" s="387"/>
      <c r="R7" s="387"/>
      <c r="S7" s="387"/>
      <c r="T7" s="387"/>
      <c r="U7" s="387"/>
      <c r="V7" s="387"/>
      <c r="W7" s="387"/>
      <c r="X7" s="387"/>
      <c r="Y7" s="3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0" t="str">
        <f>'1. паспорт местоположение'!A9</f>
        <v>Акционерное общество "Янтарьэнерго" ДЗО  ПАО "Россети"</v>
      </c>
      <c r="F9" s="390"/>
      <c r="G9" s="390"/>
      <c r="H9" s="390"/>
      <c r="I9" s="390"/>
      <c r="J9" s="390"/>
      <c r="K9" s="390"/>
      <c r="L9" s="390"/>
      <c r="M9" s="390"/>
      <c r="N9" s="390"/>
      <c r="O9" s="390"/>
      <c r="P9" s="390"/>
      <c r="Q9" s="390"/>
      <c r="R9" s="390"/>
      <c r="S9" s="390"/>
      <c r="T9" s="390"/>
      <c r="U9" s="390"/>
      <c r="V9" s="390"/>
      <c r="W9" s="390"/>
      <c r="X9" s="390"/>
      <c r="Y9" s="390"/>
    </row>
    <row r="10" spans="1:27" s="12" customFormat="1" ht="18.75" customHeight="1" x14ac:dyDescent="0.2">
      <c r="E10" s="384" t="s">
        <v>8</v>
      </c>
      <c r="F10" s="384"/>
      <c r="G10" s="384"/>
      <c r="H10" s="384"/>
      <c r="I10" s="384"/>
      <c r="J10" s="384"/>
      <c r="K10" s="384"/>
      <c r="L10" s="384"/>
      <c r="M10" s="384"/>
      <c r="N10" s="384"/>
      <c r="O10" s="384"/>
      <c r="P10" s="384"/>
      <c r="Q10" s="384"/>
      <c r="R10" s="384"/>
      <c r="S10" s="384"/>
      <c r="T10" s="384"/>
      <c r="U10" s="384"/>
      <c r="V10" s="384"/>
      <c r="W10" s="384"/>
      <c r="X10" s="384"/>
      <c r="Y10" s="3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0" t="str">
        <f>'1. паспорт местоположение'!A12</f>
        <v>G_16-0049</v>
      </c>
      <c r="F12" s="390"/>
      <c r="G12" s="390"/>
      <c r="H12" s="390"/>
      <c r="I12" s="390"/>
      <c r="J12" s="390"/>
      <c r="K12" s="390"/>
      <c r="L12" s="390"/>
      <c r="M12" s="390"/>
      <c r="N12" s="390"/>
      <c r="O12" s="390"/>
      <c r="P12" s="390"/>
      <c r="Q12" s="390"/>
      <c r="R12" s="390"/>
      <c r="S12" s="390"/>
      <c r="T12" s="390"/>
      <c r="U12" s="390"/>
      <c r="V12" s="390"/>
      <c r="W12" s="390"/>
      <c r="X12" s="390"/>
      <c r="Y12" s="390"/>
    </row>
    <row r="13" spans="1:27" s="12" customFormat="1" ht="18.75" customHeight="1" x14ac:dyDescent="0.2">
      <c r="E13" s="384" t="s">
        <v>7</v>
      </c>
      <c r="F13" s="384"/>
      <c r="G13" s="384"/>
      <c r="H13" s="384"/>
      <c r="I13" s="384"/>
      <c r="J13" s="384"/>
      <c r="K13" s="384"/>
      <c r="L13" s="384"/>
      <c r="M13" s="384"/>
      <c r="N13" s="384"/>
      <c r="O13" s="384"/>
      <c r="P13" s="384"/>
      <c r="Q13" s="384"/>
      <c r="R13" s="384"/>
      <c r="S13" s="384"/>
      <c r="T13" s="384"/>
      <c r="U13" s="384"/>
      <c r="V13" s="384"/>
      <c r="W13" s="384"/>
      <c r="X13" s="384"/>
      <c r="Y13" s="3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0" t="str">
        <f>'1. паспорт местоположение'!A15</f>
        <v>Строительство КТП 15/0,4 кВ взамен ТП 188-20 (инв.№ 5150785) в г. Багратионовске, ул. Железнодорожная</v>
      </c>
      <c r="F15" s="390"/>
      <c r="G15" s="390"/>
      <c r="H15" s="390"/>
      <c r="I15" s="390"/>
      <c r="J15" s="390"/>
      <c r="K15" s="390"/>
      <c r="L15" s="390"/>
      <c r="M15" s="390"/>
      <c r="N15" s="390"/>
      <c r="O15" s="390"/>
      <c r="P15" s="390"/>
      <c r="Q15" s="390"/>
      <c r="R15" s="390"/>
      <c r="S15" s="390"/>
      <c r="T15" s="390"/>
      <c r="U15" s="390"/>
      <c r="V15" s="390"/>
      <c r="W15" s="390"/>
      <c r="X15" s="390"/>
      <c r="Y15" s="390"/>
    </row>
    <row r="16" spans="1:27" s="3" customFormat="1" ht="15" customHeight="1" x14ac:dyDescent="0.2">
      <c r="E16" s="384" t="s">
        <v>6</v>
      </c>
      <c r="F16" s="384"/>
      <c r="G16" s="384"/>
      <c r="H16" s="384"/>
      <c r="I16" s="384"/>
      <c r="J16" s="384"/>
      <c r="K16" s="384"/>
      <c r="L16" s="384"/>
      <c r="M16" s="384"/>
      <c r="N16" s="384"/>
      <c r="O16" s="384"/>
      <c r="P16" s="384"/>
      <c r="Q16" s="384"/>
      <c r="R16" s="384"/>
      <c r="S16" s="384"/>
      <c r="T16" s="384"/>
      <c r="U16" s="384"/>
      <c r="V16" s="384"/>
      <c r="W16" s="384"/>
      <c r="X16" s="384"/>
      <c r="Y16" s="3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502</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64" customFormat="1" ht="21" customHeight="1" x14ac:dyDescent="0.25"/>
    <row r="21" spans="1:27" ht="15.75" customHeight="1" x14ac:dyDescent="0.25">
      <c r="A21" s="414" t="s">
        <v>5</v>
      </c>
      <c r="B21" s="416" t="s">
        <v>509</v>
      </c>
      <c r="C21" s="417"/>
      <c r="D21" s="416" t="s">
        <v>511</v>
      </c>
      <c r="E21" s="417"/>
      <c r="F21" s="399" t="s">
        <v>93</v>
      </c>
      <c r="G21" s="401"/>
      <c r="H21" s="401"/>
      <c r="I21" s="400"/>
      <c r="J21" s="414" t="s">
        <v>512</v>
      </c>
      <c r="K21" s="416" t="s">
        <v>513</v>
      </c>
      <c r="L21" s="417"/>
      <c r="M21" s="416" t="s">
        <v>514</v>
      </c>
      <c r="N21" s="417"/>
      <c r="O21" s="416" t="s">
        <v>501</v>
      </c>
      <c r="P21" s="417"/>
      <c r="Q21" s="416" t="s">
        <v>126</v>
      </c>
      <c r="R21" s="417"/>
      <c r="S21" s="414" t="s">
        <v>125</v>
      </c>
      <c r="T21" s="414" t="s">
        <v>515</v>
      </c>
      <c r="U21" s="414" t="s">
        <v>510</v>
      </c>
      <c r="V21" s="416" t="s">
        <v>124</v>
      </c>
      <c r="W21" s="417"/>
      <c r="X21" s="399" t="s">
        <v>116</v>
      </c>
      <c r="Y21" s="401"/>
      <c r="Z21" s="399" t="s">
        <v>115</v>
      </c>
      <c r="AA21" s="401"/>
    </row>
    <row r="22" spans="1:27" ht="216" customHeight="1" x14ac:dyDescent="0.25">
      <c r="A22" s="420"/>
      <c r="B22" s="418"/>
      <c r="C22" s="419"/>
      <c r="D22" s="418"/>
      <c r="E22" s="419"/>
      <c r="F22" s="399" t="s">
        <v>123</v>
      </c>
      <c r="G22" s="400"/>
      <c r="H22" s="399" t="s">
        <v>122</v>
      </c>
      <c r="I22" s="400"/>
      <c r="J22" s="415"/>
      <c r="K22" s="418"/>
      <c r="L22" s="419"/>
      <c r="M22" s="418"/>
      <c r="N22" s="419"/>
      <c r="O22" s="418"/>
      <c r="P22" s="419"/>
      <c r="Q22" s="418"/>
      <c r="R22" s="419"/>
      <c r="S22" s="415"/>
      <c r="T22" s="415"/>
      <c r="U22" s="415"/>
      <c r="V22" s="418"/>
      <c r="W22" s="419"/>
      <c r="X22" s="119" t="s">
        <v>114</v>
      </c>
      <c r="Y22" s="119" t="s">
        <v>499</v>
      </c>
      <c r="Z22" s="119" t="s">
        <v>113</v>
      </c>
      <c r="AA22" s="119" t="s">
        <v>112</v>
      </c>
    </row>
    <row r="23" spans="1:27" ht="60" customHeight="1" x14ac:dyDescent="0.25">
      <c r="A23" s="415"/>
      <c r="B23" s="170" t="s">
        <v>110</v>
      </c>
      <c r="C23" s="170" t="s">
        <v>111</v>
      </c>
      <c r="D23" s="120" t="s">
        <v>110</v>
      </c>
      <c r="E23" s="120" t="s">
        <v>111</v>
      </c>
      <c r="F23" s="120" t="s">
        <v>110</v>
      </c>
      <c r="G23" s="120" t="s">
        <v>111</v>
      </c>
      <c r="H23" s="120" t="s">
        <v>110</v>
      </c>
      <c r="I23" s="120" t="s">
        <v>111</v>
      </c>
      <c r="J23" s="120" t="s">
        <v>110</v>
      </c>
      <c r="K23" s="120" t="s">
        <v>110</v>
      </c>
      <c r="L23" s="120" t="s">
        <v>111</v>
      </c>
      <c r="M23" s="120" t="s">
        <v>110</v>
      </c>
      <c r="N23" s="120" t="s">
        <v>111</v>
      </c>
      <c r="O23" s="120" t="s">
        <v>110</v>
      </c>
      <c r="P23" s="120" t="s">
        <v>111</v>
      </c>
      <c r="Q23" s="120" t="s">
        <v>110</v>
      </c>
      <c r="R23" s="120" t="s">
        <v>111</v>
      </c>
      <c r="S23" s="120" t="s">
        <v>110</v>
      </c>
      <c r="T23" s="120" t="s">
        <v>110</v>
      </c>
      <c r="U23" s="120" t="s">
        <v>110</v>
      </c>
      <c r="V23" s="120" t="s">
        <v>110</v>
      </c>
      <c r="W23" s="120" t="s">
        <v>111</v>
      </c>
      <c r="X23" s="120" t="s">
        <v>110</v>
      </c>
      <c r="Y23" s="120" t="s">
        <v>110</v>
      </c>
      <c r="Z23" s="119" t="s">
        <v>110</v>
      </c>
      <c r="AA23" s="119" t="s">
        <v>110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4" customFormat="1" ht="31.5" x14ac:dyDescent="0.25">
      <c r="A25" s="68">
        <v>1</v>
      </c>
      <c r="B25" s="66" t="s">
        <v>380</v>
      </c>
      <c r="C25" s="66" t="s">
        <v>690</v>
      </c>
      <c r="D25" s="68" t="s">
        <v>380</v>
      </c>
      <c r="E25" s="66" t="s">
        <v>690</v>
      </c>
      <c r="F25" s="68" t="s">
        <v>380</v>
      </c>
      <c r="G25" s="68">
        <v>0.4</v>
      </c>
      <c r="H25" s="68" t="s">
        <v>380</v>
      </c>
      <c r="I25" s="68">
        <v>0.4</v>
      </c>
      <c r="J25" s="68" t="s">
        <v>380</v>
      </c>
      <c r="K25" s="68" t="s">
        <v>380</v>
      </c>
      <c r="L25" s="68">
        <v>1</v>
      </c>
      <c r="M25" s="68" t="s">
        <v>380</v>
      </c>
      <c r="N25" s="68">
        <v>185</v>
      </c>
      <c r="O25" s="68" t="s">
        <v>380</v>
      </c>
      <c r="P25" s="68" t="s">
        <v>689</v>
      </c>
      <c r="Q25" s="68" t="s">
        <v>380</v>
      </c>
      <c r="R25" s="68">
        <v>1.7999999999999999E-2</v>
      </c>
      <c r="S25" s="68" t="s">
        <v>380</v>
      </c>
      <c r="T25" s="68" t="s">
        <v>380</v>
      </c>
      <c r="U25" s="68" t="s">
        <v>380</v>
      </c>
      <c r="V25" s="68" t="s">
        <v>380</v>
      </c>
      <c r="W25" s="66" t="s">
        <v>691</v>
      </c>
      <c r="X25" s="68" t="s">
        <v>380</v>
      </c>
      <c r="Y25" s="68" t="s">
        <v>380</v>
      </c>
      <c r="Z25" s="68" t="s">
        <v>380</v>
      </c>
      <c r="AA25" s="68" t="s">
        <v>380</v>
      </c>
    </row>
    <row r="26" spans="1:27" ht="3" customHeight="1" x14ac:dyDescent="0.25">
      <c r="X26" s="121"/>
      <c r="Y26" s="122"/>
      <c r="Z26" s="57"/>
      <c r="AA26" s="57"/>
    </row>
    <row r="27" spans="1:27" s="62" customFormat="1" ht="12.75" x14ac:dyDescent="0.2">
      <c r="A27" s="63"/>
      <c r="B27" s="63"/>
      <c r="C27" s="63"/>
      <c r="E27" s="63"/>
      <c r="X27" s="123"/>
      <c r="Y27" s="123"/>
      <c r="Z27" s="123"/>
      <c r="AA27" s="123"/>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3" t="str">
        <f>'1. паспорт местоположение'!A5:C5</f>
        <v>Год раскрытия информации: 2017 год</v>
      </c>
      <c r="B5" s="383"/>
      <c r="C5" s="383"/>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87" t="s">
        <v>9</v>
      </c>
      <c r="B7" s="387"/>
      <c r="C7" s="387"/>
      <c r="D7" s="13"/>
      <c r="E7" s="13"/>
      <c r="F7" s="13"/>
      <c r="G7" s="13"/>
      <c r="H7" s="13"/>
      <c r="I7" s="13"/>
      <c r="J7" s="13"/>
      <c r="K7" s="13"/>
      <c r="L7" s="13"/>
      <c r="M7" s="13"/>
      <c r="N7" s="13"/>
      <c r="O7" s="13"/>
      <c r="P7" s="13"/>
      <c r="Q7" s="13"/>
      <c r="R7" s="13"/>
      <c r="S7" s="13"/>
      <c r="T7" s="13"/>
      <c r="U7" s="13"/>
    </row>
    <row r="8" spans="1:29" s="12" customFormat="1" ht="18.75" x14ac:dyDescent="0.2">
      <c r="A8" s="387"/>
      <c r="B8" s="387"/>
      <c r="C8" s="387"/>
      <c r="D8" s="14"/>
      <c r="E8" s="14"/>
      <c r="F8" s="14"/>
      <c r="G8" s="14"/>
      <c r="H8" s="13"/>
      <c r="I8" s="13"/>
      <c r="J8" s="13"/>
      <c r="K8" s="13"/>
      <c r="L8" s="13"/>
      <c r="M8" s="13"/>
      <c r="N8" s="13"/>
      <c r="O8" s="13"/>
      <c r="P8" s="13"/>
      <c r="Q8" s="13"/>
      <c r="R8" s="13"/>
      <c r="S8" s="13"/>
      <c r="T8" s="13"/>
      <c r="U8" s="13"/>
    </row>
    <row r="9" spans="1:29" s="12" customFormat="1" ht="18.75" x14ac:dyDescent="0.2">
      <c r="A9" s="390" t="str">
        <f>'1. паспорт местоположение'!A9:C9</f>
        <v>Акционерное общество "Янтарьэнерго" ДЗО  ПАО "Россети"</v>
      </c>
      <c r="B9" s="390"/>
      <c r="C9" s="390"/>
      <c r="D9" s="8"/>
      <c r="E9" s="8"/>
      <c r="F9" s="8"/>
      <c r="G9" s="8"/>
      <c r="H9" s="13"/>
      <c r="I9" s="13"/>
      <c r="J9" s="13"/>
      <c r="K9" s="13"/>
      <c r="L9" s="13"/>
      <c r="M9" s="13"/>
      <c r="N9" s="13"/>
      <c r="O9" s="13"/>
      <c r="P9" s="13"/>
      <c r="Q9" s="13"/>
      <c r="R9" s="13"/>
      <c r="S9" s="13"/>
      <c r="T9" s="13"/>
      <c r="U9" s="13"/>
    </row>
    <row r="10" spans="1:29" s="12" customFormat="1" ht="18.75" x14ac:dyDescent="0.2">
      <c r="A10" s="384" t="s">
        <v>8</v>
      </c>
      <c r="B10" s="384"/>
      <c r="C10" s="384"/>
      <c r="D10" s="6"/>
      <c r="E10" s="6"/>
      <c r="F10" s="6"/>
      <c r="G10" s="6"/>
      <c r="H10" s="13"/>
      <c r="I10" s="13"/>
      <c r="J10" s="13"/>
      <c r="K10" s="13"/>
      <c r="L10" s="13"/>
      <c r="M10" s="13"/>
      <c r="N10" s="13"/>
      <c r="O10" s="13"/>
      <c r="P10" s="13"/>
      <c r="Q10" s="13"/>
      <c r="R10" s="13"/>
      <c r="S10" s="13"/>
      <c r="T10" s="13"/>
      <c r="U10" s="13"/>
    </row>
    <row r="11" spans="1:29" s="12" customFormat="1" ht="18.75" x14ac:dyDescent="0.2">
      <c r="A11" s="387"/>
      <c r="B11" s="387"/>
      <c r="C11" s="387"/>
      <c r="D11" s="14"/>
      <c r="E11" s="14"/>
      <c r="F11" s="14"/>
      <c r="G11" s="14"/>
      <c r="H11" s="13"/>
      <c r="I11" s="13"/>
      <c r="J11" s="13"/>
      <c r="K11" s="13"/>
      <c r="L11" s="13"/>
      <c r="M11" s="13"/>
      <c r="N11" s="13"/>
      <c r="O11" s="13"/>
      <c r="P11" s="13"/>
      <c r="Q11" s="13"/>
      <c r="R11" s="13"/>
      <c r="S11" s="13"/>
      <c r="T11" s="13"/>
      <c r="U11" s="13"/>
    </row>
    <row r="12" spans="1:29" s="12" customFormat="1" ht="18.75" x14ac:dyDescent="0.2">
      <c r="A12" s="390" t="str">
        <f>'1. паспорт местоположение'!A12:C12</f>
        <v>G_16-0049</v>
      </c>
      <c r="B12" s="390"/>
      <c r="C12" s="390"/>
      <c r="D12" s="8"/>
      <c r="E12" s="8"/>
      <c r="F12" s="8"/>
      <c r="G12" s="8"/>
      <c r="H12" s="13"/>
      <c r="I12" s="13"/>
      <c r="J12" s="13"/>
      <c r="K12" s="13"/>
      <c r="L12" s="13"/>
      <c r="M12" s="13"/>
      <c r="N12" s="13"/>
      <c r="O12" s="13"/>
      <c r="P12" s="13"/>
      <c r="Q12" s="13"/>
      <c r="R12" s="13"/>
      <c r="S12" s="13"/>
      <c r="T12" s="13"/>
      <c r="U12" s="13"/>
    </row>
    <row r="13" spans="1:29" s="12" customFormat="1" ht="18.75" x14ac:dyDescent="0.2">
      <c r="A13" s="384" t="s">
        <v>7</v>
      </c>
      <c r="B13" s="384"/>
      <c r="C13" s="3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4"/>
      <c r="B14" s="394"/>
      <c r="C14" s="394"/>
      <c r="D14" s="10"/>
      <c r="E14" s="10"/>
      <c r="F14" s="10"/>
      <c r="G14" s="10"/>
      <c r="H14" s="10"/>
      <c r="I14" s="10"/>
      <c r="J14" s="10"/>
      <c r="K14" s="10"/>
      <c r="L14" s="10"/>
      <c r="M14" s="10"/>
      <c r="N14" s="10"/>
      <c r="O14" s="10"/>
      <c r="P14" s="10"/>
      <c r="Q14" s="10"/>
      <c r="R14" s="10"/>
      <c r="S14" s="10"/>
      <c r="T14" s="10"/>
      <c r="U14" s="10"/>
    </row>
    <row r="15" spans="1:29" s="3" customFormat="1" ht="12" x14ac:dyDescent="0.2">
      <c r="A15" s="390" t="str">
        <f>'1. паспорт местоположение'!A15</f>
        <v>Строительство КТП 15/0,4 кВ взамен ТП 188-20 (инв.№ 5150785) в г. Багратионовске, ул. Железнодорожная</v>
      </c>
      <c r="B15" s="390"/>
      <c r="C15" s="390"/>
      <c r="D15" s="8"/>
      <c r="E15" s="8"/>
      <c r="F15" s="8"/>
      <c r="G15" s="8"/>
      <c r="H15" s="8"/>
      <c r="I15" s="8"/>
      <c r="J15" s="8"/>
      <c r="K15" s="8"/>
      <c r="L15" s="8"/>
      <c r="M15" s="8"/>
      <c r="N15" s="8"/>
      <c r="O15" s="8"/>
      <c r="P15" s="8"/>
      <c r="Q15" s="8"/>
      <c r="R15" s="8"/>
      <c r="S15" s="8"/>
      <c r="T15" s="8"/>
      <c r="U15" s="8"/>
    </row>
    <row r="16" spans="1:29" s="3" customFormat="1" ht="15" customHeight="1" x14ac:dyDescent="0.2">
      <c r="A16" s="384" t="s">
        <v>6</v>
      </c>
      <c r="B16" s="384"/>
      <c r="C16" s="384"/>
      <c r="D16" s="6"/>
      <c r="E16" s="6"/>
      <c r="F16" s="6"/>
      <c r="G16" s="6"/>
      <c r="H16" s="6"/>
      <c r="I16" s="6"/>
      <c r="J16" s="6"/>
      <c r="K16" s="6"/>
      <c r="L16" s="6"/>
      <c r="M16" s="6"/>
      <c r="N16" s="6"/>
      <c r="O16" s="6"/>
      <c r="P16" s="6"/>
      <c r="Q16" s="6"/>
      <c r="R16" s="6"/>
      <c r="S16" s="6"/>
      <c r="T16" s="6"/>
      <c r="U16" s="6"/>
    </row>
    <row r="17" spans="1:21" s="3" customFormat="1" ht="15" customHeight="1" x14ac:dyDescent="0.2">
      <c r="A17" s="392"/>
      <c r="B17" s="392"/>
      <c r="C17" s="392"/>
      <c r="D17" s="4"/>
      <c r="E17" s="4"/>
      <c r="F17" s="4"/>
      <c r="G17" s="4"/>
      <c r="H17" s="4"/>
      <c r="I17" s="4"/>
      <c r="J17" s="4"/>
      <c r="K17" s="4"/>
      <c r="L17" s="4"/>
      <c r="M17" s="4"/>
      <c r="N17" s="4"/>
      <c r="O17" s="4"/>
      <c r="P17" s="4"/>
      <c r="Q17" s="4"/>
      <c r="R17" s="4"/>
    </row>
    <row r="18" spans="1:21" s="3" customFormat="1" ht="27.75" customHeight="1" x14ac:dyDescent="0.2">
      <c r="A18" s="385" t="s">
        <v>494</v>
      </c>
      <c r="B18" s="385"/>
      <c r="C18" s="3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9"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676</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692</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62" t="s">
        <v>703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362" t="s">
        <v>704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83" t="str">
        <f>'1. паспорт местоположение'!A5:C5</f>
        <v>Год раскрытия информации: 2017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67"/>
      <c r="AB6" s="167"/>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67"/>
      <c r="AB7" s="167"/>
    </row>
    <row r="8" spans="1:28" x14ac:dyDescent="0.25">
      <c r="A8" s="390" t="str">
        <f>'1. паспорт местоположение'!A9</f>
        <v>Акционерное общество "Янтарьэнерго"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68"/>
      <c r="AB8" s="168"/>
    </row>
    <row r="9" spans="1:28" ht="15.75"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69"/>
      <c r="AB9" s="169"/>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67"/>
      <c r="AB10" s="167"/>
    </row>
    <row r="11" spans="1:28" x14ac:dyDescent="0.25">
      <c r="A11" s="390" t="str">
        <f>'1. паспорт местоположение'!A12:C12</f>
        <v>G_16-0049</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68"/>
      <c r="AB11" s="168"/>
    </row>
    <row r="12" spans="1:28" ht="15.75"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69"/>
      <c r="AB12" s="169"/>
    </row>
    <row r="13" spans="1:28" ht="18.75" x14ac:dyDescent="0.25">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11"/>
      <c r="AB13" s="11"/>
    </row>
    <row r="14" spans="1:28" x14ac:dyDescent="0.25">
      <c r="A14" s="390" t="str">
        <f>'1. паспорт местоположение'!A15</f>
        <v>Строительство КТП 15/0,4 кВ взамен ТП 188-20 (инв.№ 5150785) в г. Багратионовске, ул. Железнодорожная</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168"/>
      <c r="AB14" s="168"/>
    </row>
    <row r="15" spans="1:28" ht="15.75"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69"/>
      <c r="AB15" s="169"/>
    </row>
    <row r="16" spans="1:28"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178"/>
      <c r="AB16" s="178"/>
    </row>
    <row r="17" spans="1:28" x14ac:dyDescent="0.25">
      <c r="A17" s="421"/>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178"/>
      <c r="AB17" s="178"/>
    </row>
    <row r="18" spans="1:28" x14ac:dyDescent="0.25">
      <c r="A18" s="421"/>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178"/>
      <c r="AB18" s="178"/>
    </row>
    <row r="19" spans="1:28" x14ac:dyDescent="0.25">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178"/>
      <c r="AB19" s="178"/>
    </row>
    <row r="20" spans="1:28"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179"/>
      <c r="AB20" s="179"/>
    </row>
    <row r="21" spans="1:28" x14ac:dyDescent="0.25">
      <c r="A21" s="422"/>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179"/>
      <c r="AB21" s="179"/>
    </row>
    <row r="22" spans="1:28" x14ac:dyDescent="0.25">
      <c r="A22" s="423" t="s">
        <v>526</v>
      </c>
      <c r="B22" s="423"/>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180"/>
      <c r="AB22" s="180"/>
    </row>
    <row r="23" spans="1:28" ht="32.25" customHeight="1" x14ac:dyDescent="0.25">
      <c r="A23" s="425" t="s">
        <v>377</v>
      </c>
      <c r="B23" s="426"/>
      <c r="C23" s="426"/>
      <c r="D23" s="426"/>
      <c r="E23" s="426"/>
      <c r="F23" s="426"/>
      <c r="G23" s="426"/>
      <c r="H23" s="426"/>
      <c r="I23" s="426"/>
      <c r="J23" s="426"/>
      <c r="K23" s="426"/>
      <c r="L23" s="427"/>
      <c r="M23" s="424" t="s">
        <v>378</v>
      </c>
      <c r="N23" s="424"/>
      <c r="O23" s="424"/>
      <c r="P23" s="424"/>
      <c r="Q23" s="424"/>
      <c r="R23" s="424"/>
      <c r="S23" s="424"/>
      <c r="T23" s="424"/>
      <c r="U23" s="424"/>
      <c r="V23" s="424"/>
      <c r="W23" s="424"/>
      <c r="X23" s="424"/>
      <c r="Y23" s="424"/>
      <c r="Z23" s="424"/>
    </row>
    <row r="24" spans="1:28" ht="151.5" customHeight="1" x14ac:dyDescent="0.25">
      <c r="A24" s="116" t="s">
        <v>236</v>
      </c>
      <c r="B24" s="117" t="s">
        <v>265</v>
      </c>
      <c r="C24" s="116" t="s">
        <v>371</v>
      </c>
      <c r="D24" s="116" t="s">
        <v>237</v>
      </c>
      <c r="E24" s="116" t="s">
        <v>372</v>
      </c>
      <c r="F24" s="116" t="s">
        <v>374</v>
      </c>
      <c r="G24" s="116" t="s">
        <v>373</v>
      </c>
      <c r="H24" s="116" t="s">
        <v>238</v>
      </c>
      <c r="I24" s="116" t="s">
        <v>375</v>
      </c>
      <c r="J24" s="116" t="s">
        <v>270</v>
      </c>
      <c r="K24" s="117" t="s">
        <v>264</v>
      </c>
      <c r="L24" s="117" t="s">
        <v>239</v>
      </c>
      <c r="M24" s="118" t="s">
        <v>284</v>
      </c>
      <c r="N24" s="117" t="s">
        <v>537</v>
      </c>
      <c r="O24" s="116" t="s">
        <v>281</v>
      </c>
      <c r="P24" s="116" t="s">
        <v>282</v>
      </c>
      <c r="Q24" s="116" t="s">
        <v>280</v>
      </c>
      <c r="R24" s="116" t="s">
        <v>238</v>
      </c>
      <c r="S24" s="116" t="s">
        <v>279</v>
      </c>
      <c r="T24" s="116" t="s">
        <v>278</v>
      </c>
      <c r="U24" s="116" t="s">
        <v>370</v>
      </c>
      <c r="V24" s="116" t="s">
        <v>280</v>
      </c>
      <c r="W24" s="125" t="s">
        <v>263</v>
      </c>
      <c r="X24" s="125" t="s">
        <v>295</v>
      </c>
      <c r="Y24" s="125" t="s">
        <v>296</v>
      </c>
      <c r="Z24" s="127" t="s">
        <v>293</v>
      </c>
    </row>
    <row r="25" spans="1:28" ht="16.5" customHeight="1" x14ac:dyDescent="0.25">
      <c r="A25" s="116">
        <v>1</v>
      </c>
      <c r="B25" s="117">
        <v>2</v>
      </c>
      <c r="C25" s="116">
        <v>3</v>
      </c>
      <c r="D25" s="117">
        <v>4</v>
      </c>
      <c r="E25" s="116">
        <v>5</v>
      </c>
      <c r="F25" s="117">
        <v>6</v>
      </c>
      <c r="G25" s="116">
        <v>7</v>
      </c>
      <c r="H25" s="117">
        <v>8</v>
      </c>
      <c r="I25" s="116">
        <v>9</v>
      </c>
      <c r="J25" s="117">
        <v>10</v>
      </c>
      <c r="K25" s="181">
        <v>11</v>
      </c>
      <c r="L25" s="117">
        <v>12</v>
      </c>
      <c r="M25" s="181">
        <v>13</v>
      </c>
      <c r="N25" s="117">
        <v>14</v>
      </c>
      <c r="O25" s="181">
        <v>15</v>
      </c>
      <c r="P25" s="117">
        <v>16</v>
      </c>
      <c r="Q25" s="181">
        <v>17</v>
      </c>
      <c r="R25" s="117">
        <v>18</v>
      </c>
      <c r="S25" s="181">
        <v>19</v>
      </c>
      <c r="T25" s="117">
        <v>20</v>
      </c>
      <c r="U25" s="181">
        <v>21</v>
      </c>
      <c r="V25" s="117">
        <v>22</v>
      </c>
      <c r="W25" s="181">
        <v>23</v>
      </c>
      <c r="X25" s="117">
        <v>24</v>
      </c>
      <c r="Y25" s="181">
        <v>25</v>
      </c>
      <c r="Z25" s="117">
        <v>26</v>
      </c>
    </row>
    <row r="26" spans="1:28" ht="45.75" customHeight="1" x14ac:dyDescent="0.25">
      <c r="A26" s="109" t="s">
        <v>355</v>
      </c>
      <c r="B26" s="115"/>
      <c r="C26" s="111" t="s">
        <v>357</v>
      </c>
      <c r="D26" s="111" t="s">
        <v>358</v>
      </c>
      <c r="E26" s="111" t="s">
        <v>359</v>
      </c>
      <c r="F26" s="111" t="s">
        <v>275</v>
      </c>
      <c r="G26" s="111" t="s">
        <v>360</v>
      </c>
      <c r="H26" s="111" t="s">
        <v>238</v>
      </c>
      <c r="I26" s="111" t="s">
        <v>361</v>
      </c>
      <c r="J26" s="111" t="s">
        <v>362</v>
      </c>
      <c r="K26" s="108"/>
      <c r="L26" s="112" t="s">
        <v>261</v>
      </c>
      <c r="M26" s="114" t="s">
        <v>277</v>
      </c>
      <c r="N26" s="108"/>
      <c r="O26" s="108"/>
      <c r="P26" s="108"/>
      <c r="Q26" s="108"/>
      <c r="R26" s="108"/>
      <c r="S26" s="108"/>
      <c r="T26" s="108"/>
      <c r="U26" s="108"/>
      <c r="V26" s="108"/>
      <c r="W26" s="108"/>
      <c r="X26" s="108"/>
      <c r="Y26" s="108"/>
      <c r="Z26" s="110" t="s">
        <v>294</v>
      </c>
    </row>
    <row r="27" spans="1:28" x14ac:dyDescent="0.25">
      <c r="A27" s="108" t="s">
        <v>240</v>
      </c>
      <c r="B27" s="108" t="s">
        <v>266</v>
      </c>
      <c r="C27" s="108" t="s">
        <v>245</v>
      </c>
      <c r="D27" s="108" t="s">
        <v>246</v>
      </c>
      <c r="E27" s="108" t="s">
        <v>285</v>
      </c>
      <c r="F27" s="111" t="s">
        <v>241</v>
      </c>
      <c r="G27" s="111" t="s">
        <v>289</v>
      </c>
      <c r="H27" s="108" t="s">
        <v>238</v>
      </c>
      <c r="I27" s="111" t="s">
        <v>271</v>
      </c>
      <c r="J27" s="111" t="s">
        <v>253</v>
      </c>
      <c r="K27" s="112" t="s">
        <v>257</v>
      </c>
      <c r="L27" s="108"/>
      <c r="M27" s="112" t="s">
        <v>283</v>
      </c>
      <c r="N27" s="108"/>
      <c r="O27" s="108"/>
      <c r="P27" s="108"/>
      <c r="Q27" s="108"/>
      <c r="R27" s="108"/>
      <c r="S27" s="108"/>
      <c r="T27" s="108"/>
      <c r="U27" s="108"/>
      <c r="V27" s="108"/>
      <c r="W27" s="108"/>
      <c r="X27" s="108"/>
      <c r="Y27" s="108"/>
      <c r="Z27" s="108"/>
    </row>
    <row r="28" spans="1:28" x14ac:dyDescent="0.25">
      <c r="A28" s="108" t="s">
        <v>240</v>
      </c>
      <c r="B28" s="108" t="s">
        <v>267</v>
      </c>
      <c r="C28" s="108" t="s">
        <v>247</v>
      </c>
      <c r="D28" s="108" t="s">
        <v>248</v>
      </c>
      <c r="E28" s="108" t="s">
        <v>286</v>
      </c>
      <c r="F28" s="111" t="s">
        <v>242</v>
      </c>
      <c r="G28" s="111" t="s">
        <v>290</v>
      </c>
      <c r="H28" s="108" t="s">
        <v>238</v>
      </c>
      <c r="I28" s="111" t="s">
        <v>272</v>
      </c>
      <c r="J28" s="111" t="s">
        <v>254</v>
      </c>
      <c r="K28" s="112" t="s">
        <v>258</v>
      </c>
      <c r="L28" s="113"/>
      <c r="M28" s="112" t="s">
        <v>0</v>
      </c>
      <c r="N28" s="112"/>
      <c r="O28" s="112"/>
      <c r="P28" s="112"/>
      <c r="Q28" s="112"/>
      <c r="R28" s="112"/>
      <c r="S28" s="112"/>
      <c r="T28" s="112"/>
      <c r="U28" s="112"/>
      <c r="V28" s="112"/>
      <c r="W28" s="112"/>
      <c r="X28" s="112"/>
      <c r="Y28" s="112"/>
      <c r="Z28" s="112"/>
    </row>
    <row r="29" spans="1:28" x14ac:dyDescent="0.25">
      <c r="A29" s="108" t="s">
        <v>240</v>
      </c>
      <c r="B29" s="108" t="s">
        <v>268</v>
      </c>
      <c r="C29" s="108" t="s">
        <v>249</v>
      </c>
      <c r="D29" s="108" t="s">
        <v>250</v>
      </c>
      <c r="E29" s="108" t="s">
        <v>287</v>
      </c>
      <c r="F29" s="111" t="s">
        <v>243</v>
      </c>
      <c r="G29" s="111" t="s">
        <v>291</v>
      </c>
      <c r="H29" s="108" t="s">
        <v>238</v>
      </c>
      <c r="I29" s="111" t="s">
        <v>273</v>
      </c>
      <c r="J29" s="111" t="s">
        <v>255</v>
      </c>
      <c r="K29" s="112" t="s">
        <v>259</v>
      </c>
      <c r="L29" s="113"/>
      <c r="M29" s="108"/>
      <c r="N29" s="108"/>
      <c r="O29" s="108"/>
      <c r="P29" s="108"/>
      <c r="Q29" s="108"/>
      <c r="R29" s="108"/>
      <c r="S29" s="108"/>
      <c r="T29" s="108"/>
      <c r="U29" s="108"/>
      <c r="V29" s="108"/>
      <c r="W29" s="108"/>
      <c r="X29" s="108"/>
      <c r="Y29" s="108"/>
      <c r="Z29" s="108"/>
    </row>
    <row r="30" spans="1:28" x14ac:dyDescent="0.25">
      <c r="A30" s="108" t="s">
        <v>240</v>
      </c>
      <c r="B30" s="108" t="s">
        <v>269</v>
      </c>
      <c r="C30" s="108" t="s">
        <v>251</v>
      </c>
      <c r="D30" s="108" t="s">
        <v>252</v>
      </c>
      <c r="E30" s="108" t="s">
        <v>288</v>
      </c>
      <c r="F30" s="111" t="s">
        <v>244</v>
      </c>
      <c r="G30" s="111" t="s">
        <v>292</v>
      </c>
      <c r="H30" s="108" t="s">
        <v>238</v>
      </c>
      <c r="I30" s="111" t="s">
        <v>274</v>
      </c>
      <c r="J30" s="111" t="s">
        <v>256</v>
      </c>
      <c r="K30" s="112" t="s">
        <v>260</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356</v>
      </c>
      <c r="B32" s="115"/>
      <c r="C32" s="111" t="s">
        <v>363</v>
      </c>
      <c r="D32" s="111" t="s">
        <v>364</v>
      </c>
      <c r="E32" s="111" t="s">
        <v>365</v>
      </c>
      <c r="F32" s="111" t="s">
        <v>366</v>
      </c>
      <c r="G32" s="111" t="s">
        <v>367</v>
      </c>
      <c r="H32" s="111" t="s">
        <v>238</v>
      </c>
      <c r="I32" s="111" t="s">
        <v>368</v>
      </c>
      <c r="J32" s="111" t="s">
        <v>369</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3" t="str">
        <f>'1. паспорт местоположение'!A5:C5</f>
        <v>Год раскрытия информации: 2017 год</v>
      </c>
      <c r="B5" s="383"/>
      <c r="C5" s="383"/>
      <c r="D5" s="383"/>
      <c r="E5" s="383"/>
      <c r="F5" s="383"/>
      <c r="G5" s="383"/>
      <c r="H5" s="383"/>
      <c r="I5" s="383"/>
      <c r="J5" s="383"/>
      <c r="K5" s="383"/>
      <c r="L5" s="383"/>
      <c r="M5" s="383"/>
      <c r="N5" s="383"/>
      <c r="O5" s="383"/>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87" t="s">
        <v>9</v>
      </c>
      <c r="B7" s="387"/>
      <c r="C7" s="387"/>
      <c r="D7" s="387"/>
      <c r="E7" s="387"/>
      <c r="F7" s="387"/>
      <c r="G7" s="387"/>
      <c r="H7" s="387"/>
      <c r="I7" s="387"/>
      <c r="J7" s="387"/>
      <c r="K7" s="387"/>
      <c r="L7" s="387"/>
      <c r="M7" s="387"/>
      <c r="N7" s="387"/>
      <c r="O7" s="387"/>
      <c r="P7" s="13"/>
      <c r="Q7" s="13"/>
      <c r="R7" s="13"/>
      <c r="S7" s="13"/>
      <c r="T7" s="13"/>
      <c r="U7" s="13"/>
      <c r="V7" s="13"/>
      <c r="W7" s="13"/>
      <c r="X7" s="13"/>
      <c r="Y7" s="13"/>
      <c r="Z7" s="13"/>
    </row>
    <row r="8" spans="1:28" s="12" customFormat="1" ht="18.75" x14ac:dyDescent="0.2">
      <c r="A8" s="387"/>
      <c r="B8" s="387"/>
      <c r="C8" s="387"/>
      <c r="D8" s="387"/>
      <c r="E8" s="387"/>
      <c r="F8" s="387"/>
      <c r="G8" s="387"/>
      <c r="H8" s="387"/>
      <c r="I8" s="387"/>
      <c r="J8" s="387"/>
      <c r="K8" s="387"/>
      <c r="L8" s="387"/>
      <c r="M8" s="387"/>
      <c r="N8" s="387"/>
      <c r="O8" s="387"/>
      <c r="P8" s="13"/>
      <c r="Q8" s="13"/>
      <c r="R8" s="13"/>
      <c r="S8" s="13"/>
      <c r="T8" s="13"/>
      <c r="U8" s="13"/>
      <c r="V8" s="13"/>
      <c r="W8" s="13"/>
      <c r="X8" s="13"/>
      <c r="Y8" s="13"/>
      <c r="Z8" s="13"/>
    </row>
    <row r="9" spans="1:28" s="12" customFormat="1" ht="18.75" x14ac:dyDescent="0.2">
      <c r="A9" s="390" t="str">
        <f>'1. паспорт местоположение'!A9:C9</f>
        <v>Акционерное общество "Янтарьэнерго" ДЗО  ПАО "Россети"</v>
      </c>
      <c r="B9" s="390"/>
      <c r="C9" s="390"/>
      <c r="D9" s="390"/>
      <c r="E9" s="390"/>
      <c r="F9" s="390"/>
      <c r="G9" s="390"/>
      <c r="H9" s="390"/>
      <c r="I9" s="390"/>
      <c r="J9" s="390"/>
      <c r="K9" s="390"/>
      <c r="L9" s="390"/>
      <c r="M9" s="390"/>
      <c r="N9" s="390"/>
      <c r="O9" s="390"/>
      <c r="P9" s="13"/>
      <c r="Q9" s="13"/>
      <c r="R9" s="13"/>
      <c r="S9" s="13"/>
      <c r="T9" s="13"/>
      <c r="U9" s="13"/>
      <c r="V9" s="13"/>
      <c r="W9" s="13"/>
      <c r="X9" s="13"/>
      <c r="Y9" s="13"/>
      <c r="Z9" s="13"/>
    </row>
    <row r="10" spans="1:28" s="12" customFormat="1" ht="18.75" x14ac:dyDescent="0.2">
      <c r="A10" s="384" t="s">
        <v>8</v>
      </c>
      <c r="B10" s="384"/>
      <c r="C10" s="384"/>
      <c r="D10" s="384"/>
      <c r="E10" s="384"/>
      <c r="F10" s="384"/>
      <c r="G10" s="384"/>
      <c r="H10" s="384"/>
      <c r="I10" s="384"/>
      <c r="J10" s="384"/>
      <c r="K10" s="384"/>
      <c r="L10" s="384"/>
      <c r="M10" s="384"/>
      <c r="N10" s="384"/>
      <c r="O10" s="384"/>
      <c r="P10" s="13"/>
      <c r="Q10" s="13"/>
      <c r="R10" s="13"/>
      <c r="S10" s="13"/>
      <c r="T10" s="13"/>
      <c r="U10" s="13"/>
      <c r="V10" s="13"/>
      <c r="W10" s="13"/>
      <c r="X10" s="13"/>
      <c r="Y10" s="13"/>
      <c r="Z10" s="13"/>
    </row>
    <row r="11" spans="1:28" s="12" customFormat="1" ht="18.75" x14ac:dyDescent="0.2">
      <c r="A11" s="387"/>
      <c r="B11" s="387"/>
      <c r="C11" s="387"/>
      <c r="D11" s="387"/>
      <c r="E11" s="387"/>
      <c r="F11" s="387"/>
      <c r="G11" s="387"/>
      <c r="H11" s="387"/>
      <c r="I11" s="387"/>
      <c r="J11" s="387"/>
      <c r="K11" s="387"/>
      <c r="L11" s="387"/>
      <c r="M11" s="387"/>
      <c r="N11" s="387"/>
      <c r="O11" s="387"/>
      <c r="P11" s="13"/>
      <c r="Q11" s="13"/>
      <c r="R11" s="13"/>
      <c r="S11" s="13"/>
      <c r="T11" s="13"/>
      <c r="U11" s="13"/>
      <c r="V11" s="13"/>
      <c r="W11" s="13"/>
      <c r="X11" s="13"/>
      <c r="Y11" s="13"/>
      <c r="Z11" s="13"/>
    </row>
    <row r="12" spans="1:28" s="12" customFormat="1" ht="18.75" x14ac:dyDescent="0.2">
      <c r="A12" s="390" t="str">
        <f>'1. паспорт местоположение'!A12:C12</f>
        <v>G_16-0049</v>
      </c>
      <c r="B12" s="390"/>
      <c r="C12" s="390"/>
      <c r="D12" s="390"/>
      <c r="E12" s="390"/>
      <c r="F12" s="390"/>
      <c r="G12" s="390"/>
      <c r="H12" s="390"/>
      <c r="I12" s="390"/>
      <c r="J12" s="390"/>
      <c r="K12" s="390"/>
      <c r="L12" s="390"/>
      <c r="M12" s="390"/>
      <c r="N12" s="390"/>
      <c r="O12" s="390"/>
      <c r="P12" s="13"/>
      <c r="Q12" s="13"/>
      <c r="R12" s="13"/>
      <c r="S12" s="13"/>
      <c r="T12" s="13"/>
      <c r="U12" s="13"/>
      <c r="V12" s="13"/>
      <c r="W12" s="13"/>
      <c r="X12" s="13"/>
      <c r="Y12" s="13"/>
      <c r="Z12" s="13"/>
    </row>
    <row r="13" spans="1:28" s="12" customFormat="1" ht="18.75" x14ac:dyDescent="0.2">
      <c r="A13" s="384" t="s">
        <v>7</v>
      </c>
      <c r="B13" s="384"/>
      <c r="C13" s="384"/>
      <c r="D13" s="384"/>
      <c r="E13" s="384"/>
      <c r="F13" s="384"/>
      <c r="G13" s="384"/>
      <c r="H13" s="384"/>
      <c r="I13" s="384"/>
      <c r="J13" s="384"/>
      <c r="K13" s="384"/>
      <c r="L13" s="384"/>
      <c r="M13" s="384"/>
      <c r="N13" s="384"/>
      <c r="O13" s="384"/>
      <c r="P13" s="13"/>
      <c r="Q13" s="13"/>
      <c r="R13" s="13"/>
      <c r="S13" s="13"/>
      <c r="T13" s="13"/>
      <c r="U13" s="13"/>
      <c r="V13" s="13"/>
      <c r="W13" s="13"/>
      <c r="X13" s="13"/>
      <c r="Y13" s="13"/>
      <c r="Z13" s="13"/>
    </row>
    <row r="14" spans="1:28" s="9" customFormat="1" ht="15.75" customHeight="1" x14ac:dyDescent="0.2">
      <c r="A14" s="394"/>
      <c r="B14" s="394"/>
      <c r="C14" s="394"/>
      <c r="D14" s="394"/>
      <c r="E14" s="394"/>
      <c r="F14" s="394"/>
      <c r="G14" s="394"/>
      <c r="H14" s="394"/>
      <c r="I14" s="394"/>
      <c r="J14" s="394"/>
      <c r="K14" s="394"/>
      <c r="L14" s="394"/>
      <c r="M14" s="394"/>
      <c r="N14" s="394"/>
      <c r="O14" s="394"/>
      <c r="P14" s="10"/>
      <c r="Q14" s="10"/>
      <c r="R14" s="10"/>
      <c r="S14" s="10"/>
      <c r="T14" s="10"/>
      <c r="U14" s="10"/>
      <c r="V14" s="10"/>
      <c r="W14" s="10"/>
      <c r="X14" s="10"/>
      <c r="Y14" s="10"/>
      <c r="Z14" s="10"/>
    </row>
    <row r="15" spans="1:28" s="3" customFormat="1" ht="12" x14ac:dyDescent="0.2">
      <c r="A15" s="390" t="str">
        <f>'1. паспорт местоположение'!A15</f>
        <v>Строительство КТП 15/0,4 кВ взамен ТП 188-20 (инв.№ 5150785) в г. Багратионовске, ул. Железнодорожная</v>
      </c>
      <c r="B15" s="390"/>
      <c r="C15" s="390"/>
      <c r="D15" s="390"/>
      <c r="E15" s="390"/>
      <c r="F15" s="390"/>
      <c r="G15" s="390"/>
      <c r="H15" s="390"/>
      <c r="I15" s="390"/>
      <c r="J15" s="390"/>
      <c r="K15" s="390"/>
      <c r="L15" s="390"/>
      <c r="M15" s="390"/>
      <c r="N15" s="390"/>
      <c r="O15" s="390"/>
      <c r="P15" s="8"/>
      <c r="Q15" s="8"/>
      <c r="R15" s="8"/>
      <c r="S15" s="8"/>
      <c r="T15" s="8"/>
      <c r="U15" s="8"/>
      <c r="V15" s="8"/>
      <c r="W15" s="8"/>
      <c r="X15" s="8"/>
      <c r="Y15" s="8"/>
      <c r="Z15" s="8"/>
    </row>
    <row r="16" spans="1:28" s="3" customFormat="1" ht="15" customHeight="1" x14ac:dyDescent="0.2">
      <c r="A16" s="384" t="s">
        <v>6</v>
      </c>
      <c r="B16" s="384"/>
      <c r="C16" s="384"/>
      <c r="D16" s="384"/>
      <c r="E16" s="384"/>
      <c r="F16" s="384"/>
      <c r="G16" s="384"/>
      <c r="H16" s="384"/>
      <c r="I16" s="384"/>
      <c r="J16" s="384"/>
      <c r="K16" s="384"/>
      <c r="L16" s="384"/>
      <c r="M16" s="384"/>
      <c r="N16" s="384"/>
      <c r="O16" s="384"/>
      <c r="P16" s="6"/>
      <c r="Q16" s="6"/>
      <c r="R16" s="6"/>
      <c r="S16" s="6"/>
      <c r="T16" s="6"/>
      <c r="U16" s="6"/>
      <c r="V16" s="6"/>
      <c r="W16" s="6"/>
      <c r="X16" s="6"/>
      <c r="Y16" s="6"/>
      <c r="Z16" s="6"/>
    </row>
    <row r="17" spans="1:26" s="3" customFormat="1" ht="15" customHeight="1" x14ac:dyDescent="0.2">
      <c r="A17" s="392"/>
      <c r="B17" s="392"/>
      <c r="C17" s="392"/>
      <c r="D17" s="392"/>
      <c r="E17" s="392"/>
      <c r="F17" s="392"/>
      <c r="G17" s="392"/>
      <c r="H17" s="392"/>
      <c r="I17" s="392"/>
      <c r="J17" s="392"/>
      <c r="K17" s="392"/>
      <c r="L17" s="392"/>
      <c r="M17" s="392"/>
      <c r="N17" s="392"/>
      <c r="O17" s="392"/>
      <c r="P17" s="4"/>
      <c r="Q17" s="4"/>
      <c r="R17" s="4"/>
      <c r="S17" s="4"/>
      <c r="T17" s="4"/>
      <c r="U17" s="4"/>
      <c r="V17" s="4"/>
      <c r="W17" s="4"/>
    </row>
    <row r="18" spans="1:26" s="3" customFormat="1" ht="91.5" customHeight="1" x14ac:dyDescent="0.2">
      <c r="A18" s="428" t="s">
        <v>503</v>
      </c>
      <c r="B18" s="428"/>
      <c r="C18" s="428"/>
      <c r="D18" s="428"/>
      <c r="E18" s="428"/>
      <c r="F18" s="428"/>
      <c r="G18" s="428"/>
      <c r="H18" s="428"/>
      <c r="I18" s="428"/>
      <c r="J18" s="428"/>
      <c r="K18" s="428"/>
      <c r="L18" s="428"/>
      <c r="M18" s="428"/>
      <c r="N18" s="428"/>
      <c r="O18" s="428"/>
      <c r="P18" s="7"/>
      <c r="Q18" s="7"/>
      <c r="R18" s="7"/>
      <c r="S18" s="7"/>
      <c r="T18" s="7"/>
      <c r="U18" s="7"/>
      <c r="V18" s="7"/>
      <c r="W18" s="7"/>
      <c r="X18" s="7"/>
      <c r="Y18" s="7"/>
      <c r="Z18" s="7"/>
    </row>
    <row r="19" spans="1:26" s="3" customFormat="1" ht="78" customHeight="1" x14ac:dyDescent="0.2">
      <c r="A19" s="395" t="s">
        <v>5</v>
      </c>
      <c r="B19" s="395" t="s">
        <v>87</v>
      </c>
      <c r="C19" s="395" t="s">
        <v>86</v>
      </c>
      <c r="D19" s="395" t="s">
        <v>75</v>
      </c>
      <c r="E19" s="429" t="s">
        <v>85</v>
      </c>
      <c r="F19" s="430"/>
      <c r="G19" s="430"/>
      <c r="H19" s="430"/>
      <c r="I19" s="431"/>
      <c r="J19" s="395" t="s">
        <v>84</v>
      </c>
      <c r="K19" s="395"/>
      <c r="L19" s="395"/>
      <c r="M19" s="395"/>
      <c r="N19" s="395"/>
      <c r="O19" s="395"/>
      <c r="P19" s="4"/>
      <c r="Q19" s="4"/>
      <c r="R19" s="4"/>
      <c r="S19" s="4"/>
      <c r="T19" s="4"/>
      <c r="U19" s="4"/>
      <c r="V19" s="4"/>
      <c r="W19" s="4"/>
    </row>
    <row r="20" spans="1:26" s="3" customFormat="1" ht="51" customHeight="1" x14ac:dyDescent="0.2">
      <c r="A20" s="395"/>
      <c r="B20" s="395"/>
      <c r="C20" s="395"/>
      <c r="D20" s="395"/>
      <c r="E20" s="46" t="s">
        <v>83</v>
      </c>
      <c r="F20" s="46" t="s">
        <v>82</v>
      </c>
      <c r="G20" s="46" t="s">
        <v>81</v>
      </c>
      <c r="H20" s="46" t="s">
        <v>80</v>
      </c>
      <c r="I20" s="46" t="s">
        <v>79</v>
      </c>
      <c r="J20" s="46" t="s">
        <v>78</v>
      </c>
      <c r="K20" s="46" t="s">
        <v>4</v>
      </c>
      <c r="L20" s="54" t="s">
        <v>3</v>
      </c>
      <c r="M20" s="53" t="s">
        <v>234</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A6" sqref="A6"/>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32" t="str">
        <f>'4. паспортбюджет'!A5:O5</f>
        <v>Год раскрытия информации: 2017 год</v>
      </c>
      <c r="B5" s="432"/>
      <c r="C5" s="432"/>
      <c r="D5" s="432"/>
      <c r="E5" s="432"/>
      <c r="F5" s="432"/>
      <c r="G5" s="432"/>
      <c r="H5" s="432"/>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87" t="str">
        <f>'[2]1. паспорт местоположение'!A7:C7</f>
        <v xml:space="preserve">Паспорт инвестиционного проекта </v>
      </c>
      <c r="B7" s="387"/>
      <c r="C7" s="387"/>
      <c r="D7" s="387"/>
      <c r="E7" s="387"/>
      <c r="F7" s="387"/>
      <c r="G7" s="387"/>
      <c r="H7" s="38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90"/>
      <c r="AR7" s="190"/>
    </row>
    <row r="8" spans="1:44" ht="18.75" x14ac:dyDescent="0.2">
      <c r="A8" s="280"/>
      <c r="B8" s="280"/>
      <c r="C8" s="280"/>
      <c r="D8" s="280"/>
      <c r="E8" s="280"/>
      <c r="F8" s="280"/>
      <c r="G8" s="280"/>
      <c r="H8" s="280"/>
      <c r="I8" s="280"/>
      <c r="J8" s="280"/>
      <c r="K8" s="280"/>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187"/>
      <c r="AR8" s="187"/>
    </row>
    <row r="9" spans="1:44" ht="18.75" x14ac:dyDescent="0.2">
      <c r="A9" s="386" t="str">
        <f>'[2]1. паспорт местоположение'!A9:C9</f>
        <v xml:space="preserve">                         АО "Янтарьэнерго"                         </v>
      </c>
      <c r="B9" s="386"/>
      <c r="C9" s="386"/>
      <c r="D9" s="386"/>
      <c r="E9" s="386"/>
      <c r="F9" s="386"/>
      <c r="G9" s="386"/>
      <c r="H9" s="386"/>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91"/>
      <c r="AR9" s="191"/>
    </row>
    <row r="10" spans="1:44" x14ac:dyDescent="0.2">
      <c r="A10" s="384" t="s">
        <v>8</v>
      </c>
      <c r="B10" s="384"/>
      <c r="C10" s="384"/>
      <c r="D10" s="384"/>
      <c r="E10" s="384"/>
      <c r="F10" s="384"/>
      <c r="G10" s="384"/>
      <c r="H10" s="384"/>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92"/>
      <c r="AR10" s="192"/>
    </row>
    <row r="11" spans="1:44" ht="18.75" x14ac:dyDescent="0.2">
      <c r="A11" s="280"/>
      <c r="B11" s="280"/>
      <c r="C11" s="280"/>
      <c r="D11" s="280"/>
      <c r="E11" s="280"/>
      <c r="F11" s="280"/>
      <c r="G11" s="280"/>
      <c r="H11" s="280"/>
      <c r="I11" s="280"/>
      <c r="J11" s="280"/>
      <c r="K11" s="280"/>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86" t="str">
        <f>'1. паспорт местоположение'!A12:C12</f>
        <v>G_16-0049</v>
      </c>
      <c r="B12" s="386"/>
      <c r="C12" s="386"/>
      <c r="D12" s="386"/>
      <c r="E12" s="386"/>
      <c r="F12" s="386"/>
      <c r="G12" s="386"/>
      <c r="H12" s="386"/>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91"/>
      <c r="AR12" s="191"/>
    </row>
    <row r="13" spans="1:44" x14ac:dyDescent="0.2">
      <c r="A13" s="384" t="s">
        <v>7</v>
      </c>
      <c r="B13" s="384"/>
      <c r="C13" s="384"/>
      <c r="D13" s="384"/>
      <c r="E13" s="384"/>
      <c r="F13" s="384"/>
      <c r="G13" s="384"/>
      <c r="H13" s="384"/>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92"/>
      <c r="AR13" s="192"/>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9"/>
      <c r="AA14" s="9"/>
      <c r="AB14" s="9"/>
      <c r="AC14" s="9"/>
      <c r="AD14" s="9"/>
      <c r="AE14" s="9"/>
      <c r="AF14" s="9"/>
      <c r="AG14" s="9"/>
      <c r="AH14" s="9"/>
      <c r="AI14" s="9"/>
      <c r="AJ14" s="9"/>
      <c r="AK14" s="9"/>
      <c r="AL14" s="9"/>
      <c r="AM14" s="9"/>
      <c r="AN14" s="9"/>
      <c r="AO14" s="9"/>
      <c r="AP14" s="9"/>
      <c r="AQ14" s="193"/>
      <c r="AR14" s="193"/>
    </row>
    <row r="15" spans="1:44" ht="18.75" x14ac:dyDescent="0.2">
      <c r="A15" s="435" t="str">
        <f>'1. паспорт местоположение'!A15:C15</f>
        <v>Строительство КТП 15/0,4 кВ взамен ТП 188-20 (инв.№ 5150785) в г. Багратионовске, ул. Железнодорожная</v>
      </c>
      <c r="B15" s="385"/>
      <c r="C15" s="385"/>
      <c r="D15" s="385"/>
      <c r="E15" s="385"/>
      <c r="F15" s="385"/>
      <c r="G15" s="385"/>
      <c r="H15" s="385"/>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91"/>
      <c r="AR15" s="191"/>
    </row>
    <row r="16" spans="1:44" x14ac:dyDescent="0.2">
      <c r="A16" s="384" t="s">
        <v>6</v>
      </c>
      <c r="B16" s="384"/>
      <c r="C16" s="384"/>
      <c r="D16" s="384"/>
      <c r="E16" s="384"/>
      <c r="F16" s="384"/>
      <c r="G16" s="384"/>
      <c r="H16" s="384"/>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92"/>
      <c r="AR16" s="192"/>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86" t="s">
        <v>504</v>
      </c>
      <c r="B18" s="386"/>
      <c r="C18" s="386"/>
      <c r="D18" s="386"/>
      <c r="E18" s="386"/>
      <c r="F18" s="386"/>
      <c r="G18" s="386"/>
      <c r="H18" s="38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351</v>
      </c>
      <c r="B24" s="201" t="s">
        <v>1</v>
      </c>
      <c r="D24" s="202"/>
      <c r="E24" s="203"/>
      <c r="F24" s="203"/>
      <c r="G24" s="203"/>
      <c r="H24" s="203"/>
    </row>
    <row r="25" spans="1:44" x14ac:dyDescent="0.2">
      <c r="A25" s="204" t="s">
        <v>543</v>
      </c>
      <c r="B25" s="205">
        <f>$B$126/1.18</f>
        <v>5262351.6803118587</v>
      </c>
    </row>
    <row r="26" spans="1:44" x14ac:dyDescent="0.2">
      <c r="A26" s="206" t="s">
        <v>349</v>
      </c>
      <c r="B26" s="207">
        <v>0</v>
      </c>
    </row>
    <row r="27" spans="1:44" x14ac:dyDescent="0.2">
      <c r="A27" s="206" t="s">
        <v>347</v>
      </c>
      <c r="B27" s="207">
        <f>$B$123</f>
        <v>25</v>
      </c>
      <c r="D27" s="199" t="s">
        <v>350</v>
      </c>
    </row>
    <row r="28" spans="1:44" ht="16.149999999999999" customHeight="1" thickBot="1" x14ac:dyDescent="0.25">
      <c r="A28" s="208" t="s">
        <v>345</v>
      </c>
      <c r="B28" s="209">
        <v>1</v>
      </c>
      <c r="D28" s="436" t="s">
        <v>348</v>
      </c>
      <c r="E28" s="437"/>
      <c r="F28" s="438"/>
      <c r="G28" s="439">
        <f>IF(SUM(B89:L89)=0,"не окупается",SUM(B89:L89))</f>
        <v>1.835594283420118</v>
      </c>
      <c r="H28" s="440"/>
    </row>
    <row r="29" spans="1:44" ht="15.6" customHeight="1" x14ac:dyDescent="0.2">
      <c r="A29" s="204" t="s">
        <v>343</v>
      </c>
      <c r="B29" s="205">
        <f>$B$126*$B$127</f>
        <v>62095.749827679931</v>
      </c>
      <c r="D29" s="436" t="s">
        <v>346</v>
      </c>
      <c r="E29" s="437"/>
      <c r="F29" s="438"/>
      <c r="G29" s="439">
        <f>IF(SUM(B90:L90)=0,"не окупается",SUM(B90:L90))</f>
        <v>2.0039312367685245</v>
      </c>
      <c r="H29" s="440"/>
    </row>
    <row r="30" spans="1:44" ht="27.6" customHeight="1" x14ac:dyDescent="0.2">
      <c r="A30" s="206" t="s">
        <v>544</v>
      </c>
      <c r="B30" s="207">
        <v>1</v>
      </c>
      <c r="D30" s="436" t="s">
        <v>344</v>
      </c>
      <c r="E30" s="437"/>
      <c r="F30" s="438"/>
      <c r="G30" s="441">
        <f>L87</f>
        <v>13022447.665210549</v>
      </c>
      <c r="H30" s="442"/>
    </row>
    <row r="31" spans="1:44" x14ac:dyDescent="0.2">
      <c r="A31" s="206" t="s">
        <v>342</v>
      </c>
      <c r="B31" s="207">
        <v>1</v>
      </c>
      <c r="D31" s="443"/>
      <c r="E31" s="444"/>
      <c r="F31" s="445"/>
      <c r="G31" s="443"/>
      <c r="H31" s="445"/>
    </row>
    <row r="32" spans="1:44" x14ac:dyDescent="0.2">
      <c r="A32" s="206" t="s">
        <v>320</v>
      </c>
      <c r="B32" s="207"/>
    </row>
    <row r="33" spans="1:42" x14ac:dyDescent="0.2">
      <c r="A33" s="206" t="s">
        <v>341</v>
      </c>
      <c r="B33" s="207"/>
    </row>
    <row r="34" spans="1:42" x14ac:dyDescent="0.2">
      <c r="A34" s="206" t="s">
        <v>340</v>
      </c>
      <c r="B34" s="207"/>
    </row>
    <row r="35" spans="1:42" x14ac:dyDescent="0.2">
      <c r="A35" s="210"/>
      <c r="B35" s="207"/>
    </row>
    <row r="36" spans="1:42" ht="16.5" thickBot="1" x14ac:dyDescent="0.25">
      <c r="A36" s="208" t="s">
        <v>312</v>
      </c>
      <c r="B36" s="211">
        <v>0.2</v>
      </c>
    </row>
    <row r="37" spans="1:42" x14ac:dyDescent="0.2">
      <c r="A37" s="204" t="s">
        <v>545</v>
      </c>
      <c r="B37" s="205">
        <v>0</v>
      </c>
    </row>
    <row r="38" spans="1:42" x14ac:dyDescent="0.2">
      <c r="A38" s="206" t="s">
        <v>339</v>
      </c>
      <c r="B38" s="207"/>
    </row>
    <row r="39" spans="1:42" ht="16.5" thickBot="1" x14ac:dyDescent="0.25">
      <c r="A39" s="212" t="s">
        <v>338</v>
      </c>
      <c r="B39" s="213"/>
    </row>
    <row r="40" spans="1:42" x14ac:dyDescent="0.2">
      <c r="A40" s="214" t="s">
        <v>546</v>
      </c>
      <c r="B40" s="215">
        <v>1</v>
      </c>
    </row>
    <row r="41" spans="1:42" x14ac:dyDescent="0.2">
      <c r="A41" s="216" t="s">
        <v>337</v>
      </c>
      <c r="B41" s="217"/>
    </row>
    <row r="42" spans="1:42" x14ac:dyDescent="0.2">
      <c r="A42" s="216" t="s">
        <v>336</v>
      </c>
      <c r="B42" s="218"/>
    </row>
    <row r="43" spans="1:42" x14ac:dyDescent="0.2">
      <c r="A43" s="216" t="s">
        <v>335</v>
      </c>
      <c r="B43" s="218">
        <v>0</v>
      </c>
    </row>
    <row r="44" spans="1:42" x14ac:dyDescent="0.2">
      <c r="A44" s="216" t="s">
        <v>334</v>
      </c>
      <c r="B44" s="218">
        <f>B129</f>
        <v>0.20499999999999999</v>
      </c>
    </row>
    <row r="45" spans="1:42" x14ac:dyDescent="0.2">
      <c r="A45" s="216" t="s">
        <v>333</v>
      </c>
      <c r="B45" s="218">
        <f>1-B43</f>
        <v>1</v>
      </c>
    </row>
    <row r="46" spans="1:42" ht="16.5" thickBot="1" x14ac:dyDescent="0.25">
      <c r="A46" s="219" t="s">
        <v>332</v>
      </c>
      <c r="B46" s="220">
        <f>B45*B44+B43*B42*(1-B36)</f>
        <v>0.20499999999999999</v>
      </c>
      <c r="C46" s="221"/>
    </row>
    <row r="47" spans="1:42" s="224" customFormat="1" x14ac:dyDescent="0.2">
      <c r="A47" s="222" t="s">
        <v>331</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330</v>
      </c>
      <c r="B48" s="285">
        <f>C136</f>
        <v>5.8000000000000003E-2</v>
      </c>
      <c r="C48" s="285">
        <f t="shared" ref="C48:AP49" si="1">D136</f>
        <v>5.5E-2</v>
      </c>
      <c r="D48" s="285">
        <f t="shared" si="1"/>
        <v>5.5E-2</v>
      </c>
      <c r="E48" s="285">
        <f t="shared" si="1"/>
        <v>5.5E-2</v>
      </c>
      <c r="F48" s="285">
        <f t="shared" si="1"/>
        <v>5.5E-2</v>
      </c>
      <c r="G48" s="285">
        <f t="shared" si="1"/>
        <v>5.5E-2</v>
      </c>
      <c r="H48" s="285">
        <f t="shared" si="1"/>
        <v>5.5E-2</v>
      </c>
      <c r="I48" s="285">
        <f t="shared" si="1"/>
        <v>5.5E-2</v>
      </c>
      <c r="J48" s="285">
        <f t="shared" si="1"/>
        <v>5.5E-2</v>
      </c>
      <c r="K48" s="285">
        <f t="shared" si="1"/>
        <v>5.5E-2</v>
      </c>
      <c r="L48" s="285">
        <f t="shared" si="1"/>
        <v>5.5E-2</v>
      </c>
      <c r="M48" s="285">
        <f t="shared" si="1"/>
        <v>5.5E-2</v>
      </c>
      <c r="N48" s="285">
        <f t="shared" si="1"/>
        <v>5.5E-2</v>
      </c>
      <c r="O48" s="285">
        <f t="shared" si="1"/>
        <v>5.5E-2</v>
      </c>
      <c r="P48" s="285">
        <f t="shared" si="1"/>
        <v>5.5E-2</v>
      </c>
      <c r="Q48" s="285">
        <f t="shared" si="1"/>
        <v>5.5E-2</v>
      </c>
      <c r="R48" s="285">
        <f t="shared" si="1"/>
        <v>5.5E-2</v>
      </c>
      <c r="S48" s="285">
        <f t="shared" si="1"/>
        <v>5.5E-2</v>
      </c>
      <c r="T48" s="285">
        <f t="shared" si="1"/>
        <v>5.5E-2</v>
      </c>
      <c r="U48" s="285">
        <f t="shared" si="1"/>
        <v>5.5E-2</v>
      </c>
      <c r="V48" s="285">
        <f t="shared" si="1"/>
        <v>5.5E-2</v>
      </c>
      <c r="W48" s="285">
        <f t="shared" si="1"/>
        <v>5.5E-2</v>
      </c>
      <c r="X48" s="285">
        <f t="shared" si="1"/>
        <v>5.5E-2</v>
      </c>
      <c r="Y48" s="285">
        <f t="shared" si="1"/>
        <v>5.5E-2</v>
      </c>
      <c r="Z48" s="285">
        <f t="shared" si="1"/>
        <v>5.5E-2</v>
      </c>
      <c r="AA48" s="285">
        <f t="shared" si="1"/>
        <v>5.5E-2</v>
      </c>
      <c r="AB48" s="285">
        <f t="shared" si="1"/>
        <v>5.5E-2</v>
      </c>
      <c r="AC48" s="285">
        <f t="shared" si="1"/>
        <v>5.5E-2</v>
      </c>
      <c r="AD48" s="285">
        <f t="shared" si="1"/>
        <v>5.5E-2</v>
      </c>
      <c r="AE48" s="285">
        <f t="shared" si="1"/>
        <v>5.5E-2</v>
      </c>
      <c r="AF48" s="285">
        <f t="shared" si="1"/>
        <v>5.5E-2</v>
      </c>
      <c r="AG48" s="285">
        <f t="shared" si="1"/>
        <v>5.5E-2</v>
      </c>
      <c r="AH48" s="285">
        <f t="shared" si="1"/>
        <v>5.5E-2</v>
      </c>
      <c r="AI48" s="285">
        <f t="shared" si="1"/>
        <v>5.5E-2</v>
      </c>
      <c r="AJ48" s="285">
        <f t="shared" si="1"/>
        <v>5.5E-2</v>
      </c>
      <c r="AK48" s="285">
        <f t="shared" si="1"/>
        <v>5.5E-2</v>
      </c>
      <c r="AL48" s="285">
        <f t="shared" si="1"/>
        <v>5.5E-2</v>
      </c>
      <c r="AM48" s="285">
        <f t="shared" si="1"/>
        <v>5.5E-2</v>
      </c>
      <c r="AN48" s="285">
        <f t="shared" si="1"/>
        <v>5.5E-2</v>
      </c>
      <c r="AO48" s="285">
        <f t="shared" si="1"/>
        <v>5.5E-2</v>
      </c>
      <c r="AP48" s="285">
        <f t="shared" si="1"/>
        <v>5.5E-2</v>
      </c>
    </row>
    <row r="49" spans="1:45" s="224" customFormat="1" x14ac:dyDescent="0.2">
      <c r="A49" s="225" t="s">
        <v>329</v>
      </c>
      <c r="B49" s="285">
        <f>C137</f>
        <v>5.8000000000000052E-2</v>
      </c>
      <c r="C49" s="285">
        <f t="shared" si="1"/>
        <v>0.11619000000000002</v>
      </c>
      <c r="D49" s="285">
        <f t="shared" si="1"/>
        <v>0.17758045</v>
      </c>
      <c r="E49" s="285">
        <f t="shared" si="1"/>
        <v>0.24234737475000001</v>
      </c>
      <c r="F49" s="285">
        <f t="shared" si="1"/>
        <v>0.31067648036124984</v>
      </c>
      <c r="G49" s="285">
        <f t="shared" si="1"/>
        <v>0.38276368678111861</v>
      </c>
      <c r="H49" s="285">
        <f t="shared" si="1"/>
        <v>0.45881568955408003</v>
      </c>
      <c r="I49" s="285">
        <f t="shared" si="1"/>
        <v>0.53905055247955436</v>
      </c>
      <c r="J49" s="285">
        <f t="shared" si="1"/>
        <v>0.62369833286592979</v>
      </c>
      <c r="K49" s="285">
        <f t="shared" si="1"/>
        <v>0.71300174117355586</v>
      </c>
      <c r="L49" s="285">
        <f t="shared" si="1"/>
        <v>0.80721683693810142</v>
      </c>
      <c r="M49" s="285">
        <f t="shared" si="1"/>
        <v>0.90661376296969687</v>
      </c>
      <c r="N49" s="285">
        <f t="shared" si="1"/>
        <v>1.0114775199330301</v>
      </c>
      <c r="O49" s="285">
        <f t="shared" si="1"/>
        <v>1.1221087835293466</v>
      </c>
      <c r="P49" s="285">
        <f t="shared" si="1"/>
        <v>1.2388247666234604</v>
      </c>
      <c r="Q49" s="285">
        <f t="shared" si="1"/>
        <v>1.3619601287877505</v>
      </c>
      <c r="R49" s="285">
        <f t="shared" si="1"/>
        <v>1.4918679358710767</v>
      </c>
      <c r="S49" s="285">
        <f t="shared" si="1"/>
        <v>1.6289206723439857</v>
      </c>
      <c r="T49" s="285">
        <f t="shared" si="1"/>
        <v>1.7735113093229047</v>
      </c>
      <c r="U49" s="285">
        <f t="shared" si="1"/>
        <v>1.9260544313356642</v>
      </c>
      <c r="V49" s="285">
        <f t="shared" si="1"/>
        <v>2.0869874250591254</v>
      </c>
      <c r="W49" s="285">
        <f t="shared" si="1"/>
        <v>2.2567717334373771</v>
      </c>
      <c r="X49" s="285">
        <f t="shared" si="1"/>
        <v>2.4358941787764326</v>
      </c>
      <c r="Y49" s="285">
        <f t="shared" si="1"/>
        <v>2.6248683586091359</v>
      </c>
      <c r="Z49" s="285">
        <f t="shared" si="1"/>
        <v>2.8242361183326383</v>
      </c>
      <c r="AA49" s="285">
        <f t="shared" si="1"/>
        <v>3.0345691048409336</v>
      </c>
      <c r="AB49" s="285">
        <f t="shared" si="1"/>
        <v>3.2564704056071845</v>
      </c>
      <c r="AC49" s="285">
        <f t="shared" si="1"/>
        <v>3.4905762779155793</v>
      </c>
      <c r="AD49" s="285">
        <f t="shared" si="1"/>
        <v>3.7375579732009356</v>
      </c>
      <c r="AE49" s="285">
        <f t="shared" si="1"/>
        <v>3.9981236617269866</v>
      </c>
      <c r="AF49" s="285">
        <f t="shared" si="1"/>
        <v>4.2730204631219708</v>
      </c>
      <c r="AG49" s="285">
        <f t="shared" si="1"/>
        <v>4.563036588593679</v>
      </c>
      <c r="AH49" s="285">
        <f t="shared" si="1"/>
        <v>4.8690036009663311</v>
      </c>
      <c r="AI49" s="285">
        <f t="shared" si="1"/>
        <v>5.1917987990194794</v>
      </c>
      <c r="AJ49" s="285">
        <f t="shared" si="1"/>
        <v>5.5323477329655502</v>
      </c>
      <c r="AK49" s="285">
        <f t="shared" si="1"/>
        <v>5.8916268582786548</v>
      </c>
      <c r="AL49" s="285">
        <f t="shared" si="1"/>
        <v>6.2706663354839804</v>
      </c>
      <c r="AM49" s="285">
        <f t="shared" si="1"/>
        <v>6.6705529839355986</v>
      </c>
      <c r="AN49" s="285">
        <f t="shared" si="1"/>
        <v>7.0924333980520569</v>
      </c>
      <c r="AO49" s="285">
        <f t="shared" si="1"/>
        <v>7.5375172349449198</v>
      </c>
      <c r="AP49" s="285">
        <f t="shared" si="1"/>
        <v>8.0070806828668903</v>
      </c>
    </row>
    <row r="50" spans="1:45" s="224" customFormat="1" ht="16.5" thickBot="1" x14ac:dyDescent="0.25">
      <c r="A50" s="226" t="s">
        <v>547</v>
      </c>
      <c r="B50" s="227">
        <f>IF($B$124="да",($B$126-0.05),0)</f>
        <v>6209574.9327679928</v>
      </c>
      <c r="C50" s="227">
        <f>C108*(1+C49)</f>
        <v>1865046.9037203339</v>
      </c>
      <c r="D50" s="227">
        <f t="shared" ref="D50:AP50" si="2">D108*(1+D49)</f>
        <v>3935248.9668499045</v>
      </c>
      <c r="E50" s="227">
        <f t="shared" si="2"/>
        <v>6290435.848525227</v>
      </c>
      <c r="F50" s="227">
        <f t="shared" si="2"/>
        <v>6636409.820194114</v>
      </c>
      <c r="G50" s="227">
        <f t="shared" si="2"/>
        <v>7001412.3603047896</v>
      </c>
      <c r="H50" s="227">
        <f t="shared" si="2"/>
        <v>7386490.0401215525</v>
      </c>
      <c r="I50" s="227">
        <f t="shared" si="2"/>
        <v>7792746.9923282377</v>
      </c>
      <c r="J50" s="227">
        <f t="shared" si="2"/>
        <v>8221348.0769062908</v>
      </c>
      <c r="K50" s="227">
        <f t="shared" si="2"/>
        <v>8673522.221136136</v>
      </c>
      <c r="L50" s="227">
        <f t="shared" si="2"/>
        <v>9150565.943298623</v>
      </c>
      <c r="M50" s="227">
        <f t="shared" si="2"/>
        <v>9653847.0701800473</v>
      </c>
      <c r="N50" s="227">
        <f t="shared" si="2"/>
        <v>10184808.65903995</v>
      </c>
      <c r="O50" s="227">
        <f t="shared" si="2"/>
        <v>10744973.135287147</v>
      </c>
      <c r="P50" s="227">
        <f t="shared" si="2"/>
        <v>11335946.657727938</v>
      </c>
      <c r="Q50" s="227">
        <f t="shared" si="2"/>
        <v>11959423.723902972</v>
      </c>
      <c r="R50" s="227">
        <f t="shared" si="2"/>
        <v>12617192.028717637</v>
      </c>
      <c r="S50" s="227">
        <f t="shared" si="2"/>
        <v>13311137.590297105</v>
      </c>
      <c r="T50" s="227">
        <f t="shared" si="2"/>
        <v>14043250.157763444</v>
      </c>
      <c r="U50" s="227">
        <f t="shared" si="2"/>
        <v>14815628.916440433</v>
      </c>
      <c r="V50" s="227">
        <f t="shared" si="2"/>
        <v>15630488.506844655</v>
      </c>
      <c r="W50" s="227">
        <f t="shared" si="2"/>
        <v>16490165.37472111</v>
      </c>
      <c r="X50" s="227">
        <f t="shared" si="2"/>
        <v>17397124.470330771</v>
      </c>
      <c r="Y50" s="227">
        <f t="shared" si="2"/>
        <v>18353966.31619896</v>
      </c>
      <c r="Z50" s="227">
        <f t="shared" si="2"/>
        <v>19363434.463589903</v>
      </c>
      <c r="AA50" s="227">
        <f t="shared" si="2"/>
        <v>20428423.359087348</v>
      </c>
      <c r="AB50" s="227">
        <f t="shared" si="2"/>
        <v>21551986.64383715</v>
      </c>
      <c r="AC50" s="227">
        <f t="shared" si="2"/>
        <v>22737345.909248192</v>
      </c>
      <c r="AD50" s="227">
        <f t="shared" si="2"/>
        <v>23987899.93425684</v>
      </c>
      <c r="AE50" s="227">
        <f t="shared" si="2"/>
        <v>25307234.430640962</v>
      </c>
      <c r="AF50" s="227">
        <f t="shared" si="2"/>
        <v>26699132.324326217</v>
      </c>
      <c r="AG50" s="227">
        <f t="shared" si="2"/>
        <v>28167584.602164157</v>
      </c>
      <c r="AH50" s="227">
        <f t="shared" si="2"/>
        <v>29716801.755283184</v>
      </c>
      <c r="AI50" s="227">
        <f t="shared" si="2"/>
        <v>31351225.851823758</v>
      </c>
      <c r="AJ50" s="227">
        <f t="shared" si="2"/>
        <v>33075543.273674063</v>
      </c>
      <c r="AK50" s="227">
        <f t="shared" si="2"/>
        <v>34894698.153726131</v>
      </c>
      <c r="AL50" s="227">
        <f t="shared" si="2"/>
        <v>36813906.552181065</v>
      </c>
      <c r="AM50" s="227">
        <f t="shared" si="2"/>
        <v>38838671.412551023</v>
      </c>
      <c r="AN50" s="227">
        <f t="shared" si="2"/>
        <v>40974798.340241328</v>
      </c>
      <c r="AO50" s="227">
        <f t="shared" si="2"/>
        <v>43228412.248954602</v>
      </c>
      <c r="AP50" s="227">
        <f t="shared" si="2"/>
        <v>45605974.922647104</v>
      </c>
    </row>
    <row r="51" spans="1:45" ht="16.5" thickBot="1" x14ac:dyDescent="0.25"/>
    <row r="52" spans="1:45" x14ac:dyDescent="0.2">
      <c r="A52" s="228" t="s">
        <v>328</v>
      </c>
      <c r="B52" s="229">
        <f>B58</f>
        <v>1</v>
      </c>
      <c r="C52" s="229">
        <f t="shared" ref="C52:AO52" si="3">C58</f>
        <v>2</v>
      </c>
      <c r="D52" s="229">
        <f t="shared" si="3"/>
        <v>3</v>
      </c>
      <c r="E52" s="229">
        <f t="shared" si="3"/>
        <v>4</v>
      </c>
      <c r="F52" s="229">
        <f t="shared" si="3"/>
        <v>5</v>
      </c>
      <c r="G52" s="229">
        <f t="shared" si="3"/>
        <v>6</v>
      </c>
      <c r="H52" s="229">
        <f t="shared" si="3"/>
        <v>7</v>
      </c>
      <c r="I52" s="229">
        <f t="shared" si="3"/>
        <v>8</v>
      </c>
      <c r="J52" s="229">
        <f t="shared" si="3"/>
        <v>9</v>
      </c>
      <c r="K52" s="229">
        <f t="shared" si="3"/>
        <v>10</v>
      </c>
      <c r="L52" s="229">
        <f t="shared" si="3"/>
        <v>11</v>
      </c>
      <c r="M52" s="229">
        <f t="shared" si="3"/>
        <v>12</v>
      </c>
      <c r="N52" s="229">
        <f t="shared" si="3"/>
        <v>13</v>
      </c>
      <c r="O52" s="229">
        <f t="shared" si="3"/>
        <v>14</v>
      </c>
      <c r="P52" s="229">
        <f t="shared" si="3"/>
        <v>15</v>
      </c>
      <c r="Q52" s="229">
        <f t="shared" si="3"/>
        <v>16</v>
      </c>
      <c r="R52" s="229">
        <f t="shared" si="3"/>
        <v>17</v>
      </c>
      <c r="S52" s="229">
        <f t="shared" si="3"/>
        <v>18</v>
      </c>
      <c r="T52" s="229">
        <f t="shared" si="3"/>
        <v>19</v>
      </c>
      <c r="U52" s="229">
        <f t="shared" si="3"/>
        <v>20</v>
      </c>
      <c r="V52" s="229">
        <f t="shared" si="3"/>
        <v>21</v>
      </c>
      <c r="W52" s="229">
        <f t="shared" si="3"/>
        <v>22</v>
      </c>
      <c r="X52" s="229">
        <f t="shared" si="3"/>
        <v>23</v>
      </c>
      <c r="Y52" s="229">
        <f t="shared" si="3"/>
        <v>24</v>
      </c>
      <c r="Z52" s="229">
        <f t="shared" si="3"/>
        <v>25</v>
      </c>
      <c r="AA52" s="229">
        <f t="shared" si="3"/>
        <v>26</v>
      </c>
      <c r="AB52" s="229">
        <f t="shared" si="3"/>
        <v>27</v>
      </c>
      <c r="AC52" s="229">
        <f t="shared" si="3"/>
        <v>28</v>
      </c>
      <c r="AD52" s="229">
        <f t="shared" si="3"/>
        <v>29</v>
      </c>
      <c r="AE52" s="229">
        <f t="shared" si="3"/>
        <v>30</v>
      </c>
      <c r="AF52" s="229">
        <f t="shared" si="3"/>
        <v>31</v>
      </c>
      <c r="AG52" s="229">
        <f t="shared" si="3"/>
        <v>32</v>
      </c>
      <c r="AH52" s="229">
        <f t="shared" si="3"/>
        <v>33</v>
      </c>
      <c r="AI52" s="229">
        <f t="shared" si="3"/>
        <v>34</v>
      </c>
      <c r="AJ52" s="229">
        <f t="shared" si="3"/>
        <v>35</v>
      </c>
      <c r="AK52" s="229">
        <f t="shared" si="3"/>
        <v>36</v>
      </c>
      <c r="AL52" s="229">
        <f t="shared" si="3"/>
        <v>37</v>
      </c>
      <c r="AM52" s="229">
        <f t="shared" si="3"/>
        <v>38</v>
      </c>
      <c r="AN52" s="229">
        <f t="shared" si="3"/>
        <v>39</v>
      </c>
      <c r="AO52" s="229">
        <f t="shared" si="3"/>
        <v>40</v>
      </c>
      <c r="AP52" s="229">
        <f>AP58</f>
        <v>41</v>
      </c>
    </row>
    <row r="53" spans="1:45" x14ac:dyDescent="0.2">
      <c r="A53" s="230" t="s">
        <v>327</v>
      </c>
      <c r="B53" s="286">
        <v>0</v>
      </c>
      <c r="C53" s="286">
        <f t="shared" ref="C53:AP53" si="4">B53+B54-B55</f>
        <v>0</v>
      </c>
      <c r="D53" s="286">
        <f t="shared" si="4"/>
        <v>0</v>
      </c>
      <c r="E53" s="286">
        <f t="shared" si="4"/>
        <v>0</v>
      </c>
      <c r="F53" s="286">
        <f t="shared" si="4"/>
        <v>0</v>
      </c>
      <c r="G53" s="286">
        <f t="shared" si="4"/>
        <v>0</v>
      </c>
      <c r="H53" s="286">
        <f t="shared" si="4"/>
        <v>0</v>
      </c>
      <c r="I53" s="286">
        <f t="shared" si="4"/>
        <v>0</v>
      </c>
      <c r="J53" s="286">
        <f t="shared" si="4"/>
        <v>0</v>
      </c>
      <c r="K53" s="286">
        <f t="shared" si="4"/>
        <v>0</v>
      </c>
      <c r="L53" s="286">
        <f t="shared" si="4"/>
        <v>0</v>
      </c>
      <c r="M53" s="286">
        <f t="shared" si="4"/>
        <v>0</v>
      </c>
      <c r="N53" s="286">
        <f t="shared" si="4"/>
        <v>0</v>
      </c>
      <c r="O53" s="286">
        <f t="shared" si="4"/>
        <v>0</v>
      </c>
      <c r="P53" s="286">
        <f t="shared" si="4"/>
        <v>0</v>
      </c>
      <c r="Q53" s="286">
        <f t="shared" si="4"/>
        <v>0</v>
      </c>
      <c r="R53" s="286">
        <f t="shared" si="4"/>
        <v>0</v>
      </c>
      <c r="S53" s="286">
        <f t="shared" si="4"/>
        <v>0</v>
      </c>
      <c r="T53" s="286">
        <f t="shared" si="4"/>
        <v>0</v>
      </c>
      <c r="U53" s="286">
        <f t="shared" si="4"/>
        <v>0</v>
      </c>
      <c r="V53" s="286">
        <f t="shared" si="4"/>
        <v>0</v>
      </c>
      <c r="W53" s="286">
        <f t="shared" si="4"/>
        <v>0</v>
      </c>
      <c r="X53" s="286">
        <f t="shared" si="4"/>
        <v>0</v>
      </c>
      <c r="Y53" s="286">
        <f t="shared" si="4"/>
        <v>0</v>
      </c>
      <c r="Z53" s="286">
        <f t="shared" si="4"/>
        <v>0</v>
      </c>
      <c r="AA53" s="286">
        <f t="shared" si="4"/>
        <v>0</v>
      </c>
      <c r="AB53" s="286">
        <f t="shared" si="4"/>
        <v>0</v>
      </c>
      <c r="AC53" s="286">
        <f t="shared" si="4"/>
        <v>0</v>
      </c>
      <c r="AD53" s="286">
        <f t="shared" si="4"/>
        <v>0</v>
      </c>
      <c r="AE53" s="286">
        <f t="shared" si="4"/>
        <v>0</v>
      </c>
      <c r="AF53" s="286">
        <f t="shared" si="4"/>
        <v>0</v>
      </c>
      <c r="AG53" s="286">
        <f t="shared" si="4"/>
        <v>0</v>
      </c>
      <c r="AH53" s="286">
        <f t="shared" si="4"/>
        <v>0</v>
      </c>
      <c r="AI53" s="286">
        <f t="shared" si="4"/>
        <v>0</v>
      </c>
      <c r="AJ53" s="286">
        <f t="shared" si="4"/>
        <v>0</v>
      </c>
      <c r="AK53" s="286">
        <f t="shared" si="4"/>
        <v>0</v>
      </c>
      <c r="AL53" s="286">
        <f t="shared" si="4"/>
        <v>0</v>
      </c>
      <c r="AM53" s="286">
        <f t="shared" si="4"/>
        <v>0</v>
      </c>
      <c r="AN53" s="286">
        <f t="shared" si="4"/>
        <v>0</v>
      </c>
      <c r="AO53" s="286">
        <f t="shared" si="4"/>
        <v>0</v>
      </c>
      <c r="AP53" s="286">
        <f t="shared" si="4"/>
        <v>0</v>
      </c>
    </row>
    <row r="54" spans="1:45" x14ac:dyDescent="0.2">
      <c r="A54" s="230" t="s">
        <v>326</v>
      </c>
      <c r="B54" s="286">
        <f>B25*B28*B43*1.18</f>
        <v>0</v>
      </c>
      <c r="C54" s="286">
        <v>0</v>
      </c>
      <c r="D54" s="286">
        <v>0</v>
      </c>
      <c r="E54" s="286">
        <v>0</v>
      </c>
      <c r="F54" s="286">
        <v>0</v>
      </c>
      <c r="G54" s="286">
        <v>0</v>
      </c>
      <c r="H54" s="286">
        <v>0</v>
      </c>
      <c r="I54" s="286">
        <v>0</v>
      </c>
      <c r="J54" s="286">
        <v>0</v>
      </c>
      <c r="K54" s="286">
        <v>0</v>
      </c>
      <c r="L54" s="286">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6">
        <v>0</v>
      </c>
      <c r="AC54" s="286">
        <v>0</v>
      </c>
      <c r="AD54" s="286">
        <v>0</v>
      </c>
      <c r="AE54" s="286">
        <v>0</v>
      </c>
      <c r="AF54" s="286">
        <v>0</v>
      </c>
      <c r="AG54" s="286">
        <v>0</v>
      </c>
      <c r="AH54" s="286">
        <v>0</v>
      </c>
      <c r="AI54" s="286">
        <v>0</v>
      </c>
      <c r="AJ54" s="286">
        <v>0</v>
      </c>
      <c r="AK54" s="286">
        <v>0</v>
      </c>
      <c r="AL54" s="286">
        <v>0</v>
      </c>
      <c r="AM54" s="286">
        <v>0</v>
      </c>
      <c r="AN54" s="286">
        <v>0</v>
      </c>
      <c r="AO54" s="286">
        <v>0</v>
      </c>
      <c r="AP54" s="286">
        <v>0</v>
      </c>
    </row>
    <row r="55" spans="1:45" x14ac:dyDescent="0.2">
      <c r="A55" s="230" t="s">
        <v>325</v>
      </c>
      <c r="B55" s="286">
        <f>$B$54/$B$40</f>
        <v>0</v>
      </c>
      <c r="C55" s="286">
        <f t="shared" ref="C55:AP55" si="5">IF(ROUND(C53,1)=0,0,B55+C54/$B$40)</f>
        <v>0</v>
      </c>
      <c r="D55" s="286">
        <f t="shared" si="5"/>
        <v>0</v>
      </c>
      <c r="E55" s="286">
        <f t="shared" si="5"/>
        <v>0</v>
      </c>
      <c r="F55" s="286">
        <f t="shared" si="5"/>
        <v>0</v>
      </c>
      <c r="G55" s="286">
        <f t="shared" si="5"/>
        <v>0</v>
      </c>
      <c r="H55" s="286">
        <f t="shared" si="5"/>
        <v>0</v>
      </c>
      <c r="I55" s="286">
        <f t="shared" si="5"/>
        <v>0</v>
      </c>
      <c r="J55" s="286">
        <f t="shared" si="5"/>
        <v>0</v>
      </c>
      <c r="K55" s="286">
        <f t="shared" si="5"/>
        <v>0</v>
      </c>
      <c r="L55" s="286">
        <f t="shared" si="5"/>
        <v>0</v>
      </c>
      <c r="M55" s="286">
        <f t="shared" si="5"/>
        <v>0</v>
      </c>
      <c r="N55" s="286">
        <f t="shared" si="5"/>
        <v>0</v>
      </c>
      <c r="O55" s="286">
        <f t="shared" si="5"/>
        <v>0</v>
      </c>
      <c r="P55" s="286">
        <f t="shared" si="5"/>
        <v>0</v>
      </c>
      <c r="Q55" s="286">
        <f t="shared" si="5"/>
        <v>0</v>
      </c>
      <c r="R55" s="286">
        <f t="shared" si="5"/>
        <v>0</v>
      </c>
      <c r="S55" s="286">
        <f t="shared" si="5"/>
        <v>0</v>
      </c>
      <c r="T55" s="286">
        <f t="shared" si="5"/>
        <v>0</v>
      </c>
      <c r="U55" s="286">
        <f t="shared" si="5"/>
        <v>0</v>
      </c>
      <c r="V55" s="286">
        <f t="shared" si="5"/>
        <v>0</v>
      </c>
      <c r="W55" s="286">
        <f t="shared" si="5"/>
        <v>0</v>
      </c>
      <c r="X55" s="286">
        <f t="shared" si="5"/>
        <v>0</v>
      </c>
      <c r="Y55" s="286">
        <f t="shared" si="5"/>
        <v>0</v>
      </c>
      <c r="Z55" s="286">
        <f t="shared" si="5"/>
        <v>0</v>
      </c>
      <c r="AA55" s="286">
        <f t="shared" si="5"/>
        <v>0</v>
      </c>
      <c r="AB55" s="286">
        <f t="shared" si="5"/>
        <v>0</v>
      </c>
      <c r="AC55" s="286">
        <f t="shared" si="5"/>
        <v>0</v>
      </c>
      <c r="AD55" s="286">
        <f t="shared" si="5"/>
        <v>0</v>
      </c>
      <c r="AE55" s="286">
        <f t="shared" si="5"/>
        <v>0</v>
      </c>
      <c r="AF55" s="286">
        <f t="shared" si="5"/>
        <v>0</v>
      </c>
      <c r="AG55" s="286">
        <f t="shared" si="5"/>
        <v>0</v>
      </c>
      <c r="AH55" s="286">
        <f t="shared" si="5"/>
        <v>0</v>
      </c>
      <c r="AI55" s="286">
        <f t="shared" si="5"/>
        <v>0</v>
      </c>
      <c r="AJ55" s="286">
        <f t="shared" si="5"/>
        <v>0</v>
      </c>
      <c r="AK55" s="286">
        <f t="shared" si="5"/>
        <v>0</v>
      </c>
      <c r="AL55" s="286">
        <f t="shared" si="5"/>
        <v>0</v>
      </c>
      <c r="AM55" s="286">
        <f t="shared" si="5"/>
        <v>0</v>
      </c>
      <c r="AN55" s="286">
        <f t="shared" si="5"/>
        <v>0</v>
      </c>
      <c r="AO55" s="286">
        <f t="shared" si="5"/>
        <v>0</v>
      </c>
      <c r="AP55" s="286">
        <f t="shared" si="5"/>
        <v>0</v>
      </c>
    </row>
    <row r="56" spans="1:45" ht="16.5" thickBot="1" x14ac:dyDescent="0.25">
      <c r="A56" s="231" t="s">
        <v>324</v>
      </c>
      <c r="B56" s="232">
        <f t="shared" ref="B56:AP56" si="6">AVERAGE(SUM(B53:B54),(SUM(B53:B54)-B55))*$B$42</f>
        <v>0</v>
      </c>
      <c r="C56" s="232">
        <f t="shared" si="6"/>
        <v>0</v>
      </c>
      <c r="D56" s="232">
        <f t="shared" si="6"/>
        <v>0</v>
      </c>
      <c r="E56" s="232">
        <f t="shared" si="6"/>
        <v>0</v>
      </c>
      <c r="F56" s="232">
        <f t="shared" si="6"/>
        <v>0</v>
      </c>
      <c r="G56" s="232">
        <f t="shared" si="6"/>
        <v>0</v>
      </c>
      <c r="H56" s="232">
        <f t="shared" si="6"/>
        <v>0</v>
      </c>
      <c r="I56" s="232">
        <f t="shared" si="6"/>
        <v>0</v>
      </c>
      <c r="J56" s="232">
        <f t="shared" si="6"/>
        <v>0</v>
      </c>
      <c r="K56" s="232">
        <f t="shared" si="6"/>
        <v>0</v>
      </c>
      <c r="L56" s="232">
        <f t="shared" si="6"/>
        <v>0</v>
      </c>
      <c r="M56" s="232">
        <f t="shared" si="6"/>
        <v>0</v>
      </c>
      <c r="N56" s="232">
        <f t="shared" si="6"/>
        <v>0</v>
      </c>
      <c r="O56" s="232">
        <f t="shared" si="6"/>
        <v>0</v>
      </c>
      <c r="P56" s="232">
        <f t="shared" si="6"/>
        <v>0</v>
      </c>
      <c r="Q56" s="232">
        <f t="shared" si="6"/>
        <v>0</v>
      </c>
      <c r="R56" s="232">
        <f t="shared" si="6"/>
        <v>0</v>
      </c>
      <c r="S56" s="232">
        <f t="shared" si="6"/>
        <v>0</v>
      </c>
      <c r="T56" s="232">
        <f t="shared" si="6"/>
        <v>0</v>
      </c>
      <c r="U56" s="232">
        <f t="shared" si="6"/>
        <v>0</v>
      </c>
      <c r="V56" s="232">
        <f t="shared" si="6"/>
        <v>0</v>
      </c>
      <c r="W56" s="232">
        <f t="shared" si="6"/>
        <v>0</v>
      </c>
      <c r="X56" s="232">
        <f t="shared" si="6"/>
        <v>0</v>
      </c>
      <c r="Y56" s="232">
        <f t="shared" si="6"/>
        <v>0</v>
      </c>
      <c r="Z56" s="232">
        <f t="shared" si="6"/>
        <v>0</v>
      </c>
      <c r="AA56" s="232">
        <f t="shared" si="6"/>
        <v>0</v>
      </c>
      <c r="AB56" s="232">
        <f t="shared" si="6"/>
        <v>0</v>
      </c>
      <c r="AC56" s="232">
        <f t="shared" si="6"/>
        <v>0</v>
      </c>
      <c r="AD56" s="232">
        <f t="shared" si="6"/>
        <v>0</v>
      </c>
      <c r="AE56" s="232">
        <f t="shared" si="6"/>
        <v>0</v>
      </c>
      <c r="AF56" s="232">
        <f t="shared" si="6"/>
        <v>0</v>
      </c>
      <c r="AG56" s="232">
        <f t="shared" si="6"/>
        <v>0</v>
      </c>
      <c r="AH56" s="232">
        <f t="shared" si="6"/>
        <v>0</v>
      </c>
      <c r="AI56" s="232">
        <f t="shared" si="6"/>
        <v>0</v>
      </c>
      <c r="AJ56" s="232">
        <f t="shared" si="6"/>
        <v>0</v>
      </c>
      <c r="AK56" s="232">
        <f t="shared" si="6"/>
        <v>0</v>
      </c>
      <c r="AL56" s="232">
        <f t="shared" si="6"/>
        <v>0</v>
      </c>
      <c r="AM56" s="232">
        <f t="shared" si="6"/>
        <v>0</v>
      </c>
      <c r="AN56" s="232">
        <f t="shared" si="6"/>
        <v>0</v>
      </c>
      <c r="AO56" s="232">
        <f t="shared" si="6"/>
        <v>0</v>
      </c>
      <c r="AP56" s="232">
        <f t="shared" si="6"/>
        <v>0</v>
      </c>
    </row>
    <row r="57" spans="1:45" s="235" customFormat="1" ht="16.5" thickBot="1" x14ac:dyDescent="0.25">
      <c r="A57" s="233"/>
      <c r="B57" s="234"/>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184"/>
      <c r="AR57" s="184"/>
      <c r="AS57" s="184"/>
    </row>
    <row r="58" spans="1:45" x14ac:dyDescent="0.2">
      <c r="A58" s="228" t="s">
        <v>548</v>
      </c>
      <c r="B58" s="229">
        <v>1</v>
      </c>
      <c r="C58" s="229">
        <f>B58+1</f>
        <v>2</v>
      </c>
      <c r="D58" s="229">
        <f t="shared" ref="D58:AP58" si="7">C58+1</f>
        <v>3</v>
      </c>
      <c r="E58" s="229">
        <f t="shared" si="7"/>
        <v>4</v>
      </c>
      <c r="F58" s="229">
        <f t="shared" si="7"/>
        <v>5</v>
      </c>
      <c r="G58" s="229">
        <f t="shared" si="7"/>
        <v>6</v>
      </c>
      <c r="H58" s="229">
        <f t="shared" si="7"/>
        <v>7</v>
      </c>
      <c r="I58" s="229">
        <f t="shared" si="7"/>
        <v>8</v>
      </c>
      <c r="J58" s="229">
        <f t="shared" si="7"/>
        <v>9</v>
      </c>
      <c r="K58" s="229">
        <f t="shared" si="7"/>
        <v>10</v>
      </c>
      <c r="L58" s="229">
        <f t="shared" si="7"/>
        <v>11</v>
      </c>
      <c r="M58" s="229">
        <f t="shared" si="7"/>
        <v>12</v>
      </c>
      <c r="N58" s="229">
        <f t="shared" si="7"/>
        <v>13</v>
      </c>
      <c r="O58" s="229">
        <f t="shared" si="7"/>
        <v>14</v>
      </c>
      <c r="P58" s="229">
        <f t="shared" si="7"/>
        <v>15</v>
      </c>
      <c r="Q58" s="229">
        <f t="shared" si="7"/>
        <v>16</v>
      </c>
      <c r="R58" s="229">
        <f t="shared" si="7"/>
        <v>17</v>
      </c>
      <c r="S58" s="229">
        <f t="shared" si="7"/>
        <v>18</v>
      </c>
      <c r="T58" s="229">
        <f t="shared" si="7"/>
        <v>19</v>
      </c>
      <c r="U58" s="229">
        <f t="shared" si="7"/>
        <v>20</v>
      </c>
      <c r="V58" s="229">
        <f t="shared" si="7"/>
        <v>21</v>
      </c>
      <c r="W58" s="229">
        <f t="shared" si="7"/>
        <v>22</v>
      </c>
      <c r="X58" s="229">
        <f t="shared" si="7"/>
        <v>23</v>
      </c>
      <c r="Y58" s="229">
        <f t="shared" si="7"/>
        <v>24</v>
      </c>
      <c r="Z58" s="229">
        <f t="shared" si="7"/>
        <v>25</v>
      </c>
      <c r="AA58" s="229">
        <f t="shared" si="7"/>
        <v>26</v>
      </c>
      <c r="AB58" s="229">
        <f t="shared" si="7"/>
        <v>27</v>
      </c>
      <c r="AC58" s="229">
        <f t="shared" si="7"/>
        <v>28</v>
      </c>
      <c r="AD58" s="229">
        <f t="shared" si="7"/>
        <v>29</v>
      </c>
      <c r="AE58" s="229">
        <f t="shared" si="7"/>
        <v>30</v>
      </c>
      <c r="AF58" s="229">
        <f t="shared" si="7"/>
        <v>31</v>
      </c>
      <c r="AG58" s="229">
        <f t="shared" si="7"/>
        <v>32</v>
      </c>
      <c r="AH58" s="229">
        <f t="shared" si="7"/>
        <v>33</v>
      </c>
      <c r="AI58" s="229">
        <f t="shared" si="7"/>
        <v>34</v>
      </c>
      <c r="AJ58" s="229">
        <f t="shared" si="7"/>
        <v>35</v>
      </c>
      <c r="AK58" s="229">
        <f t="shared" si="7"/>
        <v>36</v>
      </c>
      <c r="AL58" s="229">
        <f t="shared" si="7"/>
        <v>37</v>
      </c>
      <c r="AM58" s="229">
        <f t="shared" si="7"/>
        <v>38</v>
      </c>
      <c r="AN58" s="229">
        <f t="shared" si="7"/>
        <v>39</v>
      </c>
      <c r="AO58" s="229">
        <f t="shared" si="7"/>
        <v>40</v>
      </c>
      <c r="AP58" s="229">
        <f t="shared" si="7"/>
        <v>41</v>
      </c>
    </row>
    <row r="59" spans="1:45" ht="14.25" x14ac:dyDescent="0.2">
      <c r="A59" s="236" t="s">
        <v>323</v>
      </c>
      <c r="B59" s="287">
        <f t="shared" ref="B59:AP59" si="8">B50*$B$28</f>
        <v>6209574.9327679928</v>
      </c>
      <c r="C59" s="287">
        <f t="shared" si="8"/>
        <v>1865046.9037203339</v>
      </c>
      <c r="D59" s="287">
        <f t="shared" si="8"/>
        <v>3935248.9668499045</v>
      </c>
      <c r="E59" s="287">
        <f t="shared" si="8"/>
        <v>6290435.848525227</v>
      </c>
      <c r="F59" s="287">
        <f t="shared" si="8"/>
        <v>6636409.820194114</v>
      </c>
      <c r="G59" s="287">
        <f t="shared" si="8"/>
        <v>7001412.3603047896</v>
      </c>
      <c r="H59" s="287">
        <f t="shared" si="8"/>
        <v>7386490.0401215525</v>
      </c>
      <c r="I59" s="287">
        <f t="shared" si="8"/>
        <v>7792746.9923282377</v>
      </c>
      <c r="J59" s="287">
        <f t="shared" si="8"/>
        <v>8221348.0769062908</v>
      </c>
      <c r="K59" s="287">
        <f t="shared" si="8"/>
        <v>8673522.221136136</v>
      </c>
      <c r="L59" s="287">
        <f t="shared" si="8"/>
        <v>9150565.943298623</v>
      </c>
      <c r="M59" s="287">
        <f t="shared" si="8"/>
        <v>9653847.0701800473</v>
      </c>
      <c r="N59" s="287">
        <f t="shared" si="8"/>
        <v>10184808.65903995</v>
      </c>
      <c r="O59" s="287">
        <f t="shared" si="8"/>
        <v>10744973.135287147</v>
      </c>
      <c r="P59" s="287">
        <f t="shared" si="8"/>
        <v>11335946.657727938</v>
      </c>
      <c r="Q59" s="287">
        <f t="shared" si="8"/>
        <v>11959423.723902972</v>
      </c>
      <c r="R59" s="287">
        <f t="shared" si="8"/>
        <v>12617192.028717637</v>
      </c>
      <c r="S59" s="287">
        <f t="shared" si="8"/>
        <v>13311137.590297105</v>
      </c>
      <c r="T59" s="287">
        <f t="shared" si="8"/>
        <v>14043250.157763444</v>
      </c>
      <c r="U59" s="287">
        <f t="shared" si="8"/>
        <v>14815628.916440433</v>
      </c>
      <c r="V59" s="287">
        <f t="shared" si="8"/>
        <v>15630488.506844655</v>
      </c>
      <c r="W59" s="287">
        <f t="shared" si="8"/>
        <v>16490165.37472111</v>
      </c>
      <c r="X59" s="287">
        <f t="shared" si="8"/>
        <v>17397124.470330771</v>
      </c>
      <c r="Y59" s="287">
        <f t="shared" si="8"/>
        <v>18353966.31619896</v>
      </c>
      <c r="Z59" s="287">
        <f t="shared" si="8"/>
        <v>19363434.463589903</v>
      </c>
      <c r="AA59" s="287">
        <f t="shared" si="8"/>
        <v>20428423.359087348</v>
      </c>
      <c r="AB59" s="287">
        <f t="shared" si="8"/>
        <v>21551986.64383715</v>
      </c>
      <c r="AC59" s="287">
        <f t="shared" si="8"/>
        <v>22737345.909248192</v>
      </c>
      <c r="AD59" s="287">
        <f t="shared" si="8"/>
        <v>23987899.93425684</v>
      </c>
      <c r="AE59" s="287">
        <f t="shared" si="8"/>
        <v>25307234.430640962</v>
      </c>
      <c r="AF59" s="287">
        <f t="shared" si="8"/>
        <v>26699132.324326217</v>
      </c>
      <c r="AG59" s="287">
        <f t="shared" si="8"/>
        <v>28167584.602164157</v>
      </c>
      <c r="AH59" s="287">
        <f t="shared" si="8"/>
        <v>29716801.755283184</v>
      </c>
      <c r="AI59" s="287">
        <f t="shared" si="8"/>
        <v>31351225.851823758</v>
      </c>
      <c r="AJ59" s="287">
        <f t="shared" si="8"/>
        <v>33075543.273674063</v>
      </c>
      <c r="AK59" s="287">
        <f t="shared" si="8"/>
        <v>34894698.153726131</v>
      </c>
      <c r="AL59" s="287">
        <f t="shared" si="8"/>
        <v>36813906.552181065</v>
      </c>
      <c r="AM59" s="287">
        <f t="shared" si="8"/>
        <v>38838671.412551023</v>
      </c>
      <c r="AN59" s="287">
        <f t="shared" si="8"/>
        <v>40974798.340241328</v>
      </c>
      <c r="AO59" s="287">
        <f t="shared" si="8"/>
        <v>43228412.248954602</v>
      </c>
      <c r="AP59" s="287">
        <f t="shared" si="8"/>
        <v>45605974.922647104</v>
      </c>
    </row>
    <row r="60" spans="1:45" x14ac:dyDescent="0.2">
      <c r="A60" s="230" t="s">
        <v>322</v>
      </c>
      <c r="B60" s="286">
        <f t="shared" ref="B60:Z60" si="9">SUM(B61:B65)</f>
        <v>0</v>
      </c>
      <c r="C60" s="286">
        <f t="shared" si="9"/>
        <v>-69310.655000158062</v>
      </c>
      <c r="D60" s="286">
        <f>SUM(D61:D65)</f>
        <v>-73122.741025166761</v>
      </c>
      <c r="E60" s="286">
        <f t="shared" si="9"/>
        <v>-77144.491781550925</v>
      </c>
      <c r="F60" s="286">
        <f t="shared" si="9"/>
        <v>-81387.438829536215</v>
      </c>
      <c r="G60" s="286">
        <f t="shared" si="9"/>
        <v>-85863.747965160714</v>
      </c>
      <c r="H60" s="286">
        <f t="shared" si="9"/>
        <v>-90586.254103244544</v>
      </c>
      <c r="I60" s="286">
        <f t="shared" si="9"/>
        <v>-95568.498078922988</v>
      </c>
      <c r="J60" s="286">
        <f t="shared" si="9"/>
        <v>-100824.76547326375</v>
      </c>
      <c r="K60" s="286">
        <f t="shared" si="9"/>
        <v>-106370.12757429325</v>
      </c>
      <c r="L60" s="286">
        <f t="shared" si="9"/>
        <v>-112220.48459087938</v>
      </c>
      <c r="M60" s="286">
        <f t="shared" si="9"/>
        <v>-118392.61124337775</v>
      </c>
      <c r="N60" s="286">
        <f t="shared" si="9"/>
        <v>-124904.20486176352</v>
      </c>
      <c r="O60" s="286">
        <f t="shared" si="9"/>
        <v>-131773.93612916049</v>
      </c>
      <c r="P60" s="286">
        <f t="shared" si="9"/>
        <v>-139021.5026162643</v>
      </c>
      <c r="Q60" s="286">
        <f t="shared" si="9"/>
        <v>-146667.68526015882</v>
      </c>
      <c r="R60" s="286">
        <f t="shared" si="9"/>
        <v>-154734.40794946757</v>
      </c>
      <c r="S60" s="286">
        <f t="shared" si="9"/>
        <v>-163244.80038668826</v>
      </c>
      <c r="T60" s="286">
        <f t="shared" si="9"/>
        <v>-172223.2644079561</v>
      </c>
      <c r="U60" s="286">
        <f t="shared" si="9"/>
        <v>-181695.54395039368</v>
      </c>
      <c r="V60" s="286">
        <f t="shared" si="9"/>
        <v>-191688.79886766529</v>
      </c>
      <c r="W60" s="286">
        <f t="shared" si="9"/>
        <v>-202231.68280538687</v>
      </c>
      <c r="X60" s="286">
        <f t="shared" si="9"/>
        <v>-213354.42535968314</v>
      </c>
      <c r="Y60" s="286">
        <f t="shared" si="9"/>
        <v>-225088.91875446567</v>
      </c>
      <c r="Z60" s="286">
        <f t="shared" si="9"/>
        <v>-237468.8092859613</v>
      </c>
      <c r="AA60" s="286">
        <f t="shared" ref="AA60:AP60" si="10">SUM(AA61:AA65)</f>
        <v>-250529.59379668918</v>
      </c>
      <c r="AB60" s="286">
        <f t="shared" si="10"/>
        <v>-264308.72145550704</v>
      </c>
      <c r="AC60" s="286">
        <f t="shared" si="10"/>
        <v>-278845.70113555994</v>
      </c>
      <c r="AD60" s="286">
        <f t="shared" si="10"/>
        <v>-294182.21469801565</v>
      </c>
      <c r="AE60" s="286">
        <f t="shared" si="10"/>
        <v>-310362.23650640651</v>
      </c>
      <c r="AF60" s="286">
        <f t="shared" si="10"/>
        <v>-327432.15951425885</v>
      </c>
      <c r="AG60" s="286">
        <f t="shared" si="10"/>
        <v>-345440.92828754307</v>
      </c>
      <c r="AH60" s="286">
        <f t="shared" si="10"/>
        <v>-364440.17934335797</v>
      </c>
      <c r="AI60" s="286">
        <f t="shared" si="10"/>
        <v>-384484.38920724264</v>
      </c>
      <c r="AJ60" s="286">
        <f t="shared" si="10"/>
        <v>-405631.03061364096</v>
      </c>
      <c r="AK60" s="286">
        <f t="shared" si="10"/>
        <v>-427940.73729739117</v>
      </c>
      <c r="AL60" s="286">
        <f t="shared" si="10"/>
        <v>-451477.47784874763</v>
      </c>
      <c r="AM60" s="286">
        <f t="shared" si="10"/>
        <v>-476308.7391304287</v>
      </c>
      <c r="AN60" s="286">
        <f t="shared" si="10"/>
        <v>-502505.71978260233</v>
      </c>
      <c r="AO60" s="286">
        <f t="shared" si="10"/>
        <v>-530143.53437064542</v>
      </c>
      <c r="AP60" s="286">
        <f t="shared" si="10"/>
        <v>-559301.4287610309</v>
      </c>
    </row>
    <row r="61" spans="1:45" x14ac:dyDescent="0.2">
      <c r="A61" s="237" t="s">
        <v>321</v>
      </c>
      <c r="B61" s="286"/>
      <c r="C61" s="286">
        <f>-IF(C$47&lt;=$B$30,0,$B$29*(1+C$49)*$B$28)</f>
        <v>-69310.655000158062</v>
      </c>
      <c r="D61" s="286">
        <f>-IF(D$47&lt;=$B$30,0,$B$29*(1+D$49)*$B$28)</f>
        <v>-73122.741025166761</v>
      </c>
      <c r="E61" s="286">
        <f t="shared" ref="E61:AP61" si="11">-IF(E$47&lt;=$B$30,0,$B$29*(1+E$49)*$B$28)</f>
        <v>-77144.491781550925</v>
      </c>
      <c r="F61" s="286">
        <f t="shared" si="11"/>
        <v>-81387.438829536215</v>
      </c>
      <c r="G61" s="286">
        <f t="shared" si="11"/>
        <v>-85863.747965160714</v>
      </c>
      <c r="H61" s="286">
        <f t="shared" si="11"/>
        <v>-90586.254103244544</v>
      </c>
      <c r="I61" s="286">
        <f t="shared" si="11"/>
        <v>-95568.498078922988</v>
      </c>
      <c r="J61" s="286">
        <f t="shared" si="11"/>
        <v>-100824.76547326375</v>
      </c>
      <c r="K61" s="286">
        <f t="shared" si="11"/>
        <v>-106370.12757429325</v>
      </c>
      <c r="L61" s="286">
        <f t="shared" si="11"/>
        <v>-112220.48459087938</v>
      </c>
      <c r="M61" s="286">
        <f t="shared" si="11"/>
        <v>-118392.61124337775</v>
      </c>
      <c r="N61" s="286">
        <f t="shared" si="11"/>
        <v>-124904.20486176352</v>
      </c>
      <c r="O61" s="286">
        <f t="shared" si="11"/>
        <v>-131773.93612916049</v>
      </c>
      <c r="P61" s="286">
        <f t="shared" si="11"/>
        <v>-139021.5026162643</v>
      </c>
      <c r="Q61" s="286">
        <f t="shared" si="11"/>
        <v>-146667.68526015882</v>
      </c>
      <c r="R61" s="286">
        <f t="shared" si="11"/>
        <v>-154734.40794946757</v>
      </c>
      <c r="S61" s="286">
        <f t="shared" si="11"/>
        <v>-163244.80038668826</v>
      </c>
      <c r="T61" s="286">
        <f t="shared" si="11"/>
        <v>-172223.2644079561</v>
      </c>
      <c r="U61" s="286">
        <f t="shared" si="11"/>
        <v>-181695.54395039368</v>
      </c>
      <c r="V61" s="286">
        <f t="shared" si="11"/>
        <v>-191688.79886766529</v>
      </c>
      <c r="W61" s="286">
        <f t="shared" si="11"/>
        <v>-202231.68280538687</v>
      </c>
      <c r="X61" s="286">
        <f t="shared" si="11"/>
        <v>-213354.42535968314</v>
      </c>
      <c r="Y61" s="286">
        <f t="shared" si="11"/>
        <v>-225088.91875446567</v>
      </c>
      <c r="Z61" s="286">
        <f t="shared" si="11"/>
        <v>-237468.8092859613</v>
      </c>
      <c r="AA61" s="286">
        <f t="shared" si="11"/>
        <v>-250529.59379668918</v>
      </c>
      <c r="AB61" s="286">
        <f t="shared" si="11"/>
        <v>-264308.72145550704</v>
      </c>
      <c r="AC61" s="286">
        <f t="shared" si="11"/>
        <v>-278845.70113555994</v>
      </c>
      <c r="AD61" s="286">
        <f t="shared" si="11"/>
        <v>-294182.21469801565</v>
      </c>
      <c r="AE61" s="286">
        <f t="shared" si="11"/>
        <v>-310362.23650640651</v>
      </c>
      <c r="AF61" s="286">
        <f t="shared" si="11"/>
        <v>-327432.15951425885</v>
      </c>
      <c r="AG61" s="286">
        <f t="shared" si="11"/>
        <v>-345440.92828754307</v>
      </c>
      <c r="AH61" s="286">
        <f t="shared" si="11"/>
        <v>-364440.17934335797</v>
      </c>
      <c r="AI61" s="286">
        <f t="shared" si="11"/>
        <v>-384484.38920724264</v>
      </c>
      <c r="AJ61" s="286">
        <f t="shared" si="11"/>
        <v>-405631.03061364096</v>
      </c>
      <c r="AK61" s="286">
        <f t="shared" si="11"/>
        <v>-427940.73729739117</v>
      </c>
      <c r="AL61" s="286">
        <f t="shared" si="11"/>
        <v>-451477.47784874763</v>
      </c>
      <c r="AM61" s="286">
        <f t="shared" si="11"/>
        <v>-476308.7391304287</v>
      </c>
      <c r="AN61" s="286">
        <f t="shared" si="11"/>
        <v>-502505.71978260233</v>
      </c>
      <c r="AO61" s="286">
        <f t="shared" si="11"/>
        <v>-530143.53437064542</v>
      </c>
      <c r="AP61" s="286">
        <f t="shared" si="11"/>
        <v>-559301.4287610309</v>
      </c>
    </row>
    <row r="62" spans="1:45" x14ac:dyDescent="0.2">
      <c r="A62" s="237" t="str">
        <f>A32</f>
        <v>Прочие расходы при эксплуатации объекта, руб. без НДС</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286"/>
      <c r="AL62" s="286"/>
      <c r="AM62" s="286"/>
      <c r="AN62" s="286"/>
      <c r="AO62" s="286"/>
      <c r="AP62" s="286"/>
    </row>
    <row r="63" spans="1:45" x14ac:dyDescent="0.2">
      <c r="A63" s="237" t="s">
        <v>545</v>
      </c>
      <c r="B63" s="286"/>
      <c r="C63" s="286"/>
      <c r="D63" s="286"/>
      <c r="E63" s="286"/>
      <c r="F63" s="286"/>
      <c r="G63" s="286"/>
      <c r="H63" s="286"/>
      <c r="I63" s="286"/>
      <c r="J63" s="286"/>
      <c r="K63" s="286"/>
      <c r="L63" s="286"/>
      <c r="M63" s="286"/>
      <c r="N63" s="286"/>
      <c r="O63" s="286"/>
      <c r="P63" s="286"/>
      <c r="Q63" s="286"/>
      <c r="R63" s="286"/>
      <c r="S63" s="286"/>
      <c r="T63" s="286"/>
      <c r="U63" s="286"/>
      <c r="V63" s="286"/>
      <c r="W63" s="286"/>
      <c r="X63" s="286"/>
      <c r="Y63" s="286"/>
      <c r="Z63" s="286"/>
      <c r="AA63" s="286"/>
      <c r="AB63" s="286"/>
      <c r="AC63" s="286"/>
      <c r="AD63" s="286"/>
      <c r="AE63" s="286"/>
      <c r="AF63" s="286"/>
      <c r="AG63" s="286"/>
      <c r="AH63" s="286"/>
      <c r="AI63" s="286"/>
      <c r="AJ63" s="286"/>
      <c r="AK63" s="286"/>
      <c r="AL63" s="286"/>
      <c r="AM63" s="286"/>
      <c r="AN63" s="286"/>
      <c r="AO63" s="286"/>
      <c r="AP63" s="286"/>
    </row>
    <row r="64" spans="1:45" x14ac:dyDescent="0.2">
      <c r="A64" s="237" t="s">
        <v>545</v>
      </c>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286"/>
      <c r="AL64" s="286"/>
      <c r="AM64" s="286"/>
      <c r="AN64" s="286"/>
      <c r="AO64" s="286"/>
      <c r="AP64" s="286"/>
    </row>
    <row r="65" spans="1:45" ht="31.5" x14ac:dyDescent="0.2">
      <c r="A65" s="237" t="s">
        <v>549</v>
      </c>
      <c r="B65" s="286"/>
      <c r="C65" s="286"/>
      <c r="D65" s="286"/>
      <c r="E65" s="286"/>
      <c r="F65" s="286"/>
      <c r="G65" s="286"/>
      <c r="H65" s="286"/>
      <c r="I65" s="286"/>
      <c r="J65" s="286"/>
      <c r="K65" s="286"/>
      <c r="L65" s="286"/>
      <c r="M65" s="286"/>
      <c r="N65" s="286"/>
      <c r="O65" s="286"/>
      <c r="P65" s="286"/>
      <c r="Q65" s="286"/>
      <c r="R65" s="286"/>
      <c r="S65" s="286"/>
      <c r="T65" s="286"/>
      <c r="U65" s="286"/>
      <c r="V65" s="286"/>
      <c r="W65" s="286"/>
      <c r="X65" s="286"/>
      <c r="Y65" s="286"/>
      <c r="Z65" s="286"/>
      <c r="AA65" s="286"/>
      <c r="AB65" s="286"/>
      <c r="AC65" s="286"/>
      <c r="AD65" s="286"/>
      <c r="AE65" s="286"/>
      <c r="AF65" s="286"/>
      <c r="AG65" s="286"/>
      <c r="AH65" s="286"/>
      <c r="AI65" s="286"/>
      <c r="AJ65" s="286"/>
      <c r="AK65" s="286"/>
      <c r="AL65" s="286"/>
      <c r="AM65" s="286"/>
      <c r="AN65" s="286"/>
      <c r="AO65" s="286"/>
      <c r="AP65" s="286"/>
    </row>
    <row r="66" spans="1:45" ht="28.5" x14ac:dyDescent="0.2">
      <c r="A66" s="238" t="s">
        <v>319</v>
      </c>
      <c r="B66" s="287">
        <f t="shared" ref="B66:AO66" si="12">B59+B60</f>
        <v>6209574.9327679928</v>
      </c>
      <c r="C66" s="287">
        <f t="shared" si="12"/>
        <v>1795736.2487201758</v>
      </c>
      <c r="D66" s="287">
        <f t="shared" si="12"/>
        <v>3862126.2258247379</v>
      </c>
      <c r="E66" s="287">
        <f t="shared" si="12"/>
        <v>6213291.3567436766</v>
      </c>
      <c r="F66" s="287">
        <f t="shared" si="12"/>
        <v>6555022.3813645774</v>
      </c>
      <c r="G66" s="287">
        <f t="shared" si="12"/>
        <v>6915548.6123396289</v>
      </c>
      <c r="H66" s="287">
        <f t="shared" si="12"/>
        <v>7295903.7860183083</v>
      </c>
      <c r="I66" s="287">
        <f t="shared" si="12"/>
        <v>7697178.494249315</v>
      </c>
      <c r="J66" s="287">
        <f t="shared" si="12"/>
        <v>8120523.3114330275</v>
      </c>
      <c r="K66" s="287">
        <f t="shared" si="12"/>
        <v>8567152.093561843</v>
      </c>
      <c r="L66" s="287">
        <f t="shared" si="12"/>
        <v>9038345.4587077443</v>
      </c>
      <c r="M66" s="287">
        <f t="shared" si="12"/>
        <v>9535454.4589366689</v>
      </c>
      <c r="N66" s="287">
        <f t="shared" si="12"/>
        <v>10059904.454178186</v>
      </c>
      <c r="O66" s="287">
        <f t="shared" si="12"/>
        <v>10613199.199157987</v>
      </c>
      <c r="P66" s="287">
        <f t="shared" si="12"/>
        <v>11196925.155111674</v>
      </c>
      <c r="Q66" s="287">
        <f t="shared" si="12"/>
        <v>11812756.038642814</v>
      </c>
      <c r="R66" s="287">
        <f t="shared" si="12"/>
        <v>12462457.620768169</v>
      </c>
      <c r="S66" s="287">
        <f t="shared" si="12"/>
        <v>13147892.789910417</v>
      </c>
      <c r="T66" s="287">
        <f t="shared" si="12"/>
        <v>13871026.893355487</v>
      </c>
      <c r="U66" s="287">
        <f t="shared" si="12"/>
        <v>14633933.372490039</v>
      </c>
      <c r="V66" s="287">
        <f t="shared" si="12"/>
        <v>15438799.707976989</v>
      </c>
      <c r="W66" s="287">
        <f t="shared" si="12"/>
        <v>16287933.691915723</v>
      </c>
      <c r="X66" s="287">
        <f t="shared" si="12"/>
        <v>17183770.044971086</v>
      </c>
      <c r="Y66" s="287">
        <f t="shared" si="12"/>
        <v>18128877.397444494</v>
      </c>
      <c r="Z66" s="287">
        <f t="shared" si="12"/>
        <v>19125965.654303942</v>
      </c>
      <c r="AA66" s="287">
        <f t="shared" si="12"/>
        <v>20177893.765290659</v>
      </c>
      <c r="AB66" s="287">
        <f t="shared" si="12"/>
        <v>21287677.922381643</v>
      </c>
      <c r="AC66" s="287">
        <f t="shared" si="12"/>
        <v>22458500.208112631</v>
      </c>
      <c r="AD66" s="287">
        <f t="shared" si="12"/>
        <v>23693717.719558824</v>
      </c>
      <c r="AE66" s="287">
        <f t="shared" si="12"/>
        <v>24996872.194134556</v>
      </c>
      <c r="AF66" s="287">
        <f t="shared" si="12"/>
        <v>26371700.164811958</v>
      </c>
      <c r="AG66" s="287">
        <f t="shared" si="12"/>
        <v>27822143.673876613</v>
      </c>
      <c r="AH66" s="287">
        <f t="shared" si="12"/>
        <v>29352361.575939827</v>
      </c>
      <c r="AI66" s="287">
        <f t="shared" si="12"/>
        <v>30966741.462616514</v>
      </c>
      <c r="AJ66" s="287">
        <f t="shared" si="12"/>
        <v>32669912.243060421</v>
      </c>
      <c r="AK66" s="287">
        <f t="shared" si="12"/>
        <v>34466757.416428737</v>
      </c>
      <c r="AL66" s="287">
        <f t="shared" si="12"/>
        <v>36362429.074332319</v>
      </c>
      <c r="AM66" s="287">
        <f t="shared" si="12"/>
        <v>38362362.673420593</v>
      </c>
      <c r="AN66" s="287">
        <f t="shared" si="12"/>
        <v>40472292.620458722</v>
      </c>
      <c r="AO66" s="287">
        <f t="shared" si="12"/>
        <v>42698268.714583956</v>
      </c>
      <c r="AP66" s="287">
        <f>AP59+AP60</f>
        <v>45046673.493886076</v>
      </c>
    </row>
    <row r="67" spans="1:45" x14ac:dyDescent="0.2">
      <c r="A67" s="237" t="s">
        <v>314</v>
      </c>
      <c r="B67" s="239"/>
      <c r="C67" s="286">
        <f>-($B$25)*1.18*$B$28/$B$27</f>
        <v>-248382.99931071969</v>
      </c>
      <c r="D67" s="286">
        <f>C67</f>
        <v>-248382.99931071969</v>
      </c>
      <c r="E67" s="286">
        <f t="shared" ref="E67:AP67" si="13">D67</f>
        <v>-248382.99931071969</v>
      </c>
      <c r="F67" s="286">
        <f t="shared" si="13"/>
        <v>-248382.99931071969</v>
      </c>
      <c r="G67" s="286">
        <f t="shared" si="13"/>
        <v>-248382.99931071969</v>
      </c>
      <c r="H67" s="286">
        <f t="shared" si="13"/>
        <v>-248382.99931071969</v>
      </c>
      <c r="I67" s="286">
        <f t="shared" si="13"/>
        <v>-248382.99931071969</v>
      </c>
      <c r="J67" s="286">
        <f t="shared" si="13"/>
        <v>-248382.99931071969</v>
      </c>
      <c r="K67" s="286">
        <f t="shared" si="13"/>
        <v>-248382.99931071969</v>
      </c>
      <c r="L67" s="286">
        <f t="shared" si="13"/>
        <v>-248382.99931071969</v>
      </c>
      <c r="M67" s="286">
        <f t="shared" si="13"/>
        <v>-248382.99931071969</v>
      </c>
      <c r="N67" s="286">
        <f t="shared" si="13"/>
        <v>-248382.99931071969</v>
      </c>
      <c r="O67" s="286">
        <f t="shared" si="13"/>
        <v>-248382.99931071969</v>
      </c>
      <c r="P67" s="286">
        <f t="shared" si="13"/>
        <v>-248382.99931071969</v>
      </c>
      <c r="Q67" s="286">
        <f t="shared" si="13"/>
        <v>-248382.99931071969</v>
      </c>
      <c r="R67" s="286">
        <f t="shared" si="13"/>
        <v>-248382.99931071969</v>
      </c>
      <c r="S67" s="286">
        <f t="shared" si="13"/>
        <v>-248382.99931071969</v>
      </c>
      <c r="T67" s="286">
        <f t="shared" si="13"/>
        <v>-248382.99931071969</v>
      </c>
      <c r="U67" s="286">
        <f t="shared" si="13"/>
        <v>-248382.99931071969</v>
      </c>
      <c r="V67" s="286">
        <f t="shared" si="13"/>
        <v>-248382.99931071969</v>
      </c>
      <c r="W67" s="286">
        <f t="shared" si="13"/>
        <v>-248382.99931071969</v>
      </c>
      <c r="X67" s="286">
        <f t="shared" si="13"/>
        <v>-248382.99931071969</v>
      </c>
      <c r="Y67" s="286">
        <f t="shared" si="13"/>
        <v>-248382.99931071969</v>
      </c>
      <c r="Z67" s="286">
        <f t="shared" si="13"/>
        <v>-248382.99931071969</v>
      </c>
      <c r="AA67" s="286">
        <f t="shared" si="13"/>
        <v>-248382.99931071969</v>
      </c>
      <c r="AB67" s="286">
        <f t="shared" si="13"/>
        <v>-248382.99931071969</v>
      </c>
      <c r="AC67" s="286">
        <f t="shared" si="13"/>
        <v>-248382.99931071969</v>
      </c>
      <c r="AD67" s="286">
        <f t="shared" si="13"/>
        <v>-248382.99931071969</v>
      </c>
      <c r="AE67" s="286">
        <f t="shared" si="13"/>
        <v>-248382.99931071969</v>
      </c>
      <c r="AF67" s="286">
        <f t="shared" si="13"/>
        <v>-248382.99931071969</v>
      </c>
      <c r="AG67" s="286">
        <f t="shared" si="13"/>
        <v>-248382.99931071969</v>
      </c>
      <c r="AH67" s="286">
        <f t="shared" si="13"/>
        <v>-248382.99931071969</v>
      </c>
      <c r="AI67" s="286">
        <f t="shared" si="13"/>
        <v>-248382.99931071969</v>
      </c>
      <c r="AJ67" s="286">
        <f t="shared" si="13"/>
        <v>-248382.99931071969</v>
      </c>
      <c r="AK67" s="286">
        <f t="shared" si="13"/>
        <v>-248382.99931071969</v>
      </c>
      <c r="AL67" s="286">
        <f t="shared" si="13"/>
        <v>-248382.99931071969</v>
      </c>
      <c r="AM67" s="286">
        <f t="shared" si="13"/>
        <v>-248382.99931071969</v>
      </c>
      <c r="AN67" s="286">
        <f t="shared" si="13"/>
        <v>-248382.99931071969</v>
      </c>
      <c r="AO67" s="286">
        <f t="shared" si="13"/>
        <v>-248382.99931071969</v>
      </c>
      <c r="AP67" s="286">
        <f t="shared" si="13"/>
        <v>-248382.99931071969</v>
      </c>
      <c r="AQ67" s="240">
        <f>SUM(B67:AA67)/1.18</f>
        <v>-5262351.6803118596</v>
      </c>
      <c r="AR67" s="241">
        <f>SUM(B67:AF67)/1.18</f>
        <v>-6314822.0163742313</v>
      </c>
      <c r="AS67" s="241">
        <f>SUM(B67:AP67)/1.18</f>
        <v>-8419762.6884989701</v>
      </c>
    </row>
    <row r="68" spans="1:45" ht="28.5" x14ac:dyDescent="0.2">
      <c r="A68" s="238" t="s">
        <v>315</v>
      </c>
      <c r="B68" s="287">
        <f t="shared" ref="B68:J68" si="14">B66+B67</f>
        <v>6209574.9327679928</v>
      </c>
      <c r="C68" s="287">
        <f>C66+C67</f>
        <v>1547353.249409456</v>
      </c>
      <c r="D68" s="287">
        <f>D66+D67</f>
        <v>3613743.2265140181</v>
      </c>
      <c r="E68" s="287">
        <f t="shared" si="14"/>
        <v>5964908.3574329568</v>
      </c>
      <c r="F68" s="287">
        <f>F66+C67</f>
        <v>6306639.3820538577</v>
      </c>
      <c r="G68" s="287">
        <f t="shared" si="14"/>
        <v>6667165.6130289091</v>
      </c>
      <c r="H68" s="287">
        <f t="shared" si="14"/>
        <v>7047520.7867075885</v>
      </c>
      <c r="I68" s="287">
        <f t="shared" si="14"/>
        <v>7448795.4949385952</v>
      </c>
      <c r="J68" s="287">
        <f t="shared" si="14"/>
        <v>7872140.3121223077</v>
      </c>
      <c r="K68" s="287">
        <f>K66+K67</f>
        <v>8318769.0942511233</v>
      </c>
      <c r="L68" s="287">
        <f>L66+L67</f>
        <v>8789962.4593970254</v>
      </c>
      <c r="M68" s="287">
        <f t="shared" ref="M68:AO68" si="15">M66+M67</f>
        <v>9287071.4596259501</v>
      </c>
      <c r="N68" s="287">
        <f t="shared" si="15"/>
        <v>9811521.4548674673</v>
      </c>
      <c r="O68" s="287">
        <f t="shared" si="15"/>
        <v>10364816.199847268</v>
      </c>
      <c r="P68" s="287">
        <f t="shared" si="15"/>
        <v>10948542.155800955</v>
      </c>
      <c r="Q68" s="287">
        <f t="shared" si="15"/>
        <v>11564373.039332096</v>
      </c>
      <c r="R68" s="287">
        <f t="shared" si="15"/>
        <v>12214074.62145745</v>
      </c>
      <c r="S68" s="287">
        <f t="shared" si="15"/>
        <v>12899509.790599698</v>
      </c>
      <c r="T68" s="287">
        <f t="shared" si="15"/>
        <v>13622643.894044768</v>
      </c>
      <c r="U68" s="287">
        <f t="shared" si="15"/>
        <v>14385550.37317932</v>
      </c>
      <c r="V68" s="287">
        <f t="shared" si="15"/>
        <v>15190416.708666271</v>
      </c>
      <c r="W68" s="287">
        <f t="shared" si="15"/>
        <v>16039550.692605004</v>
      </c>
      <c r="X68" s="287">
        <f t="shared" si="15"/>
        <v>16935387.045660365</v>
      </c>
      <c r="Y68" s="287">
        <f t="shared" si="15"/>
        <v>17880494.398133773</v>
      </c>
      <c r="Z68" s="287">
        <f t="shared" si="15"/>
        <v>18877582.654993221</v>
      </c>
      <c r="AA68" s="287">
        <f t="shared" si="15"/>
        <v>19929510.765979938</v>
      </c>
      <c r="AB68" s="287">
        <f t="shared" si="15"/>
        <v>21039294.923070922</v>
      </c>
      <c r="AC68" s="287">
        <f t="shared" si="15"/>
        <v>22210117.20880191</v>
      </c>
      <c r="AD68" s="287">
        <f t="shared" si="15"/>
        <v>23445334.720248103</v>
      </c>
      <c r="AE68" s="287">
        <f t="shared" si="15"/>
        <v>24748489.194823835</v>
      </c>
      <c r="AF68" s="287">
        <f t="shared" si="15"/>
        <v>26123317.165501237</v>
      </c>
      <c r="AG68" s="287">
        <f t="shared" si="15"/>
        <v>27573760.674565893</v>
      </c>
      <c r="AH68" s="287">
        <f t="shared" si="15"/>
        <v>29103978.576629106</v>
      </c>
      <c r="AI68" s="287">
        <f t="shared" si="15"/>
        <v>30718358.463305794</v>
      </c>
      <c r="AJ68" s="287">
        <f t="shared" si="15"/>
        <v>32421529.2437497</v>
      </c>
      <c r="AK68" s="287">
        <f t="shared" si="15"/>
        <v>34218374.41711802</v>
      </c>
      <c r="AL68" s="287">
        <f t="shared" si="15"/>
        <v>36114046.075021602</v>
      </c>
      <c r="AM68" s="287">
        <f t="shared" si="15"/>
        <v>38113979.674109876</v>
      </c>
      <c r="AN68" s="287">
        <f t="shared" si="15"/>
        <v>40223909.621148005</v>
      </c>
      <c r="AO68" s="287">
        <f t="shared" si="15"/>
        <v>42449885.715273239</v>
      </c>
      <c r="AP68" s="287">
        <f>AP66+AP67</f>
        <v>44798290.494575359</v>
      </c>
      <c r="AQ68" s="184">
        <v>25</v>
      </c>
      <c r="AR68" s="184">
        <v>30</v>
      </c>
      <c r="AS68" s="184">
        <v>40</v>
      </c>
    </row>
    <row r="69" spans="1:45" x14ac:dyDescent="0.2">
      <c r="A69" s="237" t="s">
        <v>313</v>
      </c>
      <c r="B69" s="286">
        <f t="shared" ref="B69:AO69" si="16">-B56</f>
        <v>0</v>
      </c>
      <c r="C69" s="286">
        <f t="shared" si="16"/>
        <v>0</v>
      </c>
      <c r="D69" s="286">
        <f t="shared" si="16"/>
        <v>0</v>
      </c>
      <c r="E69" s="286">
        <f t="shared" si="16"/>
        <v>0</v>
      </c>
      <c r="F69" s="286">
        <f t="shared" si="16"/>
        <v>0</v>
      </c>
      <c r="G69" s="286">
        <f t="shared" si="16"/>
        <v>0</v>
      </c>
      <c r="H69" s="286">
        <f t="shared" si="16"/>
        <v>0</v>
      </c>
      <c r="I69" s="286">
        <f t="shared" si="16"/>
        <v>0</v>
      </c>
      <c r="J69" s="286">
        <f t="shared" si="16"/>
        <v>0</v>
      </c>
      <c r="K69" s="286">
        <f t="shared" si="16"/>
        <v>0</v>
      </c>
      <c r="L69" s="286">
        <f t="shared" si="16"/>
        <v>0</v>
      </c>
      <c r="M69" s="286">
        <f t="shared" si="16"/>
        <v>0</v>
      </c>
      <c r="N69" s="286">
        <f t="shared" si="16"/>
        <v>0</v>
      </c>
      <c r="O69" s="286">
        <f t="shared" si="16"/>
        <v>0</v>
      </c>
      <c r="P69" s="286">
        <f t="shared" si="16"/>
        <v>0</v>
      </c>
      <c r="Q69" s="286">
        <f t="shared" si="16"/>
        <v>0</v>
      </c>
      <c r="R69" s="286">
        <f t="shared" si="16"/>
        <v>0</v>
      </c>
      <c r="S69" s="286">
        <f t="shared" si="16"/>
        <v>0</v>
      </c>
      <c r="T69" s="286">
        <f t="shared" si="16"/>
        <v>0</v>
      </c>
      <c r="U69" s="286">
        <f t="shared" si="16"/>
        <v>0</v>
      </c>
      <c r="V69" s="286">
        <f t="shared" si="16"/>
        <v>0</v>
      </c>
      <c r="W69" s="286">
        <f t="shared" si="16"/>
        <v>0</v>
      </c>
      <c r="X69" s="286">
        <f t="shared" si="16"/>
        <v>0</v>
      </c>
      <c r="Y69" s="286">
        <f t="shared" si="16"/>
        <v>0</v>
      </c>
      <c r="Z69" s="286">
        <f t="shared" si="16"/>
        <v>0</v>
      </c>
      <c r="AA69" s="286">
        <f t="shared" si="16"/>
        <v>0</v>
      </c>
      <c r="AB69" s="286">
        <f t="shared" si="16"/>
        <v>0</v>
      </c>
      <c r="AC69" s="286">
        <f t="shared" si="16"/>
        <v>0</v>
      </c>
      <c r="AD69" s="286">
        <f t="shared" si="16"/>
        <v>0</v>
      </c>
      <c r="AE69" s="286">
        <f t="shared" si="16"/>
        <v>0</v>
      </c>
      <c r="AF69" s="286">
        <f t="shared" si="16"/>
        <v>0</v>
      </c>
      <c r="AG69" s="286">
        <f t="shared" si="16"/>
        <v>0</v>
      </c>
      <c r="AH69" s="286">
        <f t="shared" si="16"/>
        <v>0</v>
      </c>
      <c r="AI69" s="286">
        <f t="shared" si="16"/>
        <v>0</v>
      </c>
      <c r="AJ69" s="286">
        <f t="shared" si="16"/>
        <v>0</v>
      </c>
      <c r="AK69" s="286">
        <f t="shared" si="16"/>
        <v>0</v>
      </c>
      <c r="AL69" s="286">
        <f t="shared" si="16"/>
        <v>0</v>
      </c>
      <c r="AM69" s="286">
        <f t="shared" si="16"/>
        <v>0</v>
      </c>
      <c r="AN69" s="286">
        <f t="shared" si="16"/>
        <v>0</v>
      </c>
      <c r="AO69" s="286">
        <f t="shared" si="16"/>
        <v>0</v>
      </c>
      <c r="AP69" s="286">
        <f>-AP56</f>
        <v>0</v>
      </c>
    </row>
    <row r="70" spans="1:45" ht="14.25" x14ac:dyDescent="0.2">
      <c r="A70" s="238" t="s">
        <v>318</v>
      </c>
      <c r="B70" s="287">
        <f t="shared" ref="B70:AO70" si="17">B68+B69</f>
        <v>6209574.9327679928</v>
      </c>
      <c r="C70" s="287">
        <f t="shared" si="17"/>
        <v>1547353.249409456</v>
      </c>
      <c r="D70" s="287">
        <f t="shared" si="17"/>
        <v>3613743.2265140181</v>
      </c>
      <c r="E70" s="287">
        <f t="shared" si="17"/>
        <v>5964908.3574329568</v>
      </c>
      <c r="F70" s="287">
        <f t="shared" si="17"/>
        <v>6306639.3820538577</v>
      </c>
      <c r="G70" s="287">
        <f t="shared" si="17"/>
        <v>6667165.6130289091</v>
      </c>
      <c r="H70" s="287">
        <f t="shared" si="17"/>
        <v>7047520.7867075885</v>
      </c>
      <c r="I70" s="287">
        <f t="shared" si="17"/>
        <v>7448795.4949385952</v>
      </c>
      <c r="J70" s="287">
        <f t="shared" si="17"/>
        <v>7872140.3121223077</v>
      </c>
      <c r="K70" s="287">
        <f t="shared" si="17"/>
        <v>8318769.0942511233</v>
      </c>
      <c r="L70" s="287">
        <f t="shared" si="17"/>
        <v>8789962.4593970254</v>
      </c>
      <c r="M70" s="287">
        <f t="shared" si="17"/>
        <v>9287071.4596259501</v>
      </c>
      <c r="N70" s="287">
        <f t="shared" si="17"/>
        <v>9811521.4548674673</v>
      </c>
      <c r="O70" s="287">
        <f t="shared" si="17"/>
        <v>10364816.199847268</v>
      </c>
      <c r="P70" s="287">
        <f t="shared" si="17"/>
        <v>10948542.155800955</v>
      </c>
      <c r="Q70" s="287">
        <f t="shared" si="17"/>
        <v>11564373.039332096</v>
      </c>
      <c r="R70" s="287">
        <f t="shared" si="17"/>
        <v>12214074.62145745</v>
      </c>
      <c r="S70" s="287">
        <f t="shared" si="17"/>
        <v>12899509.790599698</v>
      </c>
      <c r="T70" s="287">
        <f t="shared" si="17"/>
        <v>13622643.894044768</v>
      </c>
      <c r="U70" s="287">
        <f t="shared" si="17"/>
        <v>14385550.37317932</v>
      </c>
      <c r="V70" s="287">
        <f t="shared" si="17"/>
        <v>15190416.708666271</v>
      </c>
      <c r="W70" s="287">
        <f t="shared" si="17"/>
        <v>16039550.692605004</v>
      </c>
      <c r="X70" s="287">
        <f t="shared" si="17"/>
        <v>16935387.045660365</v>
      </c>
      <c r="Y70" s="287">
        <f t="shared" si="17"/>
        <v>17880494.398133773</v>
      </c>
      <c r="Z70" s="287">
        <f t="shared" si="17"/>
        <v>18877582.654993221</v>
      </c>
      <c r="AA70" s="287">
        <f t="shared" si="17"/>
        <v>19929510.765979938</v>
      </c>
      <c r="AB70" s="287">
        <f t="shared" si="17"/>
        <v>21039294.923070922</v>
      </c>
      <c r="AC70" s="287">
        <f t="shared" si="17"/>
        <v>22210117.20880191</v>
      </c>
      <c r="AD70" s="287">
        <f t="shared" si="17"/>
        <v>23445334.720248103</v>
      </c>
      <c r="AE70" s="287">
        <f t="shared" si="17"/>
        <v>24748489.194823835</v>
      </c>
      <c r="AF70" s="287">
        <f t="shared" si="17"/>
        <v>26123317.165501237</v>
      </c>
      <c r="AG70" s="287">
        <f t="shared" si="17"/>
        <v>27573760.674565893</v>
      </c>
      <c r="AH70" s="287">
        <f t="shared" si="17"/>
        <v>29103978.576629106</v>
      </c>
      <c r="AI70" s="287">
        <f t="shared" si="17"/>
        <v>30718358.463305794</v>
      </c>
      <c r="AJ70" s="287">
        <f t="shared" si="17"/>
        <v>32421529.2437497</v>
      </c>
      <c r="AK70" s="287">
        <f t="shared" si="17"/>
        <v>34218374.41711802</v>
      </c>
      <c r="AL70" s="287">
        <f t="shared" si="17"/>
        <v>36114046.075021602</v>
      </c>
      <c r="AM70" s="287">
        <f t="shared" si="17"/>
        <v>38113979.674109876</v>
      </c>
      <c r="AN70" s="287">
        <f t="shared" si="17"/>
        <v>40223909.621148005</v>
      </c>
      <c r="AO70" s="287">
        <f t="shared" si="17"/>
        <v>42449885.715273239</v>
      </c>
      <c r="AP70" s="287">
        <f>AP68+AP69</f>
        <v>44798290.494575359</v>
      </c>
    </row>
    <row r="71" spans="1:45" x14ac:dyDescent="0.2">
      <c r="A71" s="237" t="s">
        <v>312</v>
      </c>
      <c r="B71" s="286">
        <f t="shared" ref="B71:AP71" si="18">-B70*$B$36</f>
        <v>-1241914.9865535987</v>
      </c>
      <c r="C71" s="286">
        <f t="shared" si="18"/>
        <v>-309470.64988189121</v>
      </c>
      <c r="D71" s="286">
        <f t="shared" si="18"/>
        <v>-722748.64530280372</v>
      </c>
      <c r="E71" s="286">
        <f t="shared" si="18"/>
        <v>-1192981.6714865915</v>
      </c>
      <c r="F71" s="286">
        <f t="shared" si="18"/>
        <v>-1261327.8764107716</v>
      </c>
      <c r="G71" s="286">
        <f t="shared" si="18"/>
        <v>-1333433.122605782</v>
      </c>
      <c r="H71" s="286">
        <f t="shared" si="18"/>
        <v>-1409504.1573415177</v>
      </c>
      <c r="I71" s="286">
        <f t="shared" si="18"/>
        <v>-1489759.098987719</v>
      </c>
      <c r="J71" s="286">
        <f t="shared" si="18"/>
        <v>-1574428.0624244616</v>
      </c>
      <c r="K71" s="286">
        <f t="shared" si="18"/>
        <v>-1663753.8188502248</v>
      </c>
      <c r="L71" s="286">
        <f t="shared" si="18"/>
        <v>-1757992.4918794052</v>
      </c>
      <c r="M71" s="286">
        <f t="shared" si="18"/>
        <v>-1857414.29192519</v>
      </c>
      <c r="N71" s="286">
        <f t="shared" si="18"/>
        <v>-1962304.2909734936</v>
      </c>
      <c r="O71" s="286">
        <f t="shared" si="18"/>
        <v>-2072963.2399694538</v>
      </c>
      <c r="P71" s="286">
        <f t="shared" si="18"/>
        <v>-2189708.4311601911</v>
      </c>
      <c r="Q71" s="286">
        <f t="shared" si="18"/>
        <v>-2312874.607866419</v>
      </c>
      <c r="R71" s="286">
        <f t="shared" si="18"/>
        <v>-2442814.9242914901</v>
      </c>
      <c r="S71" s="286">
        <f t="shared" si="18"/>
        <v>-2579901.95811994</v>
      </c>
      <c r="T71" s="286">
        <f t="shared" si="18"/>
        <v>-2724528.7788089537</v>
      </c>
      <c r="U71" s="286">
        <f t="shared" si="18"/>
        <v>-2877110.0746358642</v>
      </c>
      <c r="V71" s="286">
        <f t="shared" si="18"/>
        <v>-3038083.3417332545</v>
      </c>
      <c r="W71" s="286">
        <f t="shared" si="18"/>
        <v>-3207910.1385210007</v>
      </c>
      <c r="X71" s="286">
        <f t="shared" si="18"/>
        <v>-3387077.4091320732</v>
      </c>
      <c r="Y71" s="286">
        <f t="shared" si="18"/>
        <v>-3576098.8796267547</v>
      </c>
      <c r="Z71" s="286">
        <f t="shared" si="18"/>
        <v>-3775516.5309986444</v>
      </c>
      <c r="AA71" s="286">
        <f t="shared" si="18"/>
        <v>-3985902.1531959879</v>
      </c>
      <c r="AB71" s="286">
        <f t="shared" si="18"/>
        <v>-4207858.9846141851</v>
      </c>
      <c r="AC71" s="286">
        <f t="shared" si="18"/>
        <v>-4442023.4417603826</v>
      </c>
      <c r="AD71" s="286">
        <f t="shared" si="18"/>
        <v>-4689066.944049621</v>
      </c>
      <c r="AE71" s="286">
        <f t="shared" si="18"/>
        <v>-4949697.8389647668</v>
      </c>
      <c r="AF71" s="286">
        <f t="shared" si="18"/>
        <v>-5224663.4331002478</v>
      </c>
      <c r="AG71" s="286">
        <f t="shared" si="18"/>
        <v>-5514752.1349131791</v>
      </c>
      <c r="AH71" s="286">
        <f t="shared" si="18"/>
        <v>-5820795.7153258212</v>
      </c>
      <c r="AI71" s="286">
        <f t="shared" si="18"/>
        <v>-6143671.6926611587</v>
      </c>
      <c r="AJ71" s="286">
        <f t="shared" si="18"/>
        <v>-6484305.8487499403</v>
      </c>
      <c r="AK71" s="286">
        <f t="shared" si="18"/>
        <v>-6843674.8834236041</v>
      </c>
      <c r="AL71" s="286">
        <f t="shared" si="18"/>
        <v>-7222809.2150043212</v>
      </c>
      <c r="AM71" s="286">
        <f t="shared" si="18"/>
        <v>-7622795.9348219754</v>
      </c>
      <c r="AN71" s="286">
        <f t="shared" si="18"/>
        <v>-8044781.9242296014</v>
      </c>
      <c r="AO71" s="286">
        <f t="shared" si="18"/>
        <v>-8489977.1430546474</v>
      </c>
      <c r="AP71" s="286">
        <f t="shared" si="18"/>
        <v>-8959658.0989150722</v>
      </c>
    </row>
    <row r="72" spans="1:45" ht="15" thickBot="1" x14ac:dyDescent="0.25">
      <c r="A72" s="242" t="s">
        <v>317</v>
      </c>
      <c r="B72" s="243">
        <f t="shared" ref="B72:AO72" si="19">B70+B71</f>
        <v>4967659.9462143946</v>
      </c>
      <c r="C72" s="243">
        <f t="shared" si="19"/>
        <v>1237882.5995275648</v>
      </c>
      <c r="D72" s="243">
        <f t="shared" si="19"/>
        <v>2890994.5812112144</v>
      </c>
      <c r="E72" s="243">
        <f t="shared" si="19"/>
        <v>4771926.6859463658</v>
      </c>
      <c r="F72" s="243">
        <f t="shared" si="19"/>
        <v>5045311.5056430865</v>
      </c>
      <c r="G72" s="243">
        <f t="shared" si="19"/>
        <v>5333732.4904231271</v>
      </c>
      <c r="H72" s="243">
        <f t="shared" si="19"/>
        <v>5638016.629366071</v>
      </c>
      <c r="I72" s="243">
        <f t="shared" si="19"/>
        <v>5959036.3959508762</v>
      </c>
      <c r="J72" s="243">
        <f t="shared" si="19"/>
        <v>6297712.2496978464</v>
      </c>
      <c r="K72" s="243">
        <f t="shared" si="19"/>
        <v>6655015.2754008984</v>
      </c>
      <c r="L72" s="243">
        <f t="shared" si="19"/>
        <v>7031969.96751762</v>
      </c>
      <c r="M72" s="243">
        <f t="shared" si="19"/>
        <v>7429657.1677007601</v>
      </c>
      <c r="N72" s="243">
        <f t="shared" si="19"/>
        <v>7849217.1638939735</v>
      </c>
      <c r="O72" s="243">
        <f t="shared" si="19"/>
        <v>8291852.9598778142</v>
      </c>
      <c r="P72" s="243">
        <f t="shared" si="19"/>
        <v>8758833.7246407643</v>
      </c>
      <c r="Q72" s="243">
        <f t="shared" si="19"/>
        <v>9251498.4314656761</v>
      </c>
      <c r="R72" s="243">
        <f t="shared" si="19"/>
        <v>9771259.6971659604</v>
      </c>
      <c r="S72" s="243">
        <f t="shared" si="19"/>
        <v>10319607.832479758</v>
      </c>
      <c r="T72" s="243">
        <f t="shared" si="19"/>
        <v>10898115.115235815</v>
      </c>
      <c r="U72" s="243">
        <f t="shared" si="19"/>
        <v>11508440.298543457</v>
      </c>
      <c r="V72" s="243">
        <f t="shared" si="19"/>
        <v>12152333.366933016</v>
      </c>
      <c r="W72" s="243">
        <f t="shared" si="19"/>
        <v>12831640.554084003</v>
      </c>
      <c r="X72" s="243">
        <f t="shared" si="19"/>
        <v>13548309.636528293</v>
      </c>
      <c r="Y72" s="243">
        <f t="shared" si="19"/>
        <v>14304395.518507019</v>
      </c>
      <c r="Z72" s="243">
        <f t="shared" si="19"/>
        <v>15102066.123994578</v>
      </c>
      <c r="AA72" s="243">
        <f t="shared" si="19"/>
        <v>15943608.61278395</v>
      </c>
      <c r="AB72" s="243">
        <f t="shared" si="19"/>
        <v>16831435.938456737</v>
      </c>
      <c r="AC72" s="243">
        <f t="shared" si="19"/>
        <v>17768093.767041527</v>
      </c>
      <c r="AD72" s="243">
        <f t="shared" si="19"/>
        <v>18756267.776198484</v>
      </c>
      <c r="AE72" s="243">
        <f t="shared" si="19"/>
        <v>19798791.355859067</v>
      </c>
      <c r="AF72" s="243">
        <f t="shared" si="19"/>
        <v>20898653.732400991</v>
      </c>
      <c r="AG72" s="243">
        <f t="shared" si="19"/>
        <v>22059008.539652713</v>
      </c>
      <c r="AH72" s="243">
        <f t="shared" si="19"/>
        <v>23283182.861303285</v>
      </c>
      <c r="AI72" s="243">
        <f t="shared" si="19"/>
        <v>24574686.770644635</v>
      </c>
      <c r="AJ72" s="243">
        <f t="shared" si="19"/>
        <v>25937223.394999761</v>
      </c>
      <c r="AK72" s="243">
        <f t="shared" si="19"/>
        <v>27374699.533694416</v>
      </c>
      <c r="AL72" s="243">
        <f t="shared" si="19"/>
        <v>28891236.860017281</v>
      </c>
      <c r="AM72" s="243">
        <f t="shared" si="19"/>
        <v>30491183.739287902</v>
      </c>
      <c r="AN72" s="243">
        <f t="shared" si="19"/>
        <v>32179127.696918406</v>
      </c>
      <c r="AO72" s="243">
        <f t="shared" si="19"/>
        <v>33959908.572218589</v>
      </c>
      <c r="AP72" s="243">
        <f>AP70+AP71</f>
        <v>35838632.395660289</v>
      </c>
    </row>
    <row r="73" spans="1:45" s="245" customFormat="1" ht="16.5" thickBot="1" x14ac:dyDescent="0.25">
      <c r="A73" s="233"/>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4"/>
      <c r="AR73" s="184"/>
      <c r="AS73" s="184"/>
    </row>
    <row r="74" spans="1:45" x14ac:dyDescent="0.2">
      <c r="A74" s="228" t="s">
        <v>316</v>
      </c>
      <c r="B74" s="229">
        <f t="shared" ref="B74:AO74" si="21">B58</f>
        <v>1</v>
      </c>
      <c r="C74" s="229">
        <f t="shared" si="21"/>
        <v>2</v>
      </c>
      <c r="D74" s="229">
        <f t="shared" si="21"/>
        <v>3</v>
      </c>
      <c r="E74" s="229">
        <f t="shared" si="21"/>
        <v>4</v>
      </c>
      <c r="F74" s="229">
        <f t="shared" si="21"/>
        <v>5</v>
      </c>
      <c r="G74" s="229">
        <f t="shared" si="21"/>
        <v>6</v>
      </c>
      <c r="H74" s="229">
        <f t="shared" si="21"/>
        <v>7</v>
      </c>
      <c r="I74" s="229">
        <f t="shared" si="21"/>
        <v>8</v>
      </c>
      <c r="J74" s="229">
        <f t="shared" si="21"/>
        <v>9</v>
      </c>
      <c r="K74" s="229">
        <f t="shared" si="21"/>
        <v>10</v>
      </c>
      <c r="L74" s="229">
        <f t="shared" si="21"/>
        <v>11</v>
      </c>
      <c r="M74" s="229">
        <f t="shared" si="21"/>
        <v>12</v>
      </c>
      <c r="N74" s="229">
        <f t="shared" si="21"/>
        <v>13</v>
      </c>
      <c r="O74" s="229">
        <f t="shared" si="21"/>
        <v>14</v>
      </c>
      <c r="P74" s="229">
        <f t="shared" si="21"/>
        <v>15</v>
      </c>
      <c r="Q74" s="229">
        <f t="shared" si="21"/>
        <v>16</v>
      </c>
      <c r="R74" s="229">
        <f t="shared" si="21"/>
        <v>17</v>
      </c>
      <c r="S74" s="229">
        <f t="shared" si="21"/>
        <v>18</v>
      </c>
      <c r="T74" s="229">
        <f t="shared" si="21"/>
        <v>19</v>
      </c>
      <c r="U74" s="229">
        <f t="shared" si="21"/>
        <v>20</v>
      </c>
      <c r="V74" s="229">
        <f t="shared" si="21"/>
        <v>21</v>
      </c>
      <c r="W74" s="229">
        <f t="shared" si="21"/>
        <v>22</v>
      </c>
      <c r="X74" s="229">
        <f t="shared" si="21"/>
        <v>23</v>
      </c>
      <c r="Y74" s="229">
        <f t="shared" si="21"/>
        <v>24</v>
      </c>
      <c r="Z74" s="229">
        <f t="shared" si="21"/>
        <v>25</v>
      </c>
      <c r="AA74" s="229">
        <f t="shared" si="21"/>
        <v>26</v>
      </c>
      <c r="AB74" s="229">
        <f t="shared" si="21"/>
        <v>27</v>
      </c>
      <c r="AC74" s="229">
        <f t="shared" si="21"/>
        <v>28</v>
      </c>
      <c r="AD74" s="229">
        <f t="shared" si="21"/>
        <v>29</v>
      </c>
      <c r="AE74" s="229">
        <f t="shared" si="21"/>
        <v>30</v>
      </c>
      <c r="AF74" s="229">
        <f t="shared" si="21"/>
        <v>31</v>
      </c>
      <c r="AG74" s="229">
        <f t="shared" si="21"/>
        <v>32</v>
      </c>
      <c r="AH74" s="229">
        <f t="shared" si="21"/>
        <v>33</v>
      </c>
      <c r="AI74" s="229">
        <f t="shared" si="21"/>
        <v>34</v>
      </c>
      <c r="AJ74" s="229">
        <f t="shared" si="21"/>
        <v>35</v>
      </c>
      <c r="AK74" s="229">
        <f t="shared" si="21"/>
        <v>36</v>
      </c>
      <c r="AL74" s="229">
        <f t="shared" si="21"/>
        <v>37</v>
      </c>
      <c r="AM74" s="229">
        <f t="shared" si="21"/>
        <v>38</v>
      </c>
      <c r="AN74" s="229">
        <f t="shared" si="21"/>
        <v>39</v>
      </c>
      <c r="AO74" s="229">
        <f t="shared" si="21"/>
        <v>40</v>
      </c>
      <c r="AP74" s="229">
        <f>AP58</f>
        <v>41</v>
      </c>
    </row>
    <row r="75" spans="1:45" ht="28.5" x14ac:dyDescent="0.2">
      <c r="A75" s="236" t="s">
        <v>315</v>
      </c>
      <c r="B75" s="287">
        <f t="shared" ref="B75:AO75" si="22">B68</f>
        <v>6209574.9327679928</v>
      </c>
      <c r="C75" s="287">
        <f t="shared" si="22"/>
        <v>1547353.249409456</v>
      </c>
      <c r="D75" s="287">
        <f>D68</f>
        <v>3613743.2265140181</v>
      </c>
      <c r="E75" s="287">
        <f t="shared" si="22"/>
        <v>5964908.3574329568</v>
      </c>
      <c r="F75" s="287">
        <f t="shared" si="22"/>
        <v>6306639.3820538577</v>
      </c>
      <c r="G75" s="287">
        <f t="shared" si="22"/>
        <v>6667165.6130289091</v>
      </c>
      <c r="H75" s="287">
        <f t="shared" si="22"/>
        <v>7047520.7867075885</v>
      </c>
      <c r="I75" s="287">
        <f t="shared" si="22"/>
        <v>7448795.4949385952</v>
      </c>
      <c r="J75" s="287">
        <f t="shared" si="22"/>
        <v>7872140.3121223077</v>
      </c>
      <c r="K75" s="287">
        <f t="shared" si="22"/>
        <v>8318769.0942511233</v>
      </c>
      <c r="L75" s="287">
        <f t="shared" si="22"/>
        <v>8789962.4593970254</v>
      </c>
      <c r="M75" s="287">
        <f t="shared" si="22"/>
        <v>9287071.4596259501</v>
      </c>
      <c r="N75" s="287">
        <f t="shared" si="22"/>
        <v>9811521.4548674673</v>
      </c>
      <c r="O75" s="287">
        <f t="shared" si="22"/>
        <v>10364816.199847268</v>
      </c>
      <c r="P75" s="287">
        <f t="shared" si="22"/>
        <v>10948542.155800955</v>
      </c>
      <c r="Q75" s="287">
        <f t="shared" si="22"/>
        <v>11564373.039332096</v>
      </c>
      <c r="R75" s="287">
        <f t="shared" si="22"/>
        <v>12214074.62145745</v>
      </c>
      <c r="S75" s="287">
        <f t="shared" si="22"/>
        <v>12899509.790599698</v>
      </c>
      <c r="T75" s="287">
        <f t="shared" si="22"/>
        <v>13622643.894044768</v>
      </c>
      <c r="U75" s="287">
        <f t="shared" si="22"/>
        <v>14385550.37317932</v>
      </c>
      <c r="V75" s="287">
        <f t="shared" si="22"/>
        <v>15190416.708666271</v>
      </c>
      <c r="W75" s="287">
        <f t="shared" si="22"/>
        <v>16039550.692605004</v>
      </c>
      <c r="X75" s="287">
        <f t="shared" si="22"/>
        <v>16935387.045660365</v>
      </c>
      <c r="Y75" s="287">
        <f t="shared" si="22"/>
        <v>17880494.398133773</v>
      </c>
      <c r="Z75" s="287">
        <f t="shared" si="22"/>
        <v>18877582.654993221</v>
      </c>
      <c r="AA75" s="287">
        <f t="shared" si="22"/>
        <v>19929510.765979938</v>
      </c>
      <c r="AB75" s="287">
        <f t="shared" si="22"/>
        <v>21039294.923070922</v>
      </c>
      <c r="AC75" s="287">
        <f t="shared" si="22"/>
        <v>22210117.20880191</v>
      </c>
      <c r="AD75" s="287">
        <f t="shared" si="22"/>
        <v>23445334.720248103</v>
      </c>
      <c r="AE75" s="287">
        <f t="shared" si="22"/>
        <v>24748489.194823835</v>
      </c>
      <c r="AF75" s="287">
        <f t="shared" si="22"/>
        <v>26123317.165501237</v>
      </c>
      <c r="AG75" s="287">
        <f t="shared" si="22"/>
        <v>27573760.674565893</v>
      </c>
      <c r="AH75" s="287">
        <f t="shared" si="22"/>
        <v>29103978.576629106</v>
      </c>
      <c r="AI75" s="287">
        <f t="shared" si="22"/>
        <v>30718358.463305794</v>
      </c>
      <c r="AJ75" s="287">
        <f t="shared" si="22"/>
        <v>32421529.2437497</v>
      </c>
      <c r="AK75" s="287">
        <f t="shared" si="22"/>
        <v>34218374.41711802</v>
      </c>
      <c r="AL75" s="287">
        <f t="shared" si="22"/>
        <v>36114046.075021602</v>
      </c>
      <c r="AM75" s="287">
        <f t="shared" si="22"/>
        <v>38113979.674109876</v>
      </c>
      <c r="AN75" s="287">
        <f t="shared" si="22"/>
        <v>40223909.621148005</v>
      </c>
      <c r="AO75" s="287">
        <f t="shared" si="22"/>
        <v>42449885.715273239</v>
      </c>
      <c r="AP75" s="287">
        <f>AP68</f>
        <v>44798290.494575359</v>
      </c>
    </row>
    <row r="76" spans="1:45" x14ac:dyDescent="0.2">
      <c r="A76" s="237" t="s">
        <v>314</v>
      </c>
      <c r="B76" s="286">
        <f t="shared" ref="B76:AO76" si="23">-B67</f>
        <v>0</v>
      </c>
      <c r="C76" s="286">
        <f>-C67</f>
        <v>248382.99931071969</v>
      </c>
      <c r="D76" s="286">
        <f t="shared" si="23"/>
        <v>248382.99931071969</v>
      </c>
      <c r="E76" s="286">
        <f t="shared" si="23"/>
        <v>248382.99931071969</v>
      </c>
      <c r="F76" s="286">
        <f>-C67</f>
        <v>248382.99931071969</v>
      </c>
      <c r="G76" s="286">
        <f t="shared" si="23"/>
        <v>248382.99931071969</v>
      </c>
      <c r="H76" s="286">
        <f t="shared" si="23"/>
        <v>248382.99931071969</v>
      </c>
      <c r="I76" s="286">
        <f t="shared" si="23"/>
        <v>248382.99931071969</v>
      </c>
      <c r="J76" s="286">
        <f t="shared" si="23"/>
        <v>248382.99931071969</v>
      </c>
      <c r="K76" s="286">
        <f t="shared" si="23"/>
        <v>248382.99931071969</v>
      </c>
      <c r="L76" s="286">
        <f>-L67</f>
        <v>248382.99931071969</v>
      </c>
      <c r="M76" s="286">
        <f>-M67</f>
        <v>248382.99931071969</v>
      </c>
      <c r="N76" s="286">
        <f t="shared" si="23"/>
        <v>248382.99931071969</v>
      </c>
      <c r="O76" s="286">
        <f t="shared" si="23"/>
        <v>248382.99931071969</v>
      </c>
      <c r="P76" s="286">
        <f t="shared" si="23"/>
        <v>248382.99931071969</v>
      </c>
      <c r="Q76" s="286">
        <f t="shared" si="23"/>
        <v>248382.99931071969</v>
      </c>
      <c r="R76" s="286">
        <f t="shared" si="23"/>
        <v>248382.99931071969</v>
      </c>
      <c r="S76" s="286">
        <f t="shared" si="23"/>
        <v>248382.99931071969</v>
      </c>
      <c r="T76" s="286">
        <f t="shared" si="23"/>
        <v>248382.99931071969</v>
      </c>
      <c r="U76" s="286">
        <f t="shared" si="23"/>
        <v>248382.99931071969</v>
      </c>
      <c r="V76" s="286">
        <f t="shared" si="23"/>
        <v>248382.99931071969</v>
      </c>
      <c r="W76" s="286">
        <f t="shared" si="23"/>
        <v>248382.99931071969</v>
      </c>
      <c r="X76" s="286">
        <f t="shared" si="23"/>
        <v>248382.99931071969</v>
      </c>
      <c r="Y76" s="286">
        <f t="shared" si="23"/>
        <v>248382.99931071969</v>
      </c>
      <c r="Z76" s="286">
        <f t="shared" si="23"/>
        <v>248382.99931071969</v>
      </c>
      <c r="AA76" s="286">
        <f t="shared" si="23"/>
        <v>248382.99931071969</v>
      </c>
      <c r="AB76" s="286">
        <f t="shared" si="23"/>
        <v>248382.99931071969</v>
      </c>
      <c r="AC76" s="286">
        <f t="shared" si="23"/>
        <v>248382.99931071969</v>
      </c>
      <c r="AD76" s="286">
        <f t="shared" si="23"/>
        <v>248382.99931071969</v>
      </c>
      <c r="AE76" s="286">
        <f t="shared" si="23"/>
        <v>248382.99931071969</v>
      </c>
      <c r="AF76" s="286">
        <f t="shared" si="23"/>
        <v>248382.99931071969</v>
      </c>
      <c r="AG76" s="286">
        <f t="shared" si="23"/>
        <v>248382.99931071969</v>
      </c>
      <c r="AH76" s="286">
        <f t="shared" si="23"/>
        <v>248382.99931071969</v>
      </c>
      <c r="AI76" s="286">
        <f t="shared" si="23"/>
        <v>248382.99931071969</v>
      </c>
      <c r="AJ76" s="286">
        <f t="shared" si="23"/>
        <v>248382.99931071969</v>
      </c>
      <c r="AK76" s="286">
        <f t="shared" si="23"/>
        <v>248382.99931071969</v>
      </c>
      <c r="AL76" s="286">
        <f t="shared" si="23"/>
        <v>248382.99931071969</v>
      </c>
      <c r="AM76" s="286">
        <f t="shared" si="23"/>
        <v>248382.99931071969</v>
      </c>
      <c r="AN76" s="286">
        <f t="shared" si="23"/>
        <v>248382.99931071969</v>
      </c>
      <c r="AO76" s="286">
        <f t="shared" si="23"/>
        <v>248382.99931071969</v>
      </c>
      <c r="AP76" s="286">
        <f>-AP67</f>
        <v>248382.99931071969</v>
      </c>
    </row>
    <row r="77" spans="1:45" x14ac:dyDescent="0.2">
      <c r="A77" s="237" t="s">
        <v>313</v>
      </c>
      <c r="B77" s="286">
        <f t="shared" ref="B77:AO77" si="24">B69</f>
        <v>0</v>
      </c>
      <c r="C77" s="286">
        <f t="shared" si="24"/>
        <v>0</v>
      </c>
      <c r="D77" s="286">
        <f t="shared" si="24"/>
        <v>0</v>
      </c>
      <c r="E77" s="286">
        <f t="shared" si="24"/>
        <v>0</v>
      </c>
      <c r="F77" s="286">
        <f t="shared" si="24"/>
        <v>0</v>
      </c>
      <c r="G77" s="286">
        <f t="shared" si="24"/>
        <v>0</v>
      </c>
      <c r="H77" s="286">
        <f t="shared" si="24"/>
        <v>0</v>
      </c>
      <c r="I77" s="286">
        <f t="shared" si="24"/>
        <v>0</v>
      </c>
      <c r="J77" s="286">
        <f t="shared" si="24"/>
        <v>0</v>
      </c>
      <c r="K77" s="286">
        <f t="shared" si="24"/>
        <v>0</v>
      </c>
      <c r="L77" s="286">
        <f t="shared" si="24"/>
        <v>0</v>
      </c>
      <c r="M77" s="286">
        <f t="shared" si="24"/>
        <v>0</v>
      </c>
      <c r="N77" s="286">
        <f t="shared" si="24"/>
        <v>0</v>
      </c>
      <c r="O77" s="286">
        <f t="shared" si="24"/>
        <v>0</v>
      </c>
      <c r="P77" s="286">
        <f t="shared" si="24"/>
        <v>0</v>
      </c>
      <c r="Q77" s="286">
        <f t="shared" si="24"/>
        <v>0</v>
      </c>
      <c r="R77" s="286">
        <f t="shared" si="24"/>
        <v>0</v>
      </c>
      <c r="S77" s="286">
        <f t="shared" si="24"/>
        <v>0</v>
      </c>
      <c r="T77" s="286">
        <f t="shared" si="24"/>
        <v>0</v>
      </c>
      <c r="U77" s="286">
        <f t="shared" si="24"/>
        <v>0</v>
      </c>
      <c r="V77" s="286">
        <f t="shared" si="24"/>
        <v>0</v>
      </c>
      <c r="W77" s="286">
        <f t="shared" si="24"/>
        <v>0</v>
      </c>
      <c r="X77" s="286">
        <f t="shared" si="24"/>
        <v>0</v>
      </c>
      <c r="Y77" s="286">
        <f t="shared" si="24"/>
        <v>0</v>
      </c>
      <c r="Z77" s="286">
        <f t="shared" si="24"/>
        <v>0</v>
      </c>
      <c r="AA77" s="286">
        <f t="shared" si="24"/>
        <v>0</v>
      </c>
      <c r="AB77" s="286">
        <f t="shared" si="24"/>
        <v>0</v>
      </c>
      <c r="AC77" s="286">
        <f t="shared" si="24"/>
        <v>0</v>
      </c>
      <c r="AD77" s="286">
        <f t="shared" si="24"/>
        <v>0</v>
      </c>
      <c r="AE77" s="286">
        <f t="shared" si="24"/>
        <v>0</v>
      </c>
      <c r="AF77" s="286">
        <f t="shared" si="24"/>
        <v>0</v>
      </c>
      <c r="AG77" s="286">
        <f t="shared" si="24"/>
        <v>0</v>
      </c>
      <c r="AH77" s="286">
        <f t="shared" si="24"/>
        <v>0</v>
      </c>
      <c r="AI77" s="286">
        <f t="shared" si="24"/>
        <v>0</v>
      </c>
      <c r="AJ77" s="286">
        <f t="shared" si="24"/>
        <v>0</v>
      </c>
      <c r="AK77" s="286">
        <f t="shared" si="24"/>
        <v>0</v>
      </c>
      <c r="AL77" s="286">
        <f t="shared" si="24"/>
        <v>0</v>
      </c>
      <c r="AM77" s="286">
        <f t="shared" si="24"/>
        <v>0</v>
      </c>
      <c r="AN77" s="286">
        <f t="shared" si="24"/>
        <v>0</v>
      </c>
      <c r="AO77" s="286">
        <f t="shared" si="24"/>
        <v>0</v>
      </c>
      <c r="AP77" s="286">
        <f>AP69</f>
        <v>0</v>
      </c>
    </row>
    <row r="78" spans="1:45" x14ac:dyDescent="0.2">
      <c r="A78" s="237" t="s">
        <v>312</v>
      </c>
      <c r="B78" s="286">
        <f>IF(SUM($B$71:B71)+SUM($A$78:A78)&gt;0,0,SUM($B$71:B71)-SUM($A$78:A78))</f>
        <v>-1241914.9865535987</v>
      </c>
      <c r="C78" s="286">
        <f>IF(SUM($B$71:C71)+SUM($A$78:B78)&gt;0,0,SUM($B$71:C71)-SUM($A$78:B78))</f>
        <v>-309470.64988189121</v>
      </c>
      <c r="D78" s="286">
        <f>IF(SUM($B$71:D71)+SUM($A$78:C78)&gt;0,0,SUM($B$71:D71)-SUM($A$78:C78))</f>
        <v>-722748.64530280349</v>
      </c>
      <c r="E78" s="286">
        <f>IF(SUM($B$71:E71)+SUM($A$78:D78)&gt;0,0,SUM($B$71:E71)-SUM($A$78:D78))</f>
        <v>-1192981.6714865915</v>
      </c>
      <c r="F78" s="286">
        <f>IF(SUM($B$71:F71)+SUM($A$78:E78)&gt;0,0,SUM($B$71:F71)-SUM($A$78:E78))</f>
        <v>-1261327.8764107716</v>
      </c>
      <c r="G78" s="286">
        <f>IF(SUM($B$71:G71)+SUM($A$78:F78)&gt;0,0,SUM($B$71:G71)-SUM($A$78:F78))</f>
        <v>-1333433.122605782</v>
      </c>
      <c r="H78" s="286">
        <f>IF(SUM($B$71:H71)+SUM($A$78:G78)&gt;0,0,SUM($B$71:H71)-SUM($A$78:G78))</f>
        <v>-1409504.1573415175</v>
      </c>
      <c r="I78" s="286">
        <f>IF(SUM($B$71:I71)+SUM($A$78:H78)&gt;0,0,SUM($B$71:I71)-SUM($A$78:H78))</f>
        <v>-1489759.0989877181</v>
      </c>
      <c r="J78" s="286">
        <f>IF(SUM($B$71:J71)+SUM($A$78:I78)&gt;0,0,SUM($B$71:J71)-SUM($A$78:I78))</f>
        <v>-1574428.0624244623</v>
      </c>
      <c r="K78" s="286">
        <f>IF(SUM($B$71:K71)+SUM($A$78:J78)&gt;0,0,SUM($B$71:K71)-SUM($A$78:J78))</f>
        <v>-1663753.8188502248</v>
      </c>
      <c r="L78" s="286">
        <f>IF(SUM($B$71:L71)+SUM($A$78:K78)&gt;0,0,SUM($B$71:L71)-SUM($A$78:K78))</f>
        <v>-1757992.4918794055</v>
      </c>
      <c r="M78" s="286">
        <f>IF(SUM($B$71:M71)+SUM($A$78:L78)&gt;0,0,SUM($B$71:M71)-SUM($A$78:L78))</f>
        <v>-1857414.29192519</v>
      </c>
      <c r="N78" s="286">
        <f>IF(SUM($B$71:N71)+SUM($A$78:M78)&gt;0,0,SUM($B$71:N71)-SUM($A$78:M78))</f>
        <v>-1962304.2909734938</v>
      </c>
      <c r="O78" s="286">
        <f>IF(SUM($B$71:O71)+SUM($A$78:N78)&gt;0,0,SUM($B$71:O71)-SUM($A$78:N78))</f>
        <v>-2072963.2399694547</v>
      </c>
      <c r="P78" s="286">
        <f>IF(SUM($B$71:P71)+SUM($A$78:O78)&gt;0,0,SUM($B$71:P71)-SUM($A$78:O78))</f>
        <v>-2189708.4311601929</v>
      </c>
      <c r="Q78" s="286">
        <f>IF(SUM($B$71:Q71)+SUM($A$78:P78)&gt;0,0,SUM($B$71:Q71)-SUM($A$78:P78))</f>
        <v>-2312874.6078664176</v>
      </c>
      <c r="R78" s="286">
        <f>IF(SUM($B$71:R71)+SUM($A$78:Q78)&gt;0,0,SUM($B$71:R71)-SUM($A$78:Q78))</f>
        <v>-2442814.9242914915</v>
      </c>
      <c r="S78" s="286">
        <f>IF(SUM($B$71:S71)+SUM($A$78:R78)&gt;0,0,SUM($B$71:S71)-SUM($A$78:R78))</f>
        <v>-2579901.95811994</v>
      </c>
      <c r="T78" s="286">
        <f>IF(SUM($B$71:T71)+SUM($A$78:S78)&gt;0,0,SUM($B$71:T71)-SUM($A$78:S78))</f>
        <v>-2724528.7788089551</v>
      </c>
      <c r="U78" s="286">
        <f>IF(SUM($B$71:U71)+SUM($A$78:T78)&gt;0,0,SUM($B$71:U71)-SUM($A$78:T78))</f>
        <v>-2877110.074635867</v>
      </c>
      <c r="V78" s="286">
        <f>IF(SUM($B$71:V71)+SUM($A$78:U78)&gt;0,0,SUM($B$71:V71)-SUM($A$78:U78))</f>
        <v>-3038083.3417332545</v>
      </c>
      <c r="W78" s="286">
        <f>IF(SUM($B$71:W71)+SUM($A$78:V78)&gt;0,0,SUM($B$71:W71)-SUM($A$78:V78))</f>
        <v>-3207910.1385210007</v>
      </c>
      <c r="X78" s="286">
        <f>IF(SUM($B$71:X71)+SUM($A$78:W78)&gt;0,0,SUM($B$71:X71)-SUM($A$78:W78))</f>
        <v>-3387077.4091320708</v>
      </c>
      <c r="Y78" s="286">
        <f>IF(SUM($B$71:Y71)+SUM($A$78:X78)&gt;0,0,SUM($B$71:Y71)-SUM($A$78:X78))</f>
        <v>-3576098.8796267509</v>
      </c>
      <c r="Z78" s="286">
        <f>IF(SUM($B$71:Z71)+SUM($A$78:Y78)&gt;0,0,SUM($B$71:Z71)-SUM($A$78:Y78))</f>
        <v>-3775516.5309986472</v>
      </c>
      <c r="AA78" s="286">
        <f>IF(SUM($B$71:AA71)+SUM($A$78:Z78)&gt;0,0,SUM($B$71:AA71)-SUM($A$78:Z78))</f>
        <v>-3985902.1531959847</v>
      </c>
      <c r="AB78" s="286">
        <f>IF(SUM($B$71:AB71)+SUM($A$78:AA78)&gt;0,0,SUM($B$71:AB71)-SUM($A$78:AA78))</f>
        <v>-4207858.984614186</v>
      </c>
      <c r="AC78" s="286">
        <f>IF(SUM($B$71:AC71)+SUM($A$78:AB78)&gt;0,0,SUM($B$71:AC71)-SUM($A$78:AB78))</f>
        <v>-4442023.4417603835</v>
      </c>
      <c r="AD78" s="286">
        <f>IF(SUM($B$71:AD71)+SUM($A$78:AC78)&gt;0,0,SUM($B$71:AD71)-SUM($A$78:AC78))</f>
        <v>-4689066.9440496191</v>
      </c>
      <c r="AE78" s="286">
        <f>IF(SUM($B$71:AE71)+SUM($A$78:AD78)&gt;0,0,SUM($B$71:AE71)-SUM($A$78:AD78))</f>
        <v>-4949697.8389647603</v>
      </c>
      <c r="AF78" s="286">
        <f>IF(SUM($B$71:AF71)+SUM($A$78:AE78)&gt;0,0,SUM($B$71:AF71)-SUM($A$78:AE78))</f>
        <v>-5224663.4331002533</v>
      </c>
      <c r="AG78" s="286">
        <f>IF(SUM($B$71:AG71)+SUM($A$78:AF78)&gt;0,0,SUM($B$71:AG71)-SUM($A$78:AF78))</f>
        <v>-5514752.1349131763</v>
      </c>
      <c r="AH78" s="286">
        <f>IF(SUM($B$71:AH71)+SUM($A$78:AG78)&gt;0,0,SUM($B$71:AH71)-SUM($A$78:AG78))</f>
        <v>-5820795.7153258175</v>
      </c>
      <c r="AI78" s="286">
        <f>IF(SUM($B$71:AI71)+SUM($A$78:AH78)&gt;0,0,SUM($B$71:AI71)-SUM($A$78:AH78))</f>
        <v>-6143671.6926611513</v>
      </c>
      <c r="AJ78" s="286">
        <f>IF(SUM($B$71:AJ71)+SUM($A$78:AI78)&gt;0,0,SUM($B$71:AJ71)-SUM($A$78:AI78))</f>
        <v>-6484305.8487499356</v>
      </c>
      <c r="AK78" s="286">
        <f>IF(SUM($B$71:AK71)+SUM($A$78:AJ78)&gt;0,0,SUM($B$71:AK71)-SUM($A$78:AJ78))</f>
        <v>-6843674.8834235966</v>
      </c>
      <c r="AL78" s="286">
        <f>IF(SUM($B$71:AL71)+SUM($A$78:AK78)&gt;0,0,SUM($B$71:AL71)-SUM($A$78:AK78))</f>
        <v>-7222809.2150043249</v>
      </c>
      <c r="AM78" s="286">
        <f>IF(SUM($B$71:AM71)+SUM($A$78:AL78)&gt;0,0,SUM($B$71:AM71)-SUM($A$78:AL78))</f>
        <v>-7622795.9348219782</v>
      </c>
      <c r="AN78" s="286">
        <f>IF(SUM($B$71:AN71)+SUM($A$78:AM78)&gt;0,0,SUM($B$71:AN71)-SUM($A$78:AM78))</f>
        <v>-8044781.924229607</v>
      </c>
      <c r="AO78" s="286">
        <f>IF(SUM($B$71:AO71)+SUM($A$78:AN78)&gt;0,0,SUM($B$71:AO71)-SUM($A$78:AN78))</f>
        <v>-8489977.1430546343</v>
      </c>
      <c r="AP78" s="286">
        <f>IF(SUM($B$71:AP71)+SUM($A$78:AO78)&gt;0,0,SUM($B$71:AP71)-SUM($A$78:AO78))</f>
        <v>-8959658.0989150703</v>
      </c>
    </row>
    <row r="79" spans="1:45" x14ac:dyDescent="0.2">
      <c r="A79" s="237" t="s">
        <v>311</v>
      </c>
      <c r="B79" s="286">
        <f>IF(((SUM($B$59:B59)+SUM($B$61:B64))+SUM($B$81:B81))&lt;0,((SUM($B$59:B59)+SUM($B$61:B64))+SUM($B$81:B81))*0.18-SUM($A$79:A79),IF(SUM(A$79:$B79)&lt;0,0-SUM(A$79:$B79),0))</f>
        <v>-8.9999999664723863E-3</v>
      </c>
      <c r="C79" s="286">
        <f>IF(((SUM($B$59:C59)+SUM($B$61:C64))+SUM($B$81:C81))&lt;0,((SUM($B$59:C59)+SUM($B$61:C64))+SUM($B$81:C81))*0.18-SUM($A$79:B79),IF(SUM($B$79:B79)&lt;0,0-SUM($B$79:B79),0))</f>
        <v>8.9999999664723863E-3</v>
      </c>
      <c r="D79" s="286">
        <f>IF(((SUM($B$59:D59)+SUM($B$61:D64))+SUM($B$81:D81))&lt;0,((SUM($B$59:D59)+SUM($B$61:D64))+SUM($B$81:D81))*0.18-SUM($A$79:C79),IF(SUM($B$79:C79)&lt;0,0-SUM($B$79:C79),0))</f>
        <v>0</v>
      </c>
      <c r="E79" s="286">
        <f>IF(((SUM($B$59:E59)+SUM($B$61:E64))+SUM($B$81:E81))&lt;0,((SUM($B$59:E59)+SUM($B$61:E64))+SUM($B$81:E81))*0.18-SUM($A$79:D79),IF(SUM($B$79:D79)&lt;0,0-SUM($B$79:D79),0))</f>
        <v>0</v>
      </c>
      <c r="F79" s="286">
        <f>IF(((SUM($B$59:F59)+SUM($B$61:F64))+SUM($B$81:F81))&lt;0,((SUM($B$59:F59)+SUM($B$61:F64))+SUM($B$81:F81))*0.18-SUM($A$79:E79),IF(SUM($B$79:E79)&lt;0,0-SUM($B$79:E79),0))</f>
        <v>0</v>
      </c>
      <c r="G79" s="286">
        <f>IF(((SUM($B$59:G59)+SUM($B$61:G64))+SUM($B$81:G81))&lt;0,((SUM($B$59:G59)+SUM($B$61:G64))+SUM($B$81:G81))*0.18-SUM($A$79:F79),IF(SUM($B$79:F79)&lt;0,0-SUM($B$79:F79),0))</f>
        <v>0</v>
      </c>
      <c r="H79" s="286">
        <f>IF(((SUM($B$59:H59)+SUM($B$61:H64))+SUM($B$81:H81))&lt;0,((SUM($B$59:H59)+SUM($B$61:H64))+SUM($B$81:H81))*0.18-SUM($A$79:G79),IF(SUM($B$79:G79)&lt;0,0-SUM($B$79:G79),0))</f>
        <v>0</v>
      </c>
      <c r="I79" s="286">
        <f>IF(((SUM($B$59:I59)+SUM($B$61:I64))+SUM($B$81:I81))&lt;0,((SUM($B$59:I59)+SUM($B$61:I64))+SUM($B$81:I81))*0.18-SUM($A$79:H79),IF(SUM($B$79:H79)&lt;0,0-SUM($B$79:H79),0))</f>
        <v>0</v>
      </c>
      <c r="J79" s="286">
        <f>IF(((SUM($B$59:J59)+SUM($B$61:J64))+SUM($B$81:J81))&lt;0,((SUM($B$59:J59)+SUM($B$61:J64))+SUM($B$81:J81))*0.18-SUM($A$79:I79),IF(SUM($B$79:I79)&lt;0,0-SUM($B$79:I79),0))</f>
        <v>0</v>
      </c>
      <c r="K79" s="286">
        <f>IF(((SUM($B$59:K59)+SUM($B$61:K64))+SUM($B$81:K81))&lt;0,((SUM($B$59:K59)+SUM($B$61:K64))+SUM($B$81:K81))*0.18-SUM($A$79:J79),IF(SUM($B$79:J79)&lt;0,0-SUM($B$79:J79),0))</f>
        <v>0</v>
      </c>
      <c r="L79" s="286">
        <f>IF(((SUM($B$59:L59)+SUM($B$61:L64))+SUM($B$81:L81))&lt;0,((SUM($B$59:L59)+SUM($B$61:L64))+SUM($B$81:L81))*0.18-SUM($A$79:K79),IF(SUM($B$79:K79)&lt;0,0-SUM($B$79:K79),0))</f>
        <v>0</v>
      </c>
      <c r="M79" s="286">
        <f>IF(((SUM($B$59:M59)+SUM($B$61:M64))+SUM($B$81:M81))&lt;0,((SUM($B$59:M59)+SUM($B$61:M64))+SUM($B$81:M81))*0.18-SUM($A$79:L79),IF(SUM($B$79:L79)&lt;0,0-SUM($B$79:L79),0))</f>
        <v>0</v>
      </c>
      <c r="N79" s="286">
        <f>IF(((SUM($B$59:N59)+SUM($B$61:N64))+SUM($B$81:N81))&lt;0,((SUM($B$59:N59)+SUM($B$61:N64))+SUM($B$81:N81))*0.18-SUM($A$79:M79),IF(SUM($B$79:M79)&lt;0,0-SUM($B$79:M79),0))</f>
        <v>0</v>
      </c>
      <c r="O79" s="286">
        <f>IF(((SUM($B$59:O59)+SUM($B$61:O64))+SUM($B$81:O81))&lt;0,((SUM($B$59:O59)+SUM($B$61:O64))+SUM($B$81:O81))*0.18-SUM($A$79:N79),IF(SUM($B$79:N79)&lt;0,0-SUM($B$79:N79),0))</f>
        <v>0</v>
      </c>
      <c r="P79" s="286">
        <f>IF(((SUM($B$59:P59)+SUM($B$61:P64))+SUM($B$81:P81))&lt;0,((SUM($B$59:P59)+SUM($B$61:P64))+SUM($B$81:P81))*0.18-SUM($A$79:O79),IF(SUM($B$79:O79)&lt;0,0-SUM($B$79:O79),0))</f>
        <v>0</v>
      </c>
      <c r="Q79" s="286">
        <f>IF(((SUM($B$59:Q59)+SUM($B$61:Q64))+SUM($B$81:Q81))&lt;0,((SUM($B$59:Q59)+SUM($B$61:Q64))+SUM($B$81:Q81))*0.18-SUM($A$79:P79),IF(SUM($B$79:P79)&lt;0,0-SUM($B$79:P79),0))</f>
        <v>0</v>
      </c>
      <c r="R79" s="286">
        <f>IF(((SUM($B$59:R59)+SUM($B$61:R64))+SUM($B$81:R81))&lt;0,((SUM($B$59:R59)+SUM($B$61:R64))+SUM($B$81:R81))*0.18-SUM($A$79:Q79),IF(SUM($B$79:Q79)&lt;0,0-SUM($B$79:Q79),0))</f>
        <v>0</v>
      </c>
      <c r="S79" s="286">
        <f>IF(((SUM($B$59:S59)+SUM($B$61:S64))+SUM($B$81:S81))&lt;0,((SUM($B$59:S59)+SUM($B$61:S64))+SUM($B$81:S81))*0.18-SUM($A$79:R79),IF(SUM($B$79:R79)&lt;0,0-SUM($B$79:R79),0))</f>
        <v>0</v>
      </c>
      <c r="T79" s="286">
        <f>IF(((SUM($B$59:T59)+SUM($B$61:T64))+SUM($B$81:T81))&lt;0,((SUM($B$59:T59)+SUM($B$61:T64))+SUM($B$81:T81))*0.18-SUM($A$79:S79),IF(SUM($B$79:S79)&lt;0,0-SUM($B$79:S79),0))</f>
        <v>0</v>
      </c>
      <c r="U79" s="286">
        <f>IF(((SUM($B$59:U59)+SUM($B$61:U64))+SUM($B$81:U81))&lt;0,((SUM($B$59:U59)+SUM($B$61:U64))+SUM($B$81:U81))*0.18-SUM($A$79:T79),IF(SUM($B$79:T79)&lt;0,0-SUM($B$79:T79),0))</f>
        <v>0</v>
      </c>
      <c r="V79" s="286">
        <f>IF(((SUM($B$59:V59)+SUM($B$61:V64))+SUM($B$81:V81))&lt;0,((SUM($B$59:V59)+SUM($B$61:V64))+SUM($B$81:V81))*0.18-SUM($A$79:U79),IF(SUM($B$79:U79)&lt;0,0-SUM($B$79:U79),0))</f>
        <v>0</v>
      </c>
      <c r="W79" s="286">
        <f>IF(((SUM($B$59:W59)+SUM($B$61:W64))+SUM($B$81:W81))&lt;0,((SUM($B$59:W59)+SUM($B$61:W64))+SUM($B$81:W81))*0.18-SUM($A$79:V79),IF(SUM($B$79:V79)&lt;0,0-SUM($B$79:V79),0))</f>
        <v>0</v>
      </c>
      <c r="X79" s="286">
        <f>IF(((SUM($B$59:X59)+SUM($B$61:X64))+SUM($B$81:X81))&lt;0,((SUM($B$59:X59)+SUM($B$61:X64))+SUM($B$81:X81))*0.18-SUM($A$79:W79),IF(SUM($B$79:W79)&lt;0,0-SUM($B$79:W79),0))</f>
        <v>0</v>
      </c>
      <c r="Y79" s="286">
        <f>IF(((SUM($B$59:Y59)+SUM($B$61:Y64))+SUM($B$81:Y81))&lt;0,((SUM($B$59:Y59)+SUM($B$61:Y64))+SUM($B$81:Y81))*0.18-SUM($A$79:X79),IF(SUM($B$79:X79)&lt;0,0-SUM($B$79:X79),0))</f>
        <v>0</v>
      </c>
      <c r="Z79" s="286">
        <f>IF(((SUM($B$59:Z59)+SUM($B$61:Z64))+SUM($B$81:Z81))&lt;0,((SUM($B$59:Z59)+SUM($B$61:Z64))+SUM($B$81:Z81))*0.18-SUM($A$79:Y79),IF(SUM($B$79:Y79)&lt;0,0-SUM($B$79:Y79),0))</f>
        <v>0</v>
      </c>
      <c r="AA79" s="286">
        <f>IF(((SUM($B$59:AA59)+SUM($B$61:AA64))+SUM($B$81:AA81))&lt;0,((SUM($B$59:AA59)+SUM($B$61:AA64))+SUM($B$81:AA81))*0.18-SUM($A$79:Z79),IF(SUM($B$79:Z79)&lt;0,0-SUM($B$79:Z79),0))</f>
        <v>0</v>
      </c>
      <c r="AB79" s="286">
        <f>IF(((SUM($B$59:AB59)+SUM($B$61:AB64))+SUM($B$81:AB81))&lt;0,((SUM($B$59:AB59)+SUM($B$61:AB64))+SUM($B$81:AB81))*0.18-SUM($A$79:AA79),IF(SUM($B$79:AA79)&lt;0,0-SUM($B$79:AA79),0))</f>
        <v>0</v>
      </c>
      <c r="AC79" s="286">
        <f>IF(((SUM($B$59:AC59)+SUM($B$61:AC64))+SUM($B$81:AC81))&lt;0,((SUM($B$59:AC59)+SUM($B$61:AC64))+SUM($B$81:AC81))*0.18-SUM($A$79:AB79),IF(SUM($B$79:AB79)&lt;0,0-SUM($B$79:AB79),0))</f>
        <v>0</v>
      </c>
      <c r="AD79" s="286">
        <f>IF(((SUM($B$59:AD59)+SUM($B$61:AD64))+SUM($B$81:AD81))&lt;0,((SUM($B$59:AD59)+SUM($B$61:AD64))+SUM($B$81:AD81))*0.18-SUM($A$79:AC79),IF(SUM($B$79:AC79)&lt;0,0-SUM($B$79:AC79),0))</f>
        <v>0</v>
      </c>
      <c r="AE79" s="286">
        <f>IF(((SUM($B$59:AE59)+SUM($B$61:AE64))+SUM($B$81:AE81))&lt;0,((SUM($B$59:AE59)+SUM($B$61:AE64))+SUM($B$81:AE81))*0.18-SUM($A$79:AD79),IF(SUM($B$79:AD79)&lt;0,0-SUM($B$79:AD79),0))</f>
        <v>0</v>
      </c>
      <c r="AF79" s="286">
        <f>IF(((SUM($B$59:AF59)+SUM($B$61:AF64))+SUM($B$81:AF81))&lt;0,((SUM($B$59:AF59)+SUM($B$61:AF64))+SUM($B$81:AF81))*0.18-SUM($A$79:AE79),IF(SUM($B$79:AE79)&lt;0,0-SUM($B$79:AE79),0))</f>
        <v>0</v>
      </c>
      <c r="AG79" s="286">
        <f>IF(((SUM($B$59:AG59)+SUM($B$61:AG64))+SUM($B$81:AG81))&lt;0,((SUM($B$59:AG59)+SUM($B$61:AG64))+SUM($B$81:AG81))*0.18-SUM($A$79:AF79),IF(SUM($B$79:AF79)&lt;0,0-SUM($B$79:AF79),0))</f>
        <v>0</v>
      </c>
      <c r="AH79" s="286">
        <f>IF(((SUM($B$59:AH59)+SUM($B$61:AH64))+SUM($B$81:AH81))&lt;0,((SUM($B$59:AH59)+SUM($B$61:AH64))+SUM($B$81:AH81))*0.18-SUM($A$79:AG79),IF(SUM($B$79:AG79)&lt;0,0-SUM($B$79:AG79),0))</f>
        <v>0</v>
      </c>
      <c r="AI79" s="286">
        <f>IF(((SUM($B$59:AI59)+SUM($B$61:AI64))+SUM($B$81:AI81))&lt;0,((SUM($B$59:AI59)+SUM($B$61:AI64))+SUM($B$81:AI81))*0.18-SUM($A$79:AH79),IF(SUM($B$79:AH79)&lt;0,0-SUM($B$79:AH79),0))</f>
        <v>0</v>
      </c>
      <c r="AJ79" s="286">
        <f>IF(((SUM($B$59:AJ59)+SUM($B$61:AJ64))+SUM($B$81:AJ81))&lt;0,((SUM($B$59:AJ59)+SUM($B$61:AJ64))+SUM($B$81:AJ81))*0.18-SUM($A$79:AI79),IF(SUM($B$79:AI79)&lt;0,0-SUM($B$79:AI79),0))</f>
        <v>0</v>
      </c>
      <c r="AK79" s="286">
        <f>IF(((SUM($B$59:AK59)+SUM($B$61:AK64))+SUM($B$81:AK81))&lt;0,((SUM($B$59:AK59)+SUM($B$61:AK64))+SUM($B$81:AK81))*0.18-SUM($A$79:AJ79),IF(SUM($B$79:AJ79)&lt;0,0-SUM($B$79:AJ79),0))</f>
        <v>0</v>
      </c>
      <c r="AL79" s="286">
        <f>IF(((SUM($B$59:AL59)+SUM($B$61:AL64))+SUM($B$81:AL81))&lt;0,((SUM($B$59:AL59)+SUM($B$61:AL64))+SUM($B$81:AL81))*0.18-SUM($A$79:AK79),IF(SUM($B$79:AK79)&lt;0,0-SUM($B$79:AK79),0))</f>
        <v>0</v>
      </c>
      <c r="AM79" s="286">
        <f>IF(((SUM($B$59:AM59)+SUM($B$61:AM64))+SUM($B$81:AM81))&lt;0,((SUM($B$59:AM59)+SUM($B$61:AM64))+SUM($B$81:AM81))*0.18-SUM($A$79:AL79),IF(SUM($B$79:AL79)&lt;0,0-SUM($B$79:AL79),0))</f>
        <v>0</v>
      </c>
      <c r="AN79" s="286">
        <f>IF(((SUM($B$59:AN59)+SUM($B$61:AN64))+SUM($B$81:AN81))&lt;0,((SUM($B$59:AN59)+SUM($B$61:AN64))+SUM($B$81:AN81))*0.18-SUM($A$79:AM79),IF(SUM($B$79:AM79)&lt;0,0-SUM($B$79:AM79),0))</f>
        <v>0</v>
      </c>
      <c r="AO79" s="286">
        <f>IF(((SUM($B$59:AO59)+SUM($B$61:AO64))+SUM($B$81:AO81))&lt;0,((SUM($B$59:AO59)+SUM($B$61:AO64))+SUM($B$81:AO81))*0.18-SUM($A$79:AN79),IF(SUM($B$79:AN79)&lt;0,0-SUM($B$79:AN79),0))</f>
        <v>0</v>
      </c>
      <c r="AP79" s="286">
        <f>IF(((SUM($B$59:AP59)+SUM($B$61:AP64))+SUM($B$81:AP81))&lt;0,((SUM($B$59:AP59)+SUM($B$61:AP64))+SUM($B$81:AP81))*0.18-SUM($A$79:AO79),IF(SUM($B$79:AO79)&lt;0,0-SUM($B$79:AO79),0))</f>
        <v>0</v>
      </c>
    </row>
    <row r="80" spans="1:45" x14ac:dyDescent="0.2">
      <c r="A80" s="237" t="s">
        <v>310</v>
      </c>
      <c r="B80" s="286">
        <f>-B59*(B39)</f>
        <v>0</v>
      </c>
      <c r="C80" s="286">
        <f t="shared" ref="C80:AP80" si="25">-(C59-B59)*$B$39</f>
        <v>0</v>
      </c>
      <c r="D80" s="286">
        <f t="shared" si="25"/>
        <v>0</v>
      </c>
      <c r="E80" s="286">
        <f t="shared" si="25"/>
        <v>0</v>
      </c>
      <c r="F80" s="286">
        <f t="shared" si="25"/>
        <v>0</v>
      </c>
      <c r="G80" s="286">
        <f t="shared" si="25"/>
        <v>0</v>
      </c>
      <c r="H80" s="286">
        <f t="shared" si="25"/>
        <v>0</v>
      </c>
      <c r="I80" s="286">
        <f t="shared" si="25"/>
        <v>0</v>
      </c>
      <c r="J80" s="286">
        <f t="shared" si="25"/>
        <v>0</v>
      </c>
      <c r="K80" s="286">
        <f t="shared" si="25"/>
        <v>0</v>
      </c>
      <c r="L80" s="286">
        <f t="shared" si="25"/>
        <v>0</v>
      </c>
      <c r="M80" s="286">
        <f t="shared" si="25"/>
        <v>0</v>
      </c>
      <c r="N80" s="286">
        <f t="shared" si="25"/>
        <v>0</v>
      </c>
      <c r="O80" s="286">
        <f t="shared" si="25"/>
        <v>0</v>
      </c>
      <c r="P80" s="286">
        <f t="shared" si="25"/>
        <v>0</v>
      </c>
      <c r="Q80" s="286">
        <f t="shared" si="25"/>
        <v>0</v>
      </c>
      <c r="R80" s="286">
        <f t="shared" si="25"/>
        <v>0</v>
      </c>
      <c r="S80" s="286">
        <f t="shared" si="25"/>
        <v>0</v>
      </c>
      <c r="T80" s="286">
        <f t="shared" si="25"/>
        <v>0</v>
      </c>
      <c r="U80" s="286">
        <f t="shared" si="25"/>
        <v>0</v>
      </c>
      <c r="V80" s="286">
        <f t="shared" si="25"/>
        <v>0</v>
      </c>
      <c r="W80" s="286">
        <f t="shared" si="25"/>
        <v>0</v>
      </c>
      <c r="X80" s="286">
        <f t="shared" si="25"/>
        <v>0</v>
      </c>
      <c r="Y80" s="286">
        <f t="shared" si="25"/>
        <v>0</v>
      </c>
      <c r="Z80" s="286">
        <f t="shared" si="25"/>
        <v>0</v>
      </c>
      <c r="AA80" s="286">
        <f t="shared" si="25"/>
        <v>0</v>
      </c>
      <c r="AB80" s="286">
        <f t="shared" si="25"/>
        <v>0</v>
      </c>
      <c r="AC80" s="286">
        <f t="shared" si="25"/>
        <v>0</v>
      </c>
      <c r="AD80" s="286">
        <f t="shared" si="25"/>
        <v>0</v>
      </c>
      <c r="AE80" s="286">
        <f t="shared" si="25"/>
        <v>0</v>
      </c>
      <c r="AF80" s="286">
        <f t="shared" si="25"/>
        <v>0</v>
      </c>
      <c r="AG80" s="286">
        <f t="shared" si="25"/>
        <v>0</v>
      </c>
      <c r="AH80" s="286">
        <f t="shared" si="25"/>
        <v>0</v>
      </c>
      <c r="AI80" s="286">
        <f t="shared" si="25"/>
        <v>0</v>
      </c>
      <c r="AJ80" s="286">
        <f t="shared" si="25"/>
        <v>0</v>
      </c>
      <c r="AK80" s="286">
        <f t="shared" si="25"/>
        <v>0</v>
      </c>
      <c r="AL80" s="286">
        <f t="shared" si="25"/>
        <v>0</v>
      </c>
      <c r="AM80" s="286">
        <f t="shared" si="25"/>
        <v>0</v>
      </c>
      <c r="AN80" s="286">
        <f t="shared" si="25"/>
        <v>0</v>
      </c>
      <c r="AO80" s="286">
        <f t="shared" si="25"/>
        <v>0</v>
      </c>
      <c r="AP80" s="286">
        <f t="shared" si="25"/>
        <v>0</v>
      </c>
    </row>
    <row r="81" spans="1:45" x14ac:dyDescent="0.2">
      <c r="A81" s="237" t="s">
        <v>550</v>
      </c>
      <c r="B81" s="286">
        <f>-$B$126</f>
        <v>-6209574.9827679927</v>
      </c>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6"/>
      <c r="AL81" s="286"/>
      <c r="AM81" s="286"/>
      <c r="AN81" s="286"/>
      <c r="AO81" s="286"/>
      <c r="AP81" s="286"/>
      <c r="AQ81" s="240">
        <f>SUM(B81:AP81)</f>
        <v>-6209574.9827679927</v>
      </c>
      <c r="AR81" s="241"/>
    </row>
    <row r="82" spans="1:45" x14ac:dyDescent="0.2">
      <c r="A82" s="237" t="s">
        <v>309</v>
      </c>
      <c r="B82" s="286">
        <f t="shared" ref="B82:AO82" si="26">B54-B55</f>
        <v>0</v>
      </c>
      <c r="C82" s="286">
        <f t="shared" si="26"/>
        <v>0</v>
      </c>
      <c r="D82" s="286">
        <f t="shared" si="26"/>
        <v>0</v>
      </c>
      <c r="E82" s="286">
        <f t="shared" si="26"/>
        <v>0</v>
      </c>
      <c r="F82" s="286">
        <f t="shared" si="26"/>
        <v>0</v>
      </c>
      <c r="G82" s="286">
        <f t="shared" si="26"/>
        <v>0</v>
      </c>
      <c r="H82" s="286">
        <f t="shared" si="26"/>
        <v>0</v>
      </c>
      <c r="I82" s="286">
        <f t="shared" si="26"/>
        <v>0</v>
      </c>
      <c r="J82" s="286">
        <f t="shared" si="26"/>
        <v>0</v>
      </c>
      <c r="K82" s="286">
        <f t="shared" si="26"/>
        <v>0</v>
      </c>
      <c r="L82" s="286">
        <f t="shared" si="26"/>
        <v>0</v>
      </c>
      <c r="M82" s="286">
        <f t="shared" si="26"/>
        <v>0</v>
      </c>
      <c r="N82" s="286">
        <f t="shared" si="26"/>
        <v>0</v>
      </c>
      <c r="O82" s="286">
        <f t="shared" si="26"/>
        <v>0</v>
      </c>
      <c r="P82" s="286">
        <f t="shared" si="26"/>
        <v>0</v>
      </c>
      <c r="Q82" s="286">
        <f t="shared" si="26"/>
        <v>0</v>
      </c>
      <c r="R82" s="286">
        <f t="shared" si="26"/>
        <v>0</v>
      </c>
      <c r="S82" s="286">
        <f t="shared" si="26"/>
        <v>0</v>
      </c>
      <c r="T82" s="286">
        <f t="shared" si="26"/>
        <v>0</v>
      </c>
      <c r="U82" s="286">
        <f t="shared" si="26"/>
        <v>0</v>
      </c>
      <c r="V82" s="286">
        <f t="shared" si="26"/>
        <v>0</v>
      </c>
      <c r="W82" s="286">
        <f t="shared" si="26"/>
        <v>0</v>
      </c>
      <c r="X82" s="286">
        <f t="shared" si="26"/>
        <v>0</v>
      </c>
      <c r="Y82" s="286">
        <f t="shared" si="26"/>
        <v>0</v>
      </c>
      <c r="Z82" s="286">
        <f t="shared" si="26"/>
        <v>0</v>
      </c>
      <c r="AA82" s="286">
        <f t="shared" si="26"/>
        <v>0</v>
      </c>
      <c r="AB82" s="286">
        <f t="shared" si="26"/>
        <v>0</v>
      </c>
      <c r="AC82" s="286">
        <f t="shared" si="26"/>
        <v>0</v>
      </c>
      <c r="AD82" s="286">
        <f t="shared" si="26"/>
        <v>0</v>
      </c>
      <c r="AE82" s="286">
        <f t="shared" si="26"/>
        <v>0</v>
      </c>
      <c r="AF82" s="286">
        <f t="shared" si="26"/>
        <v>0</v>
      </c>
      <c r="AG82" s="286">
        <f t="shared" si="26"/>
        <v>0</v>
      </c>
      <c r="AH82" s="286">
        <f t="shared" si="26"/>
        <v>0</v>
      </c>
      <c r="AI82" s="286">
        <f t="shared" si="26"/>
        <v>0</v>
      </c>
      <c r="AJ82" s="286">
        <f t="shared" si="26"/>
        <v>0</v>
      </c>
      <c r="AK82" s="286">
        <f t="shared" si="26"/>
        <v>0</v>
      </c>
      <c r="AL82" s="286">
        <f t="shared" si="26"/>
        <v>0</v>
      </c>
      <c r="AM82" s="286">
        <f t="shared" si="26"/>
        <v>0</v>
      </c>
      <c r="AN82" s="286">
        <f t="shared" si="26"/>
        <v>0</v>
      </c>
      <c r="AO82" s="286">
        <f t="shared" si="26"/>
        <v>0</v>
      </c>
      <c r="AP82" s="286">
        <f>AP54-AP55</f>
        <v>0</v>
      </c>
    </row>
    <row r="83" spans="1:45" ht="14.25" x14ac:dyDescent="0.2">
      <c r="A83" s="238" t="s">
        <v>308</v>
      </c>
      <c r="B83" s="287">
        <f>SUM(B75:B82)</f>
        <v>-1241915.0455535976</v>
      </c>
      <c r="C83" s="287">
        <f t="shared" ref="C83:V83" si="27">SUM(C75:C82)</f>
        <v>1486265.6078382847</v>
      </c>
      <c r="D83" s="287">
        <f t="shared" si="27"/>
        <v>3139377.5805219347</v>
      </c>
      <c r="E83" s="287">
        <f t="shared" si="27"/>
        <v>5020309.6852570847</v>
      </c>
      <c r="F83" s="287">
        <f t="shared" si="27"/>
        <v>5293694.5049538054</v>
      </c>
      <c r="G83" s="287">
        <f t="shared" si="27"/>
        <v>5582115.4897338469</v>
      </c>
      <c r="H83" s="287">
        <f t="shared" si="27"/>
        <v>5886399.6286767907</v>
      </c>
      <c r="I83" s="287">
        <f t="shared" si="27"/>
        <v>6207419.3952615969</v>
      </c>
      <c r="J83" s="287">
        <f t="shared" si="27"/>
        <v>6546095.2490085652</v>
      </c>
      <c r="K83" s="287">
        <f t="shared" si="27"/>
        <v>6903398.2747116182</v>
      </c>
      <c r="L83" s="287">
        <f t="shared" si="27"/>
        <v>7280352.9668283388</v>
      </c>
      <c r="M83" s="287">
        <f t="shared" si="27"/>
        <v>7678040.1670114789</v>
      </c>
      <c r="N83" s="287">
        <f t="shared" si="27"/>
        <v>8097600.1632046923</v>
      </c>
      <c r="O83" s="287">
        <f t="shared" si="27"/>
        <v>8540235.9591885321</v>
      </c>
      <c r="P83" s="287">
        <f t="shared" si="27"/>
        <v>9007216.7239514813</v>
      </c>
      <c r="Q83" s="287">
        <f t="shared" si="27"/>
        <v>9499881.4307763968</v>
      </c>
      <c r="R83" s="287">
        <f t="shared" si="27"/>
        <v>10019642.696476677</v>
      </c>
      <c r="S83" s="287">
        <f t="shared" si="27"/>
        <v>10567990.831790477</v>
      </c>
      <c r="T83" s="287">
        <f t="shared" si="27"/>
        <v>11146498.114546532</v>
      </c>
      <c r="U83" s="287">
        <f t="shared" si="27"/>
        <v>11756823.297854172</v>
      </c>
      <c r="V83" s="287">
        <f t="shared" si="27"/>
        <v>12400716.366243735</v>
      </c>
      <c r="W83" s="287">
        <f>SUM(W75:W82)</f>
        <v>13080023.553394722</v>
      </c>
      <c r="X83" s="287">
        <f>SUM(X75:X82)</f>
        <v>13796692.635839015</v>
      </c>
      <c r="Y83" s="287">
        <f>SUM(Y75:Y82)</f>
        <v>14552778.517817743</v>
      </c>
      <c r="Z83" s="287">
        <f>SUM(Z75:Z82)</f>
        <v>15350449.123305295</v>
      </c>
      <c r="AA83" s="287">
        <f t="shared" ref="AA83:AP83" si="28">SUM(AA75:AA82)</f>
        <v>16191991.612094674</v>
      </c>
      <c r="AB83" s="287">
        <f t="shared" si="28"/>
        <v>17079818.937767457</v>
      </c>
      <c r="AC83" s="287">
        <f t="shared" si="28"/>
        <v>18016476.766352247</v>
      </c>
      <c r="AD83" s="287">
        <f t="shared" si="28"/>
        <v>19004650.775509205</v>
      </c>
      <c r="AE83" s="287">
        <f t="shared" si="28"/>
        <v>20047174.355169795</v>
      </c>
      <c r="AF83" s="287">
        <f t="shared" si="28"/>
        <v>21147036.731711704</v>
      </c>
      <c r="AG83" s="287">
        <f t="shared" si="28"/>
        <v>22307391.538963437</v>
      </c>
      <c r="AH83" s="287">
        <f t="shared" si="28"/>
        <v>23531565.860614009</v>
      </c>
      <c r="AI83" s="287">
        <f t="shared" si="28"/>
        <v>24823069.769955363</v>
      </c>
      <c r="AJ83" s="287">
        <f t="shared" si="28"/>
        <v>26185606.394310486</v>
      </c>
      <c r="AK83" s="287">
        <f t="shared" si="28"/>
        <v>27623082.533005141</v>
      </c>
      <c r="AL83" s="287">
        <f t="shared" si="28"/>
        <v>29139619.859327994</v>
      </c>
      <c r="AM83" s="287">
        <f t="shared" si="28"/>
        <v>30739566.738598615</v>
      </c>
      <c r="AN83" s="287">
        <f t="shared" si="28"/>
        <v>32427510.696229115</v>
      </c>
      <c r="AO83" s="287">
        <f t="shared" si="28"/>
        <v>34208291.571529321</v>
      </c>
      <c r="AP83" s="287">
        <f t="shared" si="28"/>
        <v>36087015.394971006</v>
      </c>
    </row>
    <row r="84" spans="1:45" ht="14.25" x14ac:dyDescent="0.2">
      <c r="A84" s="238" t="s">
        <v>307</v>
      </c>
      <c r="B84" s="287">
        <f>SUM($B$83:B83)</f>
        <v>-1241915.0455535976</v>
      </c>
      <c r="C84" s="287">
        <f>SUM($B$83:C83)</f>
        <v>244350.56228468707</v>
      </c>
      <c r="D84" s="287">
        <f>SUM($B$83:D83)</f>
        <v>3383728.1428066217</v>
      </c>
      <c r="E84" s="287">
        <f>SUM($B$83:E83)</f>
        <v>8404037.8280637059</v>
      </c>
      <c r="F84" s="287">
        <f>SUM($B$83:F83)</f>
        <v>13697732.333017511</v>
      </c>
      <c r="G84" s="287">
        <f>SUM($B$83:G83)</f>
        <v>19279847.822751358</v>
      </c>
      <c r="H84" s="287">
        <f>SUM($B$83:H83)</f>
        <v>25166247.451428149</v>
      </c>
      <c r="I84" s="287">
        <f>SUM($B$83:I83)</f>
        <v>31373666.846689746</v>
      </c>
      <c r="J84" s="287">
        <f>SUM($B$83:J83)</f>
        <v>37919762.095698312</v>
      </c>
      <c r="K84" s="287">
        <f>SUM($B$83:K83)</f>
        <v>44823160.370409928</v>
      </c>
      <c r="L84" s="287">
        <f>SUM($B$83:L83)</f>
        <v>52103513.337238267</v>
      </c>
      <c r="M84" s="287">
        <f>SUM($B$83:M83)</f>
        <v>59781553.504249744</v>
      </c>
      <c r="N84" s="287">
        <f>SUM($B$83:N83)</f>
        <v>67879153.667454436</v>
      </c>
      <c r="O84" s="287">
        <f>SUM($B$83:O83)</f>
        <v>76419389.626642972</v>
      </c>
      <c r="P84" s="287">
        <f>SUM($B$83:P83)</f>
        <v>85426606.350594461</v>
      </c>
      <c r="Q84" s="287">
        <f>SUM($B$83:Q83)</f>
        <v>94926487.781370863</v>
      </c>
      <c r="R84" s="287">
        <f>SUM($B$83:R83)</f>
        <v>104946130.47784755</v>
      </c>
      <c r="S84" s="287">
        <f>SUM($B$83:S83)</f>
        <v>115514121.30963802</v>
      </c>
      <c r="T84" s="287">
        <f>SUM($B$83:T83)</f>
        <v>126660619.42418456</v>
      </c>
      <c r="U84" s="287">
        <f>SUM($B$83:U83)</f>
        <v>138417442.72203875</v>
      </c>
      <c r="V84" s="287">
        <f>SUM($B$83:V83)</f>
        <v>150818159.08828247</v>
      </c>
      <c r="W84" s="287">
        <f>SUM($B$83:W83)</f>
        <v>163898182.6416772</v>
      </c>
      <c r="X84" s="287">
        <f>SUM($B$83:X83)</f>
        <v>177694875.27751622</v>
      </c>
      <c r="Y84" s="287">
        <f>SUM($B$83:Y83)</f>
        <v>192247653.79533395</v>
      </c>
      <c r="Z84" s="287">
        <f>SUM($B$83:Z83)</f>
        <v>207598102.91863924</v>
      </c>
      <c r="AA84" s="287">
        <f>SUM($B$83:AA83)</f>
        <v>223790094.53073391</v>
      </c>
      <c r="AB84" s="287">
        <f>SUM($B$83:AB83)</f>
        <v>240869913.46850136</v>
      </c>
      <c r="AC84" s="287">
        <f>SUM($B$83:AC83)</f>
        <v>258886390.2348536</v>
      </c>
      <c r="AD84" s="287">
        <f>SUM($B$83:AD83)</f>
        <v>277891041.0103628</v>
      </c>
      <c r="AE84" s="287">
        <f>SUM($B$83:AE83)</f>
        <v>297938215.36553258</v>
      </c>
      <c r="AF84" s="287">
        <f>SUM($B$83:AF83)</f>
        <v>319085252.09724426</v>
      </c>
      <c r="AG84" s="287">
        <f>SUM($B$83:AG83)</f>
        <v>341392643.6362077</v>
      </c>
      <c r="AH84" s="287">
        <f>SUM($B$83:AH83)</f>
        <v>364924209.4968217</v>
      </c>
      <c r="AI84" s="287">
        <f>SUM($B$83:AI83)</f>
        <v>389747279.26677704</v>
      </c>
      <c r="AJ84" s="287">
        <f>SUM($B$83:AJ83)</f>
        <v>415932885.66108751</v>
      </c>
      <c r="AK84" s="287">
        <f>SUM($B$83:AK83)</f>
        <v>443555968.19409263</v>
      </c>
      <c r="AL84" s="287">
        <f>SUM($B$83:AL83)</f>
        <v>472695588.0534206</v>
      </c>
      <c r="AM84" s="287">
        <f>SUM($B$83:AM83)</f>
        <v>503435154.79201925</v>
      </c>
      <c r="AN84" s="287">
        <f>SUM($B$83:AN83)</f>
        <v>535862665.48824835</v>
      </c>
      <c r="AO84" s="287">
        <f>SUM($B$83:AO83)</f>
        <v>570070957.05977762</v>
      </c>
      <c r="AP84" s="287">
        <f>SUM($B$83:AP83)</f>
        <v>606157972.45474863</v>
      </c>
    </row>
    <row r="85" spans="1:45" x14ac:dyDescent="0.2">
      <c r="A85" s="237" t="s">
        <v>551</v>
      </c>
      <c r="B85" s="288">
        <f t="shared" ref="B85:AP85" si="29">1/POWER((1+$B$44),B73)</f>
        <v>0.75599588161705711</v>
      </c>
      <c r="C85" s="288">
        <f t="shared" si="29"/>
        <v>0.6273824743710017</v>
      </c>
      <c r="D85" s="288">
        <f t="shared" si="29"/>
        <v>0.52064935632448273</v>
      </c>
      <c r="E85" s="288">
        <f t="shared" si="29"/>
        <v>0.43207415462612664</v>
      </c>
      <c r="F85" s="288">
        <f t="shared" si="29"/>
        <v>0.35856776317520883</v>
      </c>
      <c r="G85" s="288">
        <f t="shared" si="29"/>
        <v>0.29756660844415667</v>
      </c>
      <c r="H85" s="288">
        <f t="shared" si="29"/>
        <v>0.24694324352212174</v>
      </c>
      <c r="I85" s="288">
        <f t="shared" si="29"/>
        <v>0.20493215230051592</v>
      </c>
      <c r="J85" s="288">
        <f t="shared" si="29"/>
        <v>0.1700681761830008</v>
      </c>
      <c r="K85" s="288">
        <f t="shared" si="29"/>
        <v>0.14113541591950271</v>
      </c>
      <c r="L85" s="288">
        <f t="shared" si="29"/>
        <v>0.11712482648921385</v>
      </c>
      <c r="M85" s="288">
        <f t="shared" si="29"/>
        <v>9.719902613212765E-2</v>
      </c>
      <c r="N85" s="288">
        <f t="shared" si="29"/>
        <v>8.0663092225832109E-2</v>
      </c>
      <c r="O85" s="288">
        <f t="shared" si="29"/>
        <v>6.6940325498615838E-2</v>
      </c>
      <c r="P85" s="288">
        <f t="shared" si="29"/>
        <v>5.5552137343249659E-2</v>
      </c>
      <c r="Q85" s="288">
        <f t="shared" si="29"/>
        <v>4.6101358791078552E-2</v>
      </c>
      <c r="R85" s="288">
        <f t="shared" si="29"/>
        <v>3.825838903823945E-2</v>
      </c>
      <c r="S85" s="288">
        <f t="shared" si="29"/>
        <v>3.174970044667174E-2</v>
      </c>
      <c r="T85" s="288">
        <f t="shared" si="29"/>
        <v>2.6348299125868668E-2</v>
      </c>
      <c r="U85" s="288">
        <f t="shared" si="29"/>
        <v>2.1865808403210511E-2</v>
      </c>
      <c r="V85" s="288">
        <f t="shared" si="29"/>
        <v>1.814589908980126E-2</v>
      </c>
      <c r="W85" s="288">
        <f t="shared" si="29"/>
        <v>1.5058837418922204E-2</v>
      </c>
      <c r="X85" s="288">
        <f t="shared" si="29"/>
        <v>1.2496960513628384E-2</v>
      </c>
      <c r="Y85" s="288">
        <f t="shared" si="29"/>
        <v>1.0370921588073345E-2</v>
      </c>
      <c r="Z85" s="288">
        <f t="shared" si="29"/>
        <v>8.6065739320110735E-3</v>
      </c>
      <c r="AA85" s="288">
        <f t="shared" si="29"/>
        <v>7.1423850058183183E-3</v>
      </c>
      <c r="AB85" s="288">
        <f t="shared" si="29"/>
        <v>5.9272904612600145E-3</v>
      </c>
      <c r="AC85" s="288">
        <f t="shared" si="29"/>
        <v>4.9189132458589318E-3</v>
      </c>
      <c r="AD85" s="288">
        <f t="shared" si="29"/>
        <v>4.082085681210732E-3</v>
      </c>
      <c r="AE85" s="288">
        <f t="shared" si="29"/>
        <v>3.3876229719591129E-3</v>
      </c>
      <c r="AF85" s="288">
        <f t="shared" si="29"/>
        <v>2.8113053709204251E-3</v>
      </c>
      <c r="AG85" s="288">
        <f t="shared" si="29"/>
        <v>2.3330335028385286E-3</v>
      </c>
      <c r="AH85" s="288">
        <f t="shared" si="29"/>
        <v>1.9361273882477412E-3</v>
      </c>
      <c r="AI85" s="288">
        <f t="shared" si="29"/>
        <v>1.6067447205375444E-3</v>
      </c>
      <c r="AJ85" s="288">
        <f t="shared" si="29"/>
        <v>1.3333981083299121E-3</v>
      </c>
      <c r="AK85" s="288">
        <f t="shared" si="29"/>
        <v>1.1065544467468149E-3</v>
      </c>
      <c r="AL85" s="288">
        <f t="shared" si="29"/>
        <v>9.1830244543304122E-4</v>
      </c>
      <c r="AM85" s="288">
        <f t="shared" si="29"/>
        <v>7.6207671820169396E-4</v>
      </c>
      <c r="AN85" s="288">
        <f t="shared" si="29"/>
        <v>6.3242881178563804E-4</v>
      </c>
      <c r="AO85" s="288">
        <f t="shared" si="29"/>
        <v>5.2483718820384888E-4</v>
      </c>
      <c r="AP85" s="288">
        <f t="shared" si="29"/>
        <v>4.3554953377912764E-4</v>
      </c>
    </row>
    <row r="86" spans="1:45" ht="28.5" x14ac:dyDescent="0.2">
      <c r="A86" s="236" t="s">
        <v>306</v>
      </c>
      <c r="B86" s="287">
        <f>B83*B85</f>
        <v>-938882.65975677967</v>
      </c>
      <c r="C86" s="287">
        <f>C83*C85</f>
        <v>932456.99461810396</v>
      </c>
      <c r="D86" s="287">
        <f t="shared" ref="D86:AO86" si="30">D83*D85</f>
        <v>1634514.9165582573</v>
      </c>
      <c r="E86" s="287">
        <f t="shared" si="30"/>
        <v>2169146.0632188106</v>
      </c>
      <c r="F86" s="287">
        <f t="shared" si="30"/>
        <v>1898148.1975741803</v>
      </c>
      <c r="G86" s="287">
        <f t="shared" si="30"/>
        <v>1661051.1742236936</v>
      </c>
      <c r="H86" s="287">
        <f t="shared" si="30"/>
        <v>1453606.6169728597</v>
      </c>
      <c r="I86" s="287">
        <f t="shared" si="30"/>
        <v>1272099.816902926</v>
      </c>
      <c r="J86" s="287">
        <f t="shared" si="30"/>
        <v>1113282.4801190931</v>
      </c>
      <c r="K86" s="287">
        <f t="shared" si="30"/>
        <v>974313.98675940163</v>
      </c>
      <c r="L86" s="287">
        <f t="shared" si="30"/>
        <v>852710.07802000246</v>
      </c>
      <c r="M86" s="287">
        <f t="shared" si="30"/>
        <v>746298.02683687443</v>
      </c>
      <c r="N86" s="287">
        <f t="shared" si="30"/>
        <v>653177.46877249319</v>
      </c>
      <c r="O86" s="287">
        <f t="shared" si="30"/>
        <v>571686.17494306399</v>
      </c>
      <c r="P86" s="287">
        <f t="shared" si="30"/>
        <v>500370.14052936796</v>
      </c>
      <c r="Q86" s="287">
        <f t="shared" si="30"/>
        <v>437957.44231292733</v>
      </c>
      <c r="R86" s="287">
        <f t="shared" si="30"/>
        <v>383335.38830595929</v>
      </c>
      <c r="S86" s="287">
        <f t="shared" si="30"/>
        <v>335530.54323252098</v>
      </c>
      <c r="T86" s="287">
        <f t="shared" si="30"/>
        <v>293691.26652800315</v>
      </c>
      <c r="U86" s="287">
        <f t="shared" si="30"/>
        <v>257072.44566128086</v>
      </c>
      <c r="V86" s="287">
        <f t="shared" si="30"/>
        <v>225022.14782310577</v>
      </c>
      <c r="W86" s="287">
        <f t="shared" si="30"/>
        <v>196969.94812624421</v>
      </c>
      <c r="X86" s="287">
        <f t="shared" si="30"/>
        <v>172416.72308874768</v>
      </c>
      <c r="Y86" s="287">
        <f t="shared" si="30"/>
        <v>150925.72489688604</v>
      </c>
      <c r="Z86" s="287">
        <f t="shared" si="30"/>
        <v>132114.77526930158</v>
      </c>
      <c r="AA86" s="287">
        <f t="shared" si="30"/>
        <v>115649.43810456098</v>
      </c>
      <c r="AB86" s="287">
        <f t="shared" si="30"/>
        <v>101237.04786987721</v>
      </c>
      <c r="AC86" s="287">
        <f t="shared" si="30"/>
        <v>88621.486209719762</v>
      </c>
      <c r="AD86" s="287">
        <f t="shared" si="30"/>
        <v>77578.612807116559</v>
      </c>
      <c r="AE86" s="287">
        <f t="shared" si="30"/>
        <v>67912.268368442819</v>
      </c>
      <c r="AF86" s="287">
        <f t="shared" si="30"/>
        <v>59450.777942912624</v>
      </c>
      <c r="AG86" s="287">
        <f t="shared" si="30"/>
        <v>52043.891821338424</v>
      </c>
      <c r="AH86" s="287">
        <f t="shared" si="30"/>
        <v>45560.109151090313</v>
      </c>
      <c r="AI86" s="287">
        <f t="shared" si="30"/>
        <v>39884.336300410898</v>
      </c>
      <c r="AJ86" s="287">
        <f t="shared" si="30"/>
        <v>34915.838031645253</v>
      </c>
      <c r="AK86" s="287">
        <f t="shared" si="30"/>
        <v>30566.444809751112</v>
      </c>
      <c r="AL86" s="287">
        <f t="shared" si="30"/>
        <v>26758.98417581011</v>
      </c>
      <c r="AM86" s="287">
        <f t="shared" si="30"/>
        <v>23425.908139093182</v>
      </c>
      <c r="AN86" s="287">
        <f t="shared" si="30"/>
        <v>20508.092058782247</v>
      </c>
      <c r="AO86" s="287">
        <f t="shared" si="30"/>
        <v>17953.783561658871</v>
      </c>
      <c r="AP86" s="287">
        <f>AP83*AP85</f>
        <v>15717.682730759823</v>
      </c>
    </row>
    <row r="87" spans="1:45" ht="14.25" x14ac:dyDescent="0.2">
      <c r="A87" s="236" t="s">
        <v>305</v>
      </c>
      <c r="B87" s="287">
        <f>SUM($B$86:B86)</f>
        <v>-938882.65975677967</v>
      </c>
      <c r="C87" s="287">
        <f>SUM($B$86:C86)</f>
        <v>-6425.6651386757148</v>
      </c>
      <c r="D87" s="287">
        <f>SUM($B$86:D86)</f>
        <v>1628089.2514195815</v>
      </c>
      <c r="E87" s="287">
        <f>SUM($B$86:E86)</f>
        <v>3797235.3146383921</v>
      </c>
      <c r="F87" s="287">
        <f>SUM($B$86:F86)</f>
        <v>5695383.5122125726</v>
      </c>
      <c r="G87" s="287">
        <f>SUM($B$86:G86)</f>
        <v>7356434.6864362657</v>
      </c>
      <c r="H87" s="287">
        <f>SUM($B$86:H86)</f>
        <v>8810041.3034091257</v>
      </c>
      <c r="I87" s="287">
        <f>SUM($B$86:I86)</f>
        <v>10082141.120312052</v>
      </c>
      <c r="J87" s="287">
        <f>SUM($B$86:J86)</f>
        <v>11195423.600431144</v>
      </c>
      <c r="K87" s="287">
        <f>SUM($B$86:K86)</f>
        <v>12169737.587190546</v>
      </c>
      <c r="L87" s="287">
        <f>SUM($B$86:L86)</f>
        <v>13022447.665210549</v>
      </c>
      <c r="M87" s="287">
        <f>SUM($B$86:M86)</f>
        <v>13768745.692047423</v>
      </c>
      <c r="N87" s="287">
        <f>SUM($B$86:N86)</f>
        <v>14421923.160819916</v>
      </c>
      <c r="O87" s="287">
        <f>SUM($B$86:O86)</f>
        <v>14993609.335762979</v>
      </c>
      <c r="P87" s="287">
        <f>SUM($B$86:P86)</f>
        <v>15493979.476292348</v>
      </c>
      <c r="Q87" s="287">
        <f>SUM($B$86:Q86)</f>
        <v>15931936.918605275</v>
      </c>
      <c r="R87" s="287">
        <f>SUM($B$86:R86)</f>
        <v>16315272.306911234</v>
      </c>
      <c r="S87" s="287">
        <f>SUM($B$86:S86)</f>
        <v>16650802.850143755</v>
      </c>
      <c r="T87" s="287">
        <f>SUM($B$86:T86)</f>
        <v>16944494.11667176</v>
      </c>
      <c r="U87" s="287">
        <f>SUM($B$86:U86)</f>
        <v>17201566.56233304</v>
      </c>
      <c r="V87" s="287">
        <f>SUM($B$86:V86)</f>
        <v>17426588.710156146</v>
      </c>
      <c r="W87" s="287">
        <f>SUM($B$86:W86)</f>
        <v>17623558.658282392</v>
      </c>
      <c r="X87" s="287">
        <f>SUM($B$86:X86)</f>
        <v>17795975.38137114</v>
      </c>
      <c r="Y87" s="287">
        <f>SUM($B$86:Y86)</f>
        <v>17946901.106268026</v>
      </c>
      <c r="Z87" s="287">
        <f>SUM($B$86:Z86)</f>
        <v>18079015.881537326</v>
      </c>
      <c r="AA87" s="287">
        <f>SUM($B$86:AA86)</f>
        <v>18194665.319641888</v>
      </c>
      <c r="AB87" s="287">
        <f>SUM($B$86:AB86)</f>
        <v>18295902.367511764</v>
      </c>
      <c r="AC87" s="287">
        <f>SUM($B$86:AC86)</f>
        <v>18384523.853721485</v>
      </c>
      <c r="AD87" s="287">
        <f>SUM($B$86:AD86)</f>
        <v>18462102.466528602</v>
      </c>
      <c r="AE87" s="287">
        <f>SUM($B$86:AE86)</f>
        <v>18530014.734897044</v>
      </c>
      <c r="AF87" s="287">
        <f>SUM($B$86:AF86)</f>
        <v>18589465.512839954</v>
      </c>
      <c r="AG87" s="287">
        <f>SUM($B$86:AG86)</f>
        <v>18641509.404661294</v>
      </c>
      <c r="AH87" s="287">
        <f>SUM($B$86:AH86)</f>
        <v>18687069.513812385</v>
      </c>
      <c r="AI87" s="287">
        <f>SUM($B$86:AI86)</f>
        <v>18726953.850112796</v>
      </c>
      <c r="AJ87" s="287">
        <f>SUM($B$86:AJ86)</f>
        <v>18761869.688144442</v>
      </c>
      <c r="AK87" s="287">
        <f>SUM($B$86:AK86)</f>
        <v>18792436.132954191</v>
      </c>
      <c r="AL87" s="287">
        <f>SUM($B$86:AL86)</f>
        <v>18819195.11713</v>
      </c>
      <c r="AM87" s="287">
        <f>SUM($B$86:AM86)</f>
        <v>18842621.025269095</v>
      </c>
      <c r="AN87" s="287">
        <f>SUM($B$86:AN86)</f>
        <v>18863129.117327876</v>
      </c>
      <c r="AO87" s="287">
        <f>SUM($B$86:AO86)</f>
        <v>18881082.900889535</v>
      </c>
      <c r="AP87" s="287">
        <f>SUM($B$86:AP86)</f>
        <v>18896800.583620295</v>
      </c>
    </row>
    <row r="88" spans="1:45" ht="14.25" x14ac:dyDescent="0.2">
      <c r="A88" s="236" t="s">
        <v>304</v>
      </c>
      <c r="B88" s="289">
        <f>IF((ISERR(IRR($B$83:B83))),0,IF(IRR($B$83:B83)&lt;0,0,IRR($B$83:B83)))</f>
        <v>0</v>
      </c>
      <c r="C88" s="289">
        <f>IF((ISERR(IRR($B$83:C83))),0,IF(IRR($B$83:C83)&lt;0,0,IRR($B$83:C83)))</f>
        <v>0.19675304132881744</v>
      </c>
      <c r="D88" s="289">
        <f>IF((ISERR(IRR($B$83:D83))),0,IF(IRR($B$83:D83)&lt;0,0,IRR($B$83:D83)))</f>
        <v>1.2971721470682125</v>
      </c>
      <c r="E88" s="289">
        <f>IF((ISERR(IRR($B$83:E83))),0,IF(IRR($B$83:E83)&lt;0,0,IRR($B$83:E83)))</f>
        <v>1.6929017448498431</v>
      </c>
      <c r="F88" s="289">
        <f>IF((ISERR(IRR($B$83:F83))),0,IF(IRR($B$83:F83)&lt;0,0,IRR($B$83:F83)))</f>
        <v>1.8049267727036251</v>
      </c>
      <c r="G88" s="289">
        <f>IF((ISERR(IRR($B$83:G83))),0,IF(IRR($B$83:G83)&lt;0,0,IRR($B$83:G83)))</f>
        <v>1.8416379915245198</v>
      </c>
      <c r="H88" s="289">
        <f>IF((ISERR(IRR($B$83:H83))),0,IF(IRR($B$83:H83)&lt;0,0,IRR($B$83:H83)))</f>
        <v>1.854451873683125</v>
      </c>
      <c r="I88" s="289">
        <f>IF((ISERR(IRR($B$83:I83))),0,IF(IRR($B$83:I83)&lt;0,0,IRR($B$83:I83)))</f>
        <v>1.8590583333330386</v>
      </c>
      <c r="J88" s="289">
        <f>IF((ISERR(IRR($B$83:J83))),0,IF(IRR($B$83:J83)&lt;0,0,IRR($B$83:J83)))</f>
        <v>1.8607371890799094</v>
      </c>
      <c r="K88" s="289">
        <f>IF((ISERR(IRR($B$83:K83))),0,IF(IRR($B$83:K83)&lt;0,0,IRR($B$83:K83)))</f>
        <v>1.8613528957068932</v>
      </c>
      <c r="L88" s="289">
        <f>IF((ISERR(IRR($B$83:L83))),0,IF(IRR($B$83:L83)&lt;0,0,IRR($B$83:L83)))</f>
        <v>1.8615793299453345</v>
      </c>
      <c r="M88" s="289">
        <f>IF((ISERR(IRR($B$83:M83))),0,IF(IRR($B$83:M83)&lt;0,0,IRR($B$83:M83)))</f>
        <v>1.8616627053528609</v>
      </c>
      <c r="N88" s="289">
        <f>IF((ISERR(IRR($B$83:N83))),0,IF(IRR($B$83:N83)&lt;0,0,IRR($B$83:N83)))</f>
        <v>1.8616934211825953</v>
      </c>
      <c r="O88" s="289">
        <f>IF((ISERR(IRR($B$83:O83))),0,IF(IRR($B$83:O83)&lt;0,0,IRR($B$83:O83)))</f>
        <v>1.8617047396123043</v>
      </c>
      <c r="P88" s="289">
        <f>IF((ISERR(IRR($B$83:P83))),0,IF(IRR($B$83:P83)&lt;0,0,IRR($B$83:P83)))</f>
        <v>1.861708910756831</v>
      </c>
      <c r="Q88" s="289">
        <f>IF((ISERR(IRR($B$83:Q83))),0,IF(IRR($B$83:Q83)&lt;0,0,IRR($B$83:Q83)))</f>
        <v>1.8617104480142221</v>
      </c>
      <c r="R88" s="289">
        <f>IF((ISERR(IRR($B$83:R83))),0,IF(IRR($B$83:R83)&lt;0,0,IRR($B$83:R83)))</f>
        <v>1.861711014580425</v>
      </c>
      <c r="S88" s="289">
        <f>IF((ISERR(IRR($B$83:S83))),0,IF(IRR($B$83:S83)&lt;0,0,IRR($B$83:S83)))</f>
        <v>1.8617112233962381</v>
      </c>
      <c r="T88" s="289">
        <f>IF((ISERR(IRR($B$83:T83))),0,IF(IRR($B$83:T83)&lt;0,0,IRR($B$83:T83)))</f>
        <v>1.8617113003594046</v>
      </c>
      <c r="U88" s="289">
        <f>IF((ISERR(IRR($B$83:U83))),0,IF(IRR($B$83:U83)&lt;0,0,IRR($B$83:U83)))</f>
        <v>1.8617113287260763</v>
      </c>
      <c r="V88" s="289">
        <f>IF((ISERR(IRR($B$83:V83))),0,IF(IRR($B$83:V83)&lt;0,0,IRR($B$83:V83)))</f>
        <v>1.8617113391814404</v>
      </c>
      <c r="W88" s="289">
        <f>IF((ISERR(IRR($B$83:W83))),0,IF(IRR($B$83:W83)&lt;0,0,IRR($B$83:W83)))</f>
        <v>1.8617113430351093</v>
      </c>
      <c r="X88" s="289">
        <f>IF((ISERR(IRR($B$83:X83))),0,IF(IRR($B$83:X83)&lt;0,0,IRR($B$83:X83)))</f>
        <v>1.8617113444555087</v>
      </c>
      <c r="Y88" s="289">
        <f>IF((ISERR(IRR($B$83:Y83))),0,IF(IRR($B$83:Y83)&lt;0,0,IRR($B$83:Y83)))</f>
        <v>1.8617113449790135</v>
      </c>
      <c r="Z88" s="289">
        <f>IF((ISERR(IRR($B$83:Z83))),0,IF(IRR($B$83:Z83)&lt;0,0,IRR($B$83:Z83)))</f>
        <v>1.8617113451720675</v>
      </c>
      <c r="AA88" s="289">
        <f>IF((ISERR(IRR($B$83:AA83))),0,IF(IRR($B$83:AA83)&lt;0,0,IRR($B$83:AA83)))</f>
        <v>1.8617113452431995</v>
      </c>
      <c r="AB88" s="289">
        <f>IF((ISERR(IRR($B$83:AB83))),0,IF(IRR($B$83:AB83)&lt;0,0,IRR($B$83:AB83)))</f>
        <v>1.8617113452694189</v>
      </c>
      <c r="AC88" s="289">
        <f>IF((ISERR(IRR($B$83:AC83))),0,IF(IRR($B$83:AC83)&lt;0,0,IRR($B$83:AC83)))</f>
        <v>1.8617113452790837</v>
      </c>
      <c r="AD88" s="289">
        <f>IF((ISERR(IRR($B$83:AD83))),0,IF(IRR($B$83:AD83)&lt;0,0,IRR($B$83:AD83)))</f>
        <v>1.8617113452826461</v>
      </c>
      <c r="AE88" s="289">
        <f>IF((ISERR(IRR($B$83:AE83))),0,IF(IRR($B$83:AE83)&lt;0,0,IRR($B$83:AE83)))</f>
        <v>1.8617113452839589</v>
      </c>
      <c r="AF88" s="289">
        <f>IF((ISERR(IRR($B$83:AF83))),0,IF(IRR($B$83:AF83)&lt;0,0,IRR($B$83:AF83)))</f>
        <v>1.8617113452844425</v>
      </c>
      <c r="AG88" s="289">
        <f>IF((ISERR(IRR($B$83:AG83))),0,IF(IRR($B$83:AG83)&lt;0,0,IRR($B$83:AG83)))</f>
        <v>1.861711345284621</v>
      </c>
      <c r="AH88" s="289">
        <f>IF((ISERR(IRR($B$83:AH83))),0,IF(IRR($B$83:AH83)&lt;0,0,IRR($B$83:AH83)))</f>
        <v>1.8617113452846872</v>
      </c>
      <c r="AI88" s="289">
        <f>IF((ISERR(IRR($B$83:AI83))),0,IF(IRR($B$83:AI83)&lt;0,0,IRR($B$83:AI83)))</f>
        <v>1.8617113452847107</v>
      </c>
      <c r="AJ88" s="289">
        <f>IF((ISERR(IRR($B$83:AJ83))),0,IF(IRR($B$83:AJ83)&lt;0,0,IRR($B$83:AJ83)))</f>
        <v>1.86171134528472</v>
      </c>
      <c r="AK88" s="289">
        <f>IF((ISERR(IRR($B$83:AK83))),0,IF(IRR($B$83:AK83)&lt;0,0,IRR($B$83:AK83)))</f>
        <v>1.8617113452847236</v>
      </c>
      <c r="AL88" s="289">
        <f>IF((ISERR(IRR($B$83:AL83))),0,IF(IRR($B$83:AL83)&lt;0,0,IRR($B$83:AL83)))</f>
        <v>1.8617113452847245</v>
      </c>
      <c r="AM88" s="289">
        <f>IF((ISERR(IRR($B$83:AM83))),0,IF(IRR($B$83:AM83)&lt;0,0,IRR($B$83:AM83)))</f>
        <v>1.8617113452847254</v>
      </c>
      <c r="AN88" s="289">
        <f>IF((ISERR(IRR($B$83:AN83))),0,IF(IRR($B$83:AN83)&lt;0,0,IRR($B$83:AN83)))</f>
        <v>1.8617113452847254</v>
      </c>
      <c r="AO88" s="289">
        <f>IF((ISERR(IRR($B$83:AO83))),0,IF(IRR($B$83:AO83)&lt;0,0,IRR($B$83:AO83)))</f>
        <v>1.8617113452847254</v>
      </c>
      <c r="AP88" s="289">
        <f>IF((ISERR(IRR($B$83:AP83))),0,IF(IRR($B$83:AP83)&lt;0,0,IRR($B$83:AP83)))</f>
        <v>1.8617113452847245</v>
      </c>
    </row>
    <row r="89" spans="1:45" ht="14.25" x14ac:dyDescent="0.2">
      <c r="A89" s="236" t="s">
        <v>303</v>
      </c>
      <c r="B89" s="290">
        <f>IF(AND(B84&gt;0,A84&lt;0),(B74-(B84/(B84-A84))),0)</f>
        <v>0</v>
      </c>
      <c r="C89" s="290">
        <f t="shared" ref="C89:AP89" si="31">IF(AND(C84&gt;0,B84&lt;0),(C74-(C84/(C84-B84))),0)</f>
        <v>1.835594283420118</v>
      </c>
      <c r="D89" s="290">
        <f t="shared" si="31"/>
        <v>0</v>
      </c>
      <c r="E89" s="290">
        <f t="shared" si="31"/>
        <v>0</v>
      </c>
      <c r="F89" s="290">
        <f t="shared" si="31"/>
        <v>0</v>
      </c>
      <c r="G89" s="290">
        <f t="shared" si="31"/>
        <v>0</v>
      </c>
      <c r="H89" s="290">
        <f>IF(AND(H84&gt;0,G84&lt;0),(H74-(H84/(H84-G84))),0)</f>
        <v>0</v>
      </c>
      <c r="I89" s="290">
        <f t="shared" si="31"/>
        <v>0</v>
      </c>
      <c r="J89" s="290">
        <f t="shared" si="31"/>
        <v>0</v>
      </c>
      <c r="K89" s="290">
        <f t="shared" si="31"/>
        <v>0</v>
      </c>
      <c r="L89" s="290">
        <f t="shared" si="31"/>
        <v>0</v>
      </c>
      <c r="M89" s="290">
        <f t="shared" si="31"/>
        <v>0</v>
      </c>
      <c r="N89" s="290">
        <f t="shared" si="31"/>
        <v>0</v>
      </c>
      <c r="O89" s="290">
        <f t="shared" si="31"/>
        <v>0</v>
      </c>
      <c r="P89" s="290">
        <f t="shared" si="31"/>
        <v>0</v>
      </c>
      <c r="Q89" s="290">
        <f t="shared" si="31"/>
        <v>0</v>
      </c>
      <c r="R89" s="290">
        <f t="shared" si="31"/>
        <v>0</v>
      </c>
      <c r="S89" s="290">
        <f t="shared" si="31"/>
        <v>0</v>
      </c>
      <c r="T89" s="290">
        <f t="shared" si="31"/>
        <v>0</v>
      </c>
      <c r="U89" s="290">
        <f t="shared" si="31"/>
        <v>0</v>
      </c>
      <c r="V89" s="290">
        <f t="shared" si="31"/>
        <v>0</v>
      </c>
      <c r="W89" s="290">
        <f t="shared" si="31"/>
        <v>0</v>
      </c>
      <c r="X89" s="290">
        <f t="shared" si="31"/>
        <v>0</v>
      </c>
      <c r="Y89" s="290">
        <f t="shared" si="31"/>
        <v>0</v>
      </c>
      <c r="Z89" s="290">
        <f t="shared" si="31"/>
        <v>0</v>
      </c>
      <c r="AA89" s="290">
        <f t="shared" si="31"/>
        <v>0</v>
      </c>
      <c r="AB89" s="290">
        <f t="shared" si="31"/>
        <v>0</v>
      </c>
      <c r="AC89" s="290">
        <f t="shared" si="31"/>
        <v>0</v>
      </c>
      <c r="AD89" s="290">
        <f t="shared" si="31"/>
        <v>0</v>
      </c>
      <c r="AE89" s="290">
        <f t="shared" si="31"/>
        <v>0</v>
      </c>
      <c r="AF89" s="290">
        <f t="shared" si="31"/>
        <v>0</v>
      </c>
      <c r="AG89" s="290">
        <f t="shared" si="31"/>
        <v>0</v>
      </c>
      <c r="AH89" s="290">
        <f t="shared" si="31"/>
        <v>0</v>
      </c>
      <c r="AI89" s="290">
        <f t="shared" si="31"/>
        <v>0</v>
      </c>
      <c r="AJ89" s="290">
        <f t="shared" si="31"/>
        <v>0</v>
      </c>
      <c r="AK89" s="290">
        <f t="shared" si="31"/>
        <v>0</v>
      </c>
      <c r="AL89" s="290">
        <f t="shared" si="31"/>
        <v>0</v>
      </c>
      <c r="AM89" s="290">
        <f t="shared" si="31"/>
        <v>0</v>
      </c>
      <c r="AN89" s="290">
        <f t="shared" si="31"/>
        <v>0</v>
      </c>
      <c r="AO89" s="290">
        <f t="shared" si="31"/>
        <v>0</v>
      </c>
      <c r="AP89" s="290">
        <f t="shared" si="31"/>
        <v>0</v>
      </c>
    </row>
    <row r="90" spans="1:45" ht="15" thickBot="1" x14ac:dyDescent="0.25">
      <c r="A90" s="246" t="s">
        <v>302</v>
      </c>
      <c r="B90" s="247">
        <f t="shared" ref="B90:AP90" si="32">IF(AND(B87&gt;0,A87&lt;0),(B74-(B87/(B87-A87))),0)</f>
        <v>0</v>
      </c>
      <c r="C90" s="247">
        <f t="shared" si="32"/>
        <v>0</v>
      </c>
      <c r="D90" s="247">
        <f t="shared" si="32"/>
        <v>2.0039312367685245</v>
      </c>
      <c r="E90" s="247">
        <f t="shared" si="32"/>
        <v>0</v>
      </c>
      <c r="F90" s="247">
        <f t="shared" si="32"/>
        <v>0</v>
      </c>
      <c r="G90" s="247">
        <f t="shared" si="32"/>
        <v>0</v>
      </c>
      <c r="H90" s="247">
        <f t="shared" si="32"/>
        <v>0</v>
      </c>
      <c r="I90" s="247">
        <f t="shared" si="32"/>
        <v>0</v>
      </c>
      <c r="J90" s="247">
        <f t="shared" si="32"/>
        <v>0</v>
      </c>
      <c r="K90" s="247">
        <f t="shared" si="32"/>
        <v>0</v>
      </c>
      <c r="L90" s="247">
        <f t="shared" si="32"/>
        <v>0</v>
      </c>
      <c r="M90" s="247">
        <f t="shared" si="32"/>
        <v>0</v>
      </c>
      <c r="N90" s="247">
        <f t="shared" si="32"/>
        <v>0</v>
      </c>
      <c r="O90" s="247">
        <f t="shared" si="32"/>
        <v>0</v>
      </c>
      <c r="P90" s="247">
        <f t="shared" si="32"/>
        <v>0</v>
      </c>
      <c r="Q90" s="247">
        <f t="shared" si="32"/>
        <v>0</v>
      </c>
      <c r="R90" s="247">
        <f t="shared" si="32"/>
        <v>0</v>
      </c>
      <c r="S90" s="247">
        <f t="shared" si="32"/>
        <v>0</v>
      </c>
      <c r="T90" s="247">
        <f t="shared" si="32"/>
        <v>0</v>
      </c>
      <c r="U90" s="247">
        <f t="shared" si="32"/>
        <v>0</v>
      </c>
      <c r="V90" s="247">
        <f t="shared" si="32"/>
        <v>0</v>
      </c>
      <c r="W90" s="247">
        <f t="shared" si="32"/>
        <v>0</v>
      </c>
      <c r="X90" s="247">
        <f t="shared" si="32"/>
        <v>0</v>
      </c>
      <c r="Y90" s="247">
        <f t="shared" si="32"/>
        <v>0</v>
      </c>
      <c r="Z90" s="247">
        <f t="shared" si="32"/>
        <v>0</v>
      </c>
      <c r="AA90" s="247">
        <f t="shared" si="32"/>
        <v>0</v>
      </c>
      <c r="AB90" s="247">
        <f t="shared" si="32"/>
        <v>0</v>
      </c>
      <c r="AC90" s="247">
        <f t="shared" si="32"/>
        <v>0</v>
      </c>
      <c r="AD90" s="247">
        <f t="shared" si="32"/>
        <v>0</v>
      </c>
      <c r="AE90" s="247">
        <f t="shared" si="32"/>
        <v>0</v>
      </c>
      <c r="AF90" s="247">
        <f t="shared" si="32"/>
        <v>0</v>
      </c>
      <c r="AG90" s="247">
        <f t="shared" si="32"/>
        <v>0</v>
      </c>
      <c r="AH90" s="247">
        <f t="shared" si="32"/>
        <v>0</v>
      </c>
      <c r="AI90" s="247">
        <f t="shared" si="32"/>
        <v>0</v>
      </c>
      <c r="AJ90" s="247">
        <f t="shared" si="32"/>
        <v>0</v>
      </c>
      <c r="AK90" s="247">
        <f t="shared" si="32"/>
        <v>0</v>
      </c>
      <c r="AL90" s="247">
        <f t="shared" si="32"/>
        <v>0</v>
      </c>
      <c r="AM90" s="247">
        <f t="shared" si="32"/>
        <v>0</v>
      </c>
      <c r="AN90" s="247">
        <f t="shared" si="32"/>
        <v>0</v>
      </c>
      <c r="AO90" s="247">
        <f t="shared" si="32"/>
        <v>0</v>
      </c>
      <c r="AP90" s="247">
        <f t="shared" si="32"/>
        <v>0</v>
      </c>
    </row>
    <row r="91" spans="1:45" s="224" customFormat="1" x14ac:dyDescent="0.2">
      <c r="A91" s="198"/>
      <c r="B91" s="248">
        <v>2017</v>
      </c>
      <c r="C91" s="248">
        <f>B91+1</f>
        <v>2018</v>
      </c>
      <c r="D91" s="183">
        <f t="shared" ref="D91:AP91" si="33">C91+1</f>
        <v>2019</v>
      </c>
      <c r="E91" s="183">
        <f t="shared" si="33"/>
        <v>2020</v>
      </c>
      <c r="F91" s="183">
        <f t="shared" si="33"/>
        <v>2021</v>
      </c>
      <c r="G91" s="183">
        <f t="shared" si="33"/>
        <v>2022</v>
      </c>
      <c r="H91" s="183">
        <f t="shared" si="33"/>
        <v>2023</v>
      </c>
      <c r="I91" s="183">
        <f t="shared" si="33"/>
        <v>2024</v>
      </c>
      <c r="J91" s="183">
        <f t="shared" si="33"/>
        <v>2025</v>
      </c>
      <c r="K91" s="183">
        <f t="shared" si="33"/>
        <v>2026</v>
      </c>
      <c r="L91" s="183">
        <f t="shared" si="33"/>
        <v>2027</v>
      </c>
      <c r="M91" s="183">
        <f t="shared" si="33"/>
        <v>2028</v>
      </c>
      <c r="N91" s="183">
        <f t="shared" si="33"/>
        <v>2029</v>
      </c>
      <c r="O91" s="183">
        <f t="shared" si="33"/>
        <v>2030</v>
      </c>
      <c r="P91" s="183">
        <f t="shared" si="33"/>
        <v>2031</v>
      </c>
      <c r="Q91" s="183">
        <f t="shared" si="33"/>
        <v>2032</v>
      </c>
      <c r="R91" s="183">
        <f t="shared" si="33"/>
        <v>2033</v>
      </c>
      <c r="S91" s="183">
        <f t="shared" si="33"/>
        <v>2034</v>
      </c>
      <c r="T91" s="183">
        <f t="shared" si="33"/>
        <v>2035</v>
      </c>
      <c r="U91" s="183">
        <f t="shared" si="33"/>
        <v>2036</v>
      </c>
      <c r="V91" s="183">
        <f t="shared" si="33"/>
        <v>2037</v>
      </c>
      <c r="W91" s="183">
        <f t="shared" si="33"/>
        <v>2038</v>
      </c>
      <c r="X91" s="183">
        <f t="shared" si="33"/>
        <v>2039</v>
      </c>
      <c r="Y91" s="183">
        <f t="shared" si="33"/>
        <v>2040</v>
      </c>
      <c r="Z91" s="183">
        <f t="shared" si="33"/>
        <v>2041</v>
      </c>
      <c r="AA91" s="183">
        <f t="shared" si="33"/>
        <v>2042</v>
      </c>
      <c r="AB91" s="183">
        <f t="shared" si="33"/>
        <v>2043</v>
      </c>
      <c r="AC91" s="183">
        <f t="shared" si="33"/>
        <v>2044</v>
      </c>
      <c r="AD91" s="183">
        <f t="shared" si="33"/>
        <v>2045</v>
      </c>
      <c r="AE91" s="183">
        <f t="shared" si="33"/>
        <v>2046</v>
      </c>
      <c r="AF91" s="183">
        <f t="shared" si="33"/>
        <v>2047</v>
      </c>
      <c r="AG91" s="183">
        <f t="shared" si="33"/>
        <v>2048</v>
      </c>
      <c r="AH91" s="183">
        <f t="shared" si="33"/>
        <v>2049</v>
      </c>
      <c r="AI91" s="183">
        <f t="shared" si="33"/>
        <v>2050</v>
      </c>
      <c r="AJ91" s="183">
        <f t="shared" si="33"/>
        <v>2051</v>
      </c>
      <c r="AK91" s="183">
        <f t="shared" si="33"/>
        <v>2052</v>
      </c>
      <c r="AL91" s="183">
        <f t="shared" si="33"/>
        <v>2053</v>
      </c>
      <c r="AM91" s="183">
        <f t="shared" si="33"/>
        <v>2054</v>
      </c>
      <c r="AN91" s="183">
        <f t="shared" si="33"/>
        <v>2055</v>
      </c>
      <c r="AO91" s="183">
        <f t="shared" si="33"/>
        <v>2056</v>
      </c>
      <c r="AP91" s="183">
        <f t="shared" si="33"/>
        <v>2057</v>
      </c>
      <c r="AQ91" s="184"/>
      <c r="AR91" s="184"/>
      <c r="AS91" s="184"/>
    </row>
    <row r="92" spans="1:45" ht="15.6" customHeight="1" x14ac:dyDescent="0.2">
      <c r="A92" s="249" t="s">
        <v>301</v>
      </c>
      <c r="B92" s="128"/>
      <c r="C92" s="128"/>
      <c r="D92" s="128"/>
      <c r="E92" s="128"/>
      <c r="F92" s="128"/>
      <c r="G92" s="128"/>
      <c r="H92" s="128"/>
      <c r="I92" s="128"/>
      <c r="J92" s="128"/>
      <c r="K92" s="128"/>
      <c r="L92" s="250">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300</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299</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298</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297</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46" t="s">
        <v>552</v>
      </c>
      <c r="B97" s="446"/>
      <c r="C97" s="446"/>
      <c r="D97" s="446"/>
      <c r="E97" s="446"/>
      <c r="F97" s="446"/>
      <c r="G97" s="446"/>
      <c r="H97" s="446"/>
      <c r="I97" s="446"/>
      <c r="J97" s="446"/>
      <c r="K97" s="446"/>
      <c r="L97" s="446"/>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ht="16.5" thickBot="1" x14ac:dyDescent="0.25">
      <c r="C98" s="251"/>
    </row>
    <row r="99" spans="1:71" s="257" customFormat="1" ht="16.5" thickTop="1" x14ac:dyDescent="0.2">
      <c r="A99" s="252" t="s">
        <v>553</v>
      </c>
      <c r="B99" s="253">
        <f>B81*B85</f>
        <v>-4694413.1135649104</v>
      </c>
      <c r="C99" s="254">
        <f>C81*C85</f>
        <v>0</v>
      </c>
      <c r="D99" s="254">
        <f t="shared" ref="D99:AP99" si="34">D81*D85</f>
        <v>0</v>
      </c>
      <c r="E99" s="254">
        <f t="shared" si="34"/>
        <v>0</v>
      </c>
      <c r="F99" s="254">
        <f t="shared" si="34"/>
        <v>0</v>
      </c>
      <c r="G99" s="254">
        <f t="shared" si="34"/>
        <v>0</v>
      </c>
      <c r="H99" s="254">
        <f t="shared" si="34"/>
        <v>0</v>
      </c>
      <c r="I99" s="254">
        <f t="shared" si="34"/>
        <v>0</v>
      </c>
      <c r="J99" s="254">
        <f>J81*J85</f>
        <v>0</v>
      </c>
      <c r="K99" s="254">
        <f t="shared" si="34"/>
        <v>0</v>
      </c>
      <c r="L99" s="254">
        <f>L81*L85</f>
        <v>0</v>
      </c>
      <c r="M99" s="254">
        <f t="shared" si="34"/>
        <v>0</v>
      </c>
      <c r="N99" s="254">
        <f t="shared" si="34"/>
        <v>0</v>
      </c>
      <c r="O99" s="254">
        <f t="shared" si="34"/>
        <v>0</v>
      </c>
      <c r="P99" s="254">
        <f t="shared" si="34"/>
        <v>0</v>
      </c>
      <c r="Q99" s="254">
        <f t="shared" si="34"/>
        <v>0</v>
      </c>
      <c r="R99" s="254">
        <f t="shared" si="34"/>
        <v>0</v>
      </c>
      <c r="S99" s="254">
        <f t="shared" si="34"/>
        <v>0</v>
      </c>
      <c r="T99" s="254">
        <f t="shared" si="34"/>
        <v>0</v>
      </c>
      <c r="U99" s="254">
        <f t="shared" si="34"/>
        <v>0</v>
      </c>
      <c r="V99" s="254">
        <f t="shared" si="34"/>
        <v>0</v>
      </c>
      <c r="W99" s="254">
        <f t="shared" si="34"/>
        <v>0</v>
      </c>
      <c r="X99" s="254">
        <f t="shared" si="34"/>
        <v>0</v>
      </c>
      <c r="Y99" s="254">
        <f t="shared" si="34"/>
        <v>0</v>
      </c>
      <c r="Z99" s="254">
        <f t="shared" si="34"/>
        <v>0</v>
      </c>
      <c r="AA99" s="254">
        <f t="shared" si="34"/>
        <v>0</v>
      </c>
      <c r="AB99" s="254">
        <f t="shared" si="34"/>
        <v>0</v>
      </c>
      <c r="AC99" s="254">
        <f t="shared" si="34"/>
        <v>0</v>
      </c>
      <c r="AD99" s="254">
        <f t="shared" si="34"/>
        <v>0</v>
      </c>
      <c r="AE99" s="254">
        <f t="shared" si="34"/>
        <v>0</v>
      </c>
      <c r="AF99" s="254">
        <f t="shared" si="34"/>
        <v>0</v>
      </c>
      <c r="AG99" s="254">
        <f t="shared" si="34"/>
        <v>0</v>
      </c>
      <c r="AH99" s="254">
        <f t="shared" si="34"/>
        <v>0</v>
      </c>
      <c r="AI99" s="254">
        <f t="shared" si="34"/>
        <v>0</v>
      </c>
      <c r="AJ99" s="254">
        <f t="shared" si="34"/>
        <v>0</v>
      </c>
      <c r="AK99" s="254">
        <f t="shared" si="34"/>
        <v>0</v>
      </c>
      <c r="AL99" s="254">
        <f t="shared" si="34"/>
        <v>0</v>
      </c>
      <c r="AM99" s="254">
        <f t="shared" si="34"/>
        <v>0</v>
      </c>
      <c r="AN99" s="254">
        <f t="shared" si="34"/>
        <v>0</v>
      </c>
      <c r="AO99" s="254">
        <f t="shared" si="34"/>
        <v>0</v>
      </c>
      <c r="AP99" s="254">
        <f t="shared" si="34"/>
        <v>0</v>
      </c>
      <c r="AQ99" s="255">
        <f>SUM(B99:AP99)</f>
        <v>-4694413.1135649104</v>
      </c>
      <c r="AR99" s="256"/>
      <c r="AS99" s="256"/>
    </row>
    <row r="100" spans="1:71" s="260" customFormat="1" x14ac:dyDescent="0.2">
      <c r="A100" s="258">
        <f>AQ99</f>
        <v>-4694413.1135649104</v>
      </c>
      <c r="B100" s="259"/>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0" customFormat="1" x14ac:dyDescent="0.2">
      <c r="A101" s="258">
        <f>AP87</f>
        <v>18896800.583620295</v>
      </c>
      <c r="B101" s="259"/>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0" customFormat="1" x14ac:dyDescent="0.2">
      <c r="A102" s="261" t="s">
        <v>554</v>
      </c>
      <c r="B102" s="291">
        <f>(A101+-A100)/-A100</f>
        <v>5.0253808360019194</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0" customFormat="1" x14ac:dyDescent="0.2">
      <c r="A103" s="262"/>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x14ac:dyDescent="0.2">
      <c r="A104" s="292" t="s">
        <v>555</v>
      </c>
      <c r="B104" s="292" t="s">
        <v>556</v>
      </c>
      <c r="C104" s="292" t="s">
        <v>557</v>
      </c>
      <c r="D104" s="292" t="s">
        <v>558</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93">
        <f>G30/1000/1000</f>
        <v>13.022447665210549</v>
      </c>
      <c r="B105" s="294">
        <f>L88</f>
        <v>1.8615793299453345</v>
      </c>
      <c r="C105" s="295">
        <f>G28</f>
        <v>1.835594283420118</v>
      </c>
      <c r="D105" s="295">
        <f>G29</f>
        <v>2.0039312367685245</v>
      </c>
      <c r="E105" s="265" t="s">
        <v>559</v>
      </c>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c r="AK105" s="265"/>
      <c r="AL105" s="265"/>
      <c r="AM105" s="265"/>
      <c r="AN105" s="265"/>
      <c r="AO105" s="265"/>
      <c r="AP105" s="265"/>
      <c r="AQ105" s="265"/>
      <c r="AR105" s="265"/>
      <c r="AS105" s="265"/>
      <c r="AT105" s="265"/>
      <c r="AU105" s="265"/>
      <c r="AV105" s="265"/>
      <c r="AW105" s="265"/>
      <c r="AX105" s="265"/>
      <c r="AY105" s="265"/>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row>
    <row r="106" spans="1:71" ht="12.75" x14ac:dyDescent="0.2">
      <c r="A106" s="266"/>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60"/>
      <c r="AU107" s="260"/>
      <c r="AV107" s="260"/>
      <c r="AW107" s="260"/>
      <c r="AX107" s="260"/>
      <c r="AY107" s="260"/>
      <c r="AZ107" s="260"/>
      <c r="BA107" s="260"/>
      <c r="BB107" s="260"/>
      <c r="BC107" s="260"/>
      <c r="BD107" s="260"/>
      <c r="BE107" s="260"/>
      <c r="BF107" s="260"/>
      <c r="BG107" s="260"/>
    </row>
    <row r="108" spans="1:71" ht="12.75" x14ac:dyDescent="0.2">
      <c r="A108" s="299" t="s">
        <v>560</v>
      </c>
      <c r="B108" s="300"/>
      <c r="C108" s="300">
        <f>C109*$B$111*$B$112*1000</f>
        <v>1670904.5088384002</v>
      </c>
      <c r="D108" s="300">
        <f t="shared" ref="D108:AP108" si="36">D109*$B$111*$B$112*1000</f>
        <v>3341809.0176768005</v>
      </c>
      <c r="E108" s="300">
        <f>E109*$B$111*$B$112*1000</f>
        <v>5063346.9964800011</v>
      </c>
      <c r="F108" s="300">
        <f t="shared" si="36"/>
        <v>5063346.9964800011</v>
      </c>
      <c r="G108" s="300">
        <f t="shared" si="36"/>
        <v>5063346.9964800011</v>
      </c>
      <c r="H108" s="300">
        <f t="shared" si="36"/>
        <v>5063346.9964800011</v>
      </c>
      <c r="I108" s="300">
        <f t="shared" si="36"/>
        <v>5063346.9964800011</v>
      </c>
      <c r="J108" s="300">
        <f t="shared" si="36"/>
        <v>5063346.9964800011</v>
      </c>
      <c r="K108" s="300">
        <f t="shared" si="36"/>
        <v>5063346.9964800011</v>
      </c>
      <c r="L108" s="300">
        <f t="shared" si="36"/>
        <v>5063346.9964800011</v>
      </c>
      <c r="M108" s="300">
        <f t="shared" si="36"/>
        <v>5063346.9964800011</v>
      </c>
      <c r="N108" s="300">
        <f t="shared" si="36"/>
        <v>5063346.9964800011</v>
      </c>
      <c r="O108" s="300">
        <f t="shared" si="36"/>
        <v>5063346.9964800011</v>
      </c>
      <c r="P108" s="300">
        <f t="shared" si="36"/>
        <v>5063346.9964800011</v>
      </c>
      <c r="Q108" s="300">
        <f t="shared" si="36"/>
        <v>5063346.9964800011</v>
      </c>
      <c r="R108" s="300">
        <f t="shared" si="36"/>
        <v>5063346.9964800011</v>
      </c>
      <c r="S108" s="300">
        <f t="shared" si="36"/>
        <v>5063346.9964800011</v>
      </c>
      <c r="T108" s="300">
        <f t="shared" si="36"/>
        <v>5063346.9964800011</v>
      </c>
      <c r="U108" s="300">
        <f t="shared" si="36"/>
        <v>5063346.9964800011</v>
      </c>
      <c r="V108" s="300">
        <f t="shared" si="36"/>
        <v>5063346.9964800011</v>
      </c>
      <c r="W108" s="300">
        <f t="shared" si="36"/>
        <v>5063346.9964800011</v>
      </c>
      <c r="X108" s="300">
        <f t="shared" si="36"/>
        <v>5063346.9964800011</v>
      </c>
      <c r="Y108" s="300">
        <f t="shared" si="36"/>
        <v>5063346.9964800011</v>
      </c>
      <c r="Z108" s="300">
        <f t="shared" si="36"/>
        <v>5063346.9964800011</v>
      </c>
      <c r="AA108" s="300">
        <f t="shared" si="36"/>
        <v>5063346.9964800011</v>
      </c>
      <c r="AB108" s="300">
        <f t="shared" si="36"/>
        <v>5063346.9964800011</v>
      </c>
      <c r="AC108" s="300">
        <f t="shared" si="36"/>
        <v>5063346.9964800011</v>
      </c>
      <c r="AD108" s="300">
        <f t="shared" si="36"/>
        <v>5063346.9964800011</v>
      </c>
      <c r="AE108" s="300">
        <f t="shared" si="36"/>
        <v>5063346.9964800011</v>
      </c>
      <c r="AF108" s="300">
        <f t="shared" si="36"/>
        <v>5063346.9964800011</v>
      </c>
      <c r="AG108" s="300">
        <f t="shared" si="36"/>
        <v>5063346.9964800011</v>
      </c>
      <c r="AH108" s="300">
        <f t="shared" si="36"/>
        <v>5063346.9964800011</v>
      </c>
      <c r="AI108" s="300">
        <f t="shared" si="36"/>
        <v>5063346.9964800011</v>
      </c>
      <c r="AJ108" s="300">
        <f t="shared" si="36"/>
        <v>5063346.9964800011</v>
      </c>
      <c r="AK108" s="300">
        <f t="shared" si="36"/>
        <v>5063346.9964800011</v>
      </c>
      <c r="AL108" s="300">
        <f t="shared" si="36"/>
        <v>5063346.9964800011</v>
      </c>
      <c r="AM108" s="300">
        <f t="shared" si="36"/>
        <v>5063346.9964800011</v>
      </c>
      <c r="AN108" s="300">
        <f t="shared" si="36"/>
        <v>5063346.9964800011</v>
      </c>
      <c r="AO108" s="300">
        <f t="shared" si="36"/>
        <v>5063346.9964800011</v>
      </c>
      <c r="AP108" s="300">
        <f t="shared" si="36"/>
        <v>5063346.9964800011</v>
      </c>
      <c r="AT108" s="260"/>
      <c r="AU108" s="260"/>
      <c r="AV108" s="260"/>
      <c r="AW108" s="260"/>
      <c r="AX108" s="260"/>
      <c r="AY108" s="260"/>
      <c r="AZ108" s="260"/>
      <c r="BA108" s="260"/>
      <c r="BB108" s="260"/>
      <c r="BC108" s="260"/>
      <c r="BD108" s="260"/>
      <c r="BE108" s="260"/>
      <c r="BF108" s="260"/>
      <c r="BG108" s="260"/>
    </row>
    <row r="109" spans="1:71" ht="12.75" x14ac:dyDescent="0.2">
      <c r="A109" s="299" t="s">
        <v>561</v>
      </c>
      <c r="B109" s="298"/>
      <c r="C109" s="298">
        <f>B109+$I$120*C113</f>
        <v>0.30996900000000005</v>
      </c>
      <c r="D109" s="298">
        <f>C109+$I$120*D113</f>
        <v>0.6199380000000001</v>
      </c>
      <c r="E109" s="298">
        <f t="shared" ref="E109:AP109" si="37">D109+$I$120*E113</f>
        <v>0.93930000000000013</v>
      </c>
      <c r="F109" s="298">
        <f t="shared" si="37"/>
        <v>0.93930000000000013</v>
      </c>
      <c r="G109" s="298">
        <f t="shared" si="37"/>
        <v>0.93930000000000013</v>
      </c>
      <c r="H109" s="298">
        <f t="shared" si="37"/>
        <v>0.93930000000000013</v>
      </c>
      <c r="I109" s="298">
        <f t="shared" si="37"/>
        <v>0.93930000000000013</v>
      </c>
      <c r="J109" s="298">
        <f t="shared" si="37"/>
        <v>0.93930000000000013</v>
      </c>
      <c r="K109" s="298">
        <f t="shared" si="37"/>
        <v>0.93930000000000013</v>
      </c>
      <c r="L109" s="298">
        <f t="shared" si="37"/>
        <v>0.93930000000000013</v>
      </c>
      <c r="M109" s="298">
        <f t="shared" si="37"/>
        <v>0.93930000000000013</v>
      </c>
      <c r="N109" s="298">
        <f t="shared" si="37"/>
        <v>0.93930000000000013</v>
      </c>
      <c r="O109" s="298">
        <f t="shared" si="37"/>
        <v>0.93930000000000013</v>
      </c>
      <c r="P109" s="298">
        <f t="shared" si="37"/>
        <v>0.93930000000000013</v>
      </c>
      <c r="Q109" s="298">
        <f t="shared" si="37"/>
        <v>0.93930000000000013</v>
      </c>
      <c r="R109" s="298">
        <f t="shared" si="37"/>
        <v>0.93930000000000013</v>
      </c>
      <c r="S109" s="298">
        <f t="shared" si="37"/>
        <v>0.93930000000000013</v>
      </c>
      <c r="T109" s="298">
        <f t="shared" si="37"/>
        <v>0.93930000000000013</v>
      </c>
      <c r="U109" s="298">
        <f t="shared" si="37"/>
        <v>0.93930000000000013</v>
      </c>
      <c r="V109" s="298">
        <f t="shared" si="37"/>
        <v>0.93930000000000013</v>
      </c>
      <c r="W109" s="298">
        <f t="shared" si="37"/>
        <v>0.93930000000000013</v>
      </c>
      <c r="X109" s="298">
        <f t="shared" si="37"/>
        <v>0.93930000000000013</v>
      </c>
      <c r="Y109" s="298">
        <f t="shared" si="37"/>
        <v>0.93930000000000013</v>
      </c>
      <c r="Z109" s="298">
        <f t="shared" si="37"/>
        <v>0.93930000000000013</v>
      </c>
      <c r="AA109" s="298">
        <f t="shared" si="37"/>
        <v>0.93930000000000013</v>
      </c>
      <c r="AB109" s="298">
        <f t="shared" si="37"/>
        <v>0.93930000000000013</v>
      </c>
      <c r="AC109" s="298">
        <f t="shared" si="37"/>
        <v>0.93930000000000013</v>
      </c>
      <c r="AD109" s="298">
        <f t="shared" si="37"/>
        <v>0.93930000000000013</v>
      </c>
      <c r="AE109" s="298">
        <f t="shared" si="37"/>
        <v>0.93930000000000013</v>
      </c>
      <c r="AF109" s="298">
        <f t="shared" si="37"/>
        <v>0.93930000000000013</v>
      </c>
      <c r="AG109" s="298">
        <f t="shared" si="37"/>
        <v>0.93930000000000013</v>
      </c>
      <c r="AH109" s="298">
        <f t="shared" si="37"/>
        <v>0.93930000000000013</v>
      </c>
      <c r="AI109" s="298">
        <f t="shared" si="37"/>
        <v>0.93930000000000013</v>
      </c>
      <c r="AJ109" s="298">
        <f t="shared" si="37"/>
        <v>0.93930000000000013</v>
      </c>
      <c r="AK109" s="298">
        <f t="shared" si="37"/>
        <v>0.93930000000000013</v>
      </c>
      <c r="AL109" s="298">
        <f t="shared" si="37"/>
        <v>0.93930000000000013</v>
      </c>
      <c r="AM109" s="298">
        <f t="shared" si="37"/>
        <v>0.93930000000000013</v>
      </c>
      <c r="AN109" s="298">
        <f t="shared" si="37"/>
        <v>0.93930000000000013</v>
      </c>
      <c r="AO109" s="298">
        <f t="shared" si="37"/>
        <v>0.93930000000000013</v>
      </c>
      <c r="AP109" s="298">
        <f t="shared" si="37"/>
        <v>0.93930000000000013</v>
      </c>
      <c r="AT109" s="260"/>
      <c r="AU109" s="260"/>
      <c r="AV109" s="260"/>
      <c r="AW109" s="260"/>
      <c r="AX109" s="260"/>
      <c r="AY109" s="260"/>
      <c r="AZ109" s="260"/>
      <c r="BA109" s="260"/>
      <c r="BB109" s="260"/>
      <c r="BC109" s="260"/>
      <c r="BD109" s="260"/>
      <c r="BE109" s="260"/>
      <c r="BF109" s="260"/>
      <c r="BG109" s="260"/>
    </row>
    <row r="110" spans="1:71" ht="12.75" x14ac:dyDescent="0.2">
      <c r="A110" s="299" t="s">
        <v>562</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60"/>
      <c r="AU110" s="260"/>
      <c r="AV110" s="260"/>
      <c r="AW110" s="260"/>
      <c r="AX110" s="260"/>
      <c r="AY110" s="260"/>
      <c r="AZ110" s="260"/>
      <c r="BA110" s="260"/>
      <c r="BB110" s="260"/>
      <c r="BC110" s="260"/>
      <c r="BD110" s="260"/>
      <c r="BE110" s="260"/>
      <c r="BF110" s="260"/>
      <c r="BG110" s="260"/>
    </row>
    <row r="111" spans="1:71" ht="12.75" x14ac:dyDescent="0.2">
      <c r="A111" s="299" t="s">
        <v>563</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60"/>
      <c r="AU111" s="260"/>
      <c r="AV111" s="260"/>
      <c r="AW111" s="260"/>
      <c r="AX111" s="260"/>
      <c r="AY111" s="260"/>
      <c r="AZ111" s="260"/>
      <c r="BA111" s="260"/>
      <c r="BB111" s="260"/>
      <c r="BC111" s="260"/>
      <c r="BD111" s="260"/>
      <c r="BE111" s="260"/>
      <c r="BF111" s="260"/>
      <c r="BG111" s="260"/>
    </row>
    <row r="112" spans="1:71" ht="12.75" x14ac:dyDescent="0.2">
      <c r="A112" s="299" t="s">
        <v>564</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60"/>
      <c r="AU112" s="260"/>
      <c r="AV112" s="260"/>
      <c r="AW112" s="260"/>
      <c r="AX112" s="260"/>
      <c r="AY112" s="260"/>
      <c r="AZ112" s="260"/>
      <c r="BA112" s="260"/>
      <c r="BB112" s="260"/>
      <c r="BC112" s="260"/>
      <c r="BD112" s="260"/>
      <c r="BE112" s="260"/>
      <c r="BF112" s="260"/>
      <c r="BG112" s="260"/>
    </row>
    <row r="113" spans="1:71" ht="15" x14ac:dyDescent="0.2">
      <c r="A113" s="302" t="s">
        <v>565</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60"/>
      <c r="AU113" s="260"/>
      <c r="AV113" s="260"/>
      <c r="AW113" s="260"/>
      <c r="AX113" s="260"/>
      <c r="AY113" s="260"/>
      <c r="AZ113" s="260"/>
      <c r="BA113" s="260"/>
      <c r="BB113" s="260"/>
      <c r="BC113" s="260"/>
      <c r="BD113" s="260"/>
      <c r="BE113" s="260"/>
      <c r="BF113" s="260"/>
      <c r="BG113" s="260"/>
    </row>
    <row r="114" spans="1:71" ht="12.75" x14ac:dyDescent="0.2">
      <c r="A114" s="266"/>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6"/>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96"/>
      <c r="B116" s="433" t="s">
        <v>566</v>
      </c>
      <c r="C116" s="434"/>
      <c r="D116" s="433" t="s">
        <v>567</v>
      </c>
      <c r="E116" s="434"/>
      <c r="F116" s="296"/>
      <c r="G116" s="296"/>
      <c r="H116" s="296"/>
      <c r="I116" s="296"/>
      <c r="J116" s="296"/>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99" t="s">
        <v>568</v>
      </c>
      <c r="B117" s="305">
        <v>0.25</v>
      </c>
      <c r="C117" s="296" t="s">
        <v>569</v>
      </c>
      <c r="D117" s="305">
        <v>1.26</v>
      </c>
      <c r="E117" s="296" t="s">
        <v>569</v>
      </c>
      <c r="F117" s="296"/>
      <c r="G117" s="296"/>
      <c r="H117" s="296"/>
      <c r="I117" s="296"/>
      <c r="J117" s="296"/>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99" t="s">
        <v>568</v>
      </c>
      <c r="B118" s="296">
        <f>$B$110*B117</f>
        <v>0.23250000000000001</v>
      </c>
      <c r="C118" s="296" t="s">
        <v>131</v>
      </c>
      <c r="D118" s="296">
        <f>$B$110*D117</f>
        <v>1.1718000000000002</v>
      </c>
      <c r="E118" s="296" t="s">
        <v>131</v>
      </c>
      <c r="F118" s="299" t="s">
        <v>570</v>
      </c>
      <c r="G118" s="296">
        <f>D117-B117</f>
        <v>1.01</v>
      </c>
      <c r="H118" s="296" t="s">
        <v>569</v>
      </c>
      <c r="I118" s="306">
        <f>$B$110*G118</f>
        <v>0.93930000000000002</v>
      </c>
      <c r="J118" s="296"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96"/>
      <c r="B119" s="296"/>
      <c r="C119" s="296"/>
      <c r="D119" s="296"/>
      <c r="E119" s="296"/>
      <c r="F119" s="299" t="s">
        <v>571</v>
      </c>
      <c r="G119" s="296">
        <f>I119/$B$110</f>
        <v>0</v>
      </c>
      <c r="H119" s="296" t="s">
        <v>569</v>
      </c>
      <c r="I119" s="305"/>
      <c r="J119" s="296"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307"/>
      <c r="B120" s="308"/>
      <c r="C120" s="308"/>
      <c r="D120" s="308"/>
      <c r="E120" s="308"/>
      <c r="F120" s="309" t="s">
        <v>572</v>
      </c>
      <c r="G120" s="306">
        <f>G118</f>
        <v>1.01</v>
      </c>
      <c r="H120" s="296" t="s">
        <v>569</v>
      </c>
      <c r="I120" s="301">
        <f>I118</f>
        <v>0.93930000000000002</v>
      </c>
      <c r="J120" s="296"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67"/>
      <c r="B121" s="265"/>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310" t="s">
        <v>573</v>
      </c>
      <c r="B122" s="311">
        <v>6.2095749827679931</v>
      </c>
      <c r="C122" s="265"/>
      <c r="D122" s="265"/>
      <c r="E122" s="265"/>
      <c r="F122" s="265"/>
      <c r="G122" s="265"/>
      <c r="H122" s="265"/>
      <c r="I122" s="265"/>
      <c r="J122" s="265"/>
      <c r="K122" s="265"/>
      <c r="L122" s="265"/>
      <c r="M122" s="265"/>
      <c r="N122" s="265"/>
      <c r="O122" s="265"/>
      <c r="P122" s="265"/>
      <c r="Q122" s="265"/>
      <c r="R122" s="265"/>
      <c r="S122" s="265"/>
      <c r="T122" s="265"/>
      <c r="U122" s="265"/>
      <c r="V122" s="265"/>
      <c r="W122" s="265"/>
      <c r="X122" s="265"/>
      <c r="Y122" s="265"/>
      <c r="Z122" s="265"/>
      <c r="AA122" s="265"/>
      <c r="AB122" s="265"/>
      <c r="AC122" s="265"/>
      <c r="AD122" s="265"/>
      <c r="AE122" s="265"/>
      <c r="AF122" s="265"/>
      <c r="AG122" s="265"/>
      <c r="AH122" s="265"/>
      <c r="AI122" s="265"/>
      <c r="AJ122" s="265"/>
      <c r="AK122" s="265"/>
      <c r="AL122" s="265"/>
      <c r="AM122" s="265"/>
      <c r="AN122" s="265"/>
      <c r="AO122" s="265"/>
      <c r="AP122" s="265"/>
      <c r="AQ122" s="265"/>
      <c r="AR122" s="265"/>
      <c r="AS122" s="265"/>
      <c r="AT122" s="265"/>
      <c r="AU122" s="265"/>
      <c r="AV122" s="265"/>
      <c r="AW122" s="265"/>
      <c r="AX122" s="265"/>
      <c r="AY122" s="265"/>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row>
    <row r="123" spans="1:71" ht="12.75" x14ac:dyDescent="0.2">
      <c r="A123" s="310" t="s">
        <v>347</v>
      </c>
      <c r="B123" s="312">
        <v>25</v>
      </c>
      <c r="C123" s="265"/>
      <c r="D123" s="265"/>
      <c r="E123" s="265"/>
      <c r="F123" s="265"/>
      <c r="G123" s="265"/>
      <c r="H123" s="265"/>
      <c r="I123" s="265"/>
      <c r="J123" s="265"/>
      <c r="K123" s="265"/>
      <c r="L123" s="265"/>
      <c r="M123" s="265"/>
      <c r="N123" s="265"/>
      <c r="O123" s="265"/>
      <c r="P123" s="265"/>
      <c r="Q123" s="265"/>
      <c r="R123" s="265"/>
      <c r="S123" s="265"/>
      <c r="T123" s="265"/>
      <c r="U123" s="265"/>
      <c r="V123" s="265"/>
      <c r="W123" s="265"/>
      <c r="X123" s="265"/>
      <c r="Y123" s="265"/>
      <c r="Z123" s="265"/>
      <c r="AA123" s="265"/>
      <c r="AB123" s="265"/>
      <c r="AC123" s="265"/>
      <c r="AD123" s="265"/>
      <c r="AE123" s="265"/>
      <c r="AF123" s="265"/>
      <c r="AG123" s="265"/>
      <c r="AH123" s="265"/>
      <c r="AI123" s="265"/>
      <c r="AJ123" s="265"/>
      <c r="AK123" s="265"/>
      <c r="AL123" s="265"/>
      <c r="AM123" s="265"/>
      <c r="AN123" s="265"/>
      <c r="AO123" s="265"/>
      <c r="AP123" s="265"/>
      <c r="AQ123" s="265"/>
      <c r="AR123" s="265"/>
      <c r="AS123" s="265"/>
      <c r="AT123" s="265"/>
      <c r="AU123" s="265"/>
      <c r="AV123" s="265"/>
      <c r="AW123" s="265"/>
      <c r="AX123" s="265"/>
      <c r="AY123" s="265"/>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row>
    <row r="124" spans="1:71" ht="12.75" x14ac:dyDescent="0.2">
      <c r="A124" s="310" t="s">
        <v>574</v>
      </c>
      <c r="B124" s="312" t="s">
        <v>542</v>
      </c>
      <c r="C124" s="268" t="s">
        <v>575</v>
      </c>
      <c r="D124" s="265"/>
      <c r="E124" s="265"/>
      <c r="F124" s="265"/>
      <c r="G124" s="265"/>
      <c r="H124" s="265"/>
      <c r="I124" s="265"/>
      <c r="J124" s="265"/>
      <c r="K124" s="265"/>
      <c r="L124" s="265"/>
      <c r="M124" s="265"/>
      <c r="N124" s="265"/>
      <c r="O124" s="265"/>
      <c r="P124" s="265"/>
      <c r="Q124" s="265"/>
      <c r="R124" s="265"/>
      <c r="S124" s="265"/>
      <c r="T124" s="265"/>
      <c r="U124" s="265"/>
      <c r="V124" s="265"/>
      <c r="W124" s="265"/>
      <c r="X124" s="265"/>
      <c r="Y124" s="265"/>
      <c r="Z124" s="265"/>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265"/>
      <c r="AY124" s="265"/>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row>
    <row r="125" spans="1:71" s="224" customFormat="1" ht="12.75" x14ac:dyDescent="0.2">
      <c r="A125" s="313"/>
      <c r="B125" s="314"/>
      <c r="C125" s="269"/>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c r="BE125" s="270"/>
      <c r="BF125" s="270"/>
      <c r="BG125" s="270"/>
      <c r="BH125" s="270"/>
      <c r="BI125" s="270"/>
      <c r="BJ125" s="270"/>
      <c r="BK125" s="270"/>
      <c r="BL125" s="270"/>
      <c r="BM125" s="270"/>
      <c r="BN125" s="270"/>
      <c r="BO125" s="270"/>
      <c r="BP125" s="270"/>
      <c r="BQ125" s="270"/>
      <c r="BR125" s="270"/>
      <c r="BS125" s="270"/>
    </row>
    <row r="126" spans="1:71" ht="12.75" x14ac:dyDescent="0.2">
      <c r="A126" s="310" t="s">
        <v>576</v>
      </c>
      <c r="B126" s="315">
        <f>$B$122*1000*1000</f>
        <v>6209574.9827679927</v>
      </c>
      <c r="C126" s="265"/>
      <c r="D126" s="265"/>
      <c r="E126" s="265"/>
      <c r="F126" s="265"/>
      <c r="G126" s="265"/>
      <c r="H126" s="265"/>
      <c r="I126" s="265"/>
      <c r="J126" s="265"/>
      <c r="K126" s="265"/>
      <c r="L126" s="265"/>
      <c r="M126" s="265"/>
      <c r="N126" s="265"/>
      <c r="O126" s="265"/>
      <c r="P126" s="265"/>
      <c r="Q126" s="265"/>
      <c r="R126" s="265"/>
      <c r="S126" s="265"/>
      <c r="T126" s="265"/>
      <c r="U126" s="265"/>
      <c r="V126" s="265"/>
      <c r="W126" s="265"/>
      <c r="X126" s="265"/>
      <c r="Y126" s="265"/>
      <c r="Z126" s="265"/>
      <c r="AA126" s="265"/>
      <c r="AB126" s="265"/>
      <c r="AC126" s="265"/>
      <c r="AD126" s="265"/>
      <c r="AE126" s="265"/>
      <c r="AF126" s="265"/>
      <c r="AG126" s="265"/>
      <c r="AH126" s="265"/>
      <c r="AI126" s="265"/>
      <c r="AJ126" s="265"/>
      <c r="AK126" s="265"/>
      <c r="AL126" s="265"/>
      <c r="AM126" s="265"/>
      <c r="AN126" s="265"/>
      <c r="AO126" s="265"/>
      <c r="AP126" s="265"/>
      <c r="AQ126" s="265"/>
      <c r="AR126" s="265"/>
      <c r="AS126" s="265"/>
      <c r="AT126" s="265"/>
      <c r="AU126" s="265"/>
      <c r="AV126" s="265"/>
      <c r="AW126" s="265"/>
      <c r="AX126" s="265"/>
      <c r="AY126" s="265"/>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row>
    <row r="127" spans="1:71" ht="12.75" x14ac:dyDescent="0.2">
      <c r="A127" s="310" t="s">
        <v>577</v>
      </c>
      <c r="B127" s="316">
        <v>0.01</v>
      </c>
      <c r="C127" s="265"/>
      <c r="D127" s="265"/>
      <c r="E127" s="265"/>
      <c r="F127" s="265"/>
      <c r="G127" s="265"/>
      <c r="H127" s="265"/>
      <c r="I127" s="265"/>
      <c r="J127" s="265"/>
      <c r="K127" s="265"/>
      <c r="L127" s="265"/>
      <c r="M127" s="265"/>
      <c r="N127" s="265"/>
      <c r="O127" s="265"/>
      <c r="P127" s="265"/>
      <c r="Q127" s="265"/>
      <c r="R127" s="265"/>
      <c r="S127" s="265"/>
      <c r="T127" s="265"/>
      <c r="U127" s="265"/>
      <c r="V127" s="265"/>
      <c r="W127" s="265"/>
      <c r="X127" s="265"/>
      <c r="Y127" s="265"/>
      <c r="Z127" s="265"/>
      <c r="AA127" s="265"/>
      <c r="AB127" s="265"/>
      <c r="AC127" s="265"/>
      <c r="AD127" s="265"/>
      <c r="AE127" s="265"/>
      <c r="AF127" s="265"/>
      <c r="AG127" s="265"/>
      <c r="AH127" s="265"/>
      <c r="AI127" s="265"/>
      <c r="AJ127" s="265"/>
      <c r="AK127" s="265"/>
      <c r="AL127" s="265"/>
      <c r="AM127" s="265"/>
      <c r="AN127" s="265"/>
      <c r="AO127" s="265"/>
      <c r="AP127" s="265"/>
      <c r="AQ127" s="265"/>
      <c r="AR127" s="265"/>
      <c r="AS127" s="265"/>
      <c r="AT127" s="265"/>
      <c r="AU127" s="265"/>
      <c r="AV127" s="265"/>
      <c r="AW127" s="265"/>
      <c r="AX127" s="265"/>
      <c r="AY127" s="265"/>
      <c r="AZ127" s="265"/>
      <c r="BA127" s="265"/>
      <c r="BB127" s="265"/>
      <c r="BC127" s="265"/>
      <c r="BD127" s="265"/>
      <c r="BE127" s="265"/>
      <c r="BF127" s="265"/>
      <c r="BG127" s="265"/>
      <c r="BH127" s="265"/>
      <c r="BI127" s="265"/>
      <c r="BJ127" s="265"/>
      <c r="BK127" s="265"/>
      <c r="BL127" s="265"/>
      <c r="BM127" s="265"/>
      <c r="BN127" s="265"/>
      <c r="BO127" s="265"/>
      <c r="BP127" s="265"/>
      <c r="BQ127" s="265"/>
      <c r="BR127" s="265"/>
      <c r="BS127" s="265"/>
    </row>
    <row r="128" spans="1:71" ht="12.75" x14ac:dyDescent="0.2">
      <c r="A128" s="267"/>
      <c r="B128" s="271"/>
      <c r="C128" s="26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265"/>
      <c r="AF128" s="265"/>
      <c r="AG128" s="265"/>
      <c r="AH128" s="265"/>
      <c r="AI128" s="265"/>
      <c r="AJ128" s="265"/>
      <c r="AK128" s="265"/>
      <c r="AL128" s="265"/>
      <c r="AM128" s="265"/>
      <c r="AN128" s="265"/>
      <c r="AO128" s="265"/>
      <c r="AP128" s="265"/>
      <c r="AQ128" s="265"/>
      <c r="AR128" s="265"/>
      <c r="AS128" s="265"/>
      <c r="AT128" s="265"/>
      <c r="AU128" s="265"/>
      <c r="AV128" s="265"/>
      <c r="AW128" s="265"/>
      <c r="AX128" s="265"/>
      <c r="AY128" s="265"/>
      <c r="AZ128" s="265"/>
      <c r="BA128" s="265"/>
      <c r="BB128" s="265"/>
      <c r="BC128" s="265"/>
      <c r="BD128" s="265"/>
      <c r="BE128" s="265"/>
      <c r="BF128" s="265"/>
      <c r="BG128" s="265"/>
      <c r="BH128" s="265"/>
      <c r="BI128" s="265"/>
      <c r="BJ128" s="265"/>
      <c r="BK128" s="265"/>
      <c r="BL128" s="265"/>
      <c r="BM128" s="265"/>
      <c r="BN128" s="265"/>
      <c r="BO128" s="265"/>
      <c r="BP128" s="265"/>
      <c r="BQ128" s="265"/>
      <c r="BR128" s="265"/>
      <c r="BS128" s="265"/>
    </row>
    <row r="129" spans="1:71" ht="12.75" x14ac:dyDescent="0.2">
      <c r="A129" s="310" t="s">
        <v>578</v>
      </c>
      <c r="B129" s="317">
        <v>0.20499999999999999</v>
      </c>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265"/>
      <c r="AL129" s="265"/>
      <c r="AM129" s="265"/>
      <c r="AN129" s="265"/>
      <c r="AO129" s="265"/>
      <c r="AP129" s="265"/>
      <c r="AQ129" s="265"/>
      <c r="AR129" s="265"/>
      <c r="AS129" s="265"/>
      <c r="AT129" s="265"/>
      <c r="AU129" s="265"/>
      <c r="AV129" s="265"/>
      <c r="AW129" s="265"/>
      <c r="AX129" s="265"/>
      <c r="AY129" s="265"/>
      <c r="AZ129" s="265"/>
      <c r="BA129" s="265"/>
      <c r="BB129" s="265"/>
      <c r="BC129" s="265"/>
      <c r="BD129" s="265"/>
      <c r="BE129" s="265"/>
      <c r="BF129" s="265"/>
      <c r="BG129" s="265"/>
      <c r="BH129" s="265"/>
      <c r="BI129" s="265"/>
      <c r="BJ129" s="265"/>
      <c r="BK129" s="265"/>
      <c r="BL129" s="265"/>
      <c r="BM129" s="265"/>
      <c r="BN129" s="265"/>
      <c r="BO129" s="265"/>
      <c r="BP129" s="265"/>
      <c r="BQ129" s="265"/>
      <c r="BR129" s="265"/>
      <c r="BS129" s="265"/>
    </row>
    <row r="130" spans="1:71" x14ac:dyDescent="0.2">
      <c r="A130" s="318"/>
      <c r="B130" s="319"/>
      <c r="C130" s="265"/>
      <c r="D130" s="265"/>
      <c r="E130" s="265"/>
      <c r="F130" s="265"/>
      <c r="G130" s="265"/>
      <c r="H130" s="265"/>
      <c r="I130" s="265"/>
      <c r="J130" s="265"/>
      <c r="K130" s="265"/>
      <c r="L130" s="265"/>
      <c r="M130" s="265"/>
      <c r="N130" s="265"/>
      <c r="O130" s="265"/>
      <c r="P130" s="265"/>
      <c r="Q130" s="265"/>
      <c r="R130" s="265"/>
      <c r="S130" s="265"/>
      <c r="T130" s="265"/>
      <c r="U130" s="265"/>
      <c r="V130" s="265"/>
      <c r="W130" s="265"/>
      <c r="X130" s="265"/>
      <c r="Y130" s="265"/>
      <c r="Z130" s="265"/>
      <c r="AA130" s="265"/>
      <c r="AB130" s="265"/>
      <c r="AC130" s="265"/>
      <c r="AD130" s="265"/>
      <c r="AE130" s="265"/>
      <c r="AF130" s="265"/>
      <c r="AG130" s="265"/>
      <c r="AH130" s="265"/>
      <c r="AI130" s="265"/>
      <c r="AJ130" s="265"/>
      <c r="AK130" s="265"/>
      <c r="AL130" s="265"/>
      <c r="AM130" s="265"/>
      <c r="AN130" s="265"/>
      <c r="AO130" s="265"/>
      <c r="AP130" s="265"/>
      <c r="AQ130" s="265"/>
      <c r="AR130" s="265"/>
      <c r="AS130" s="265"/>
      <c r="AT130" s="265"/>
      <c r="AU130" s="265"/>
      <c r="AV130" s="265"/>
      <c r="AW130" s="265"/>
      <c r="AX130" s="265"/>
      <c r="AY130" s="265"/>
      <c r="AZ130" s="265"/>
      <c r="BA130" s="265"/>
      <c r="BB130" s="265"/>
      <c r="BC130" s="265"/>
      <c r="BD130" s="265"/>
      <c r="BE130" s="265"/>
      <c r="BF130" s="265"/>
      <c r="BG130" s="265"/>
      <c r="BH130" s="265"/>
      <c r="BI130" s="265"/>
      <c r="BJ130" s="265"/>
      <c r="BK130" s="265"/>
      <c r="BL130" s="265"/>
      <c r="BM130" s="265"/>
      <c r="BN130" s="265"/>
      <c r="BO130" s="265"/>
      <c r="BP130" s="265"/>
      <c r="BQ130" s="265"/>
      <c r="BR130" s="265"/>
      <c r="BS130" s="265"/>
    </row>
    <row r="131" spans="1:71" ht="25.5" x14ac:dyDescent="0.2">
      <c r="A131" s="320" t="s">
        <v>579</v>
      </c>
      <c r="B131" s="321">
        <v>1.23072</v>
      </c>
      <c r="C131" s="265" t="s">
        <v>580</v>
      </c>
      <c r="D131" s="265"/>
      <c r="E131" s="265"/>
      <c r="F131" s="265"/>
      <c r="G131" s="265"/>
      <c r="H131" s="265"/>
      <c r="I131" s="265"/>
      <c r="J131" s="265"/>
      <c r="K131" s="265"/>
      <c r="L131" s="265"/>
      <c r="M131" s="265"/>
      <c r="N131" s="265"/>
      <c r="O131" s="265"/>
      <c r="P131" s="265"/>
      <c r="Q131" s="265"/>
      <c r="R131" s="265"/>
      <c r="S131" s="265"/>
      <c r="T131" s="265"/>
      <c r="U131" s="265"/>
      <c r="V131" s="265"/>
      <c r="W131" s="265"/>
      <c r="X131" s="265"/>
      <c r="Y131" s="265"/>
      <c r="Z131" s="265"/>
      <c r="AA131" s="265"/>
      <c r="AB131" s="265"/>
      <c r="AC131" s="265"/>
      <c r="AD131" s="265"/>
      <c r="AE131" s="265"/>
      <c r="AF131" s="265"/>
      <c r="AG131" s="265"/>
      <c r="AH131" s="265"/>
      <c r="AI131" s="265"/>
      <c r="AJ131" s="265"/>
      <c r="AK131" s="265"/>
      <c r="AL131" s="265"/>
      <c r="AM131" s="265"/>
      <c r="AN131" s="265"/>
      <c r="AO131" s="265"/>
      <c r="AP131" s="265"/>
      <c r="AQ131" s="265"/>
      <c r="AR131" s="265"/>
      <c r="AS131" s="265"/>
      <c r="AT131" s="265"/>
      <c r="AU131" s="265"/>
      <c r="AV131" s="265"/>
      <c r="AW131" s="265"/>
      <c r="AX131" s="265"/>
      <c r="AY131" s="265"/>
      <c r="AZ131" s="265"/>
      <c r="BA131" s="265"/>
      <c r="BB131" s="265"/>
      <c r="BC131" s="265"/>
      <c r="BD131" s="265"/>
      <c r="BE131" s="265"/>
      <c r="BF131" s="265"/>
      <c r="BG131" s="265"/>
      <c r="BH131" s="265"/>
      <c r="BI131" s="265"/>
      <c r="BJ131" s="265"/>
      <c r="BK131" s="265"/>
      <c r="BL131" s="265"/>
      <c r="BM131" s="265"/>
      <c r="BN131" s="265"/>
      <c r="BO131" s="265"/>
      <c r="BP131" s="265"/>
      <c r="BQ131" s="265"/>
      <c r="BR131" s="265"/>
      <c r="BS131" s="265"/>
    </row>
    <row r="132" spans="1:71" ht="25.5" x14ac:dyDescent="0.2">
      <c r="A132" s="320" t="s">
        <v>581</v>
      </c>
      <c r="B132" s="321">
        <v>1.20268</v>
      </c>
      <c r="C132" s="265" t="s">
        <v>580</v>
      </c>
      <c r="D132" s="265"/>
      <c r="E132" s="265"/>
      <c r="F132" s="265"/>
      <c r="G132" s="265"/>
      <c r="H132" s="265"/>
      <c r="I132" s="265"/>
      <c r="J132" s="265"/>
      <c r="K132" s="265"/>
      <c r="L132" s="265"/>
      <c r="M132" s="265"/>
      <c r="N132" s="265"/>
      <c r="O132" s="265"/>
      <c r="P132" s="265"/>
      <c r="Q132" s="265"/>
      <c r="R132" s="265"/>
      <c r="S132" s="265"/>
      <c r="T132" s="265"/>
      <c r="U132" s="265"/>
      <c r="V132" s="265"/>
      <c r="W132" s="265"/>
      <c r="X132" s="265"/>
      <c r="Y132" s="265"/>
      <c r="Z132" s="265"/>
      <c r="AA132" s="265"/>
      <c r="AB132" s="265"/>
      <c r="AC132" s="265"/>
      <c r="AD132" s="265"/>
      <c r="AE132" s="265"/>
      <c r="AF132" s="265"/>
      <c r="AG132" s="265"/>
      <c r="AH132" s="265"/>
      <c r="AI132" s="265"/>
      <c r="AJ132" s="265"/>
      <c r="AK132" s="265"/>
      <c r="AL132" s="265"/>
      <c r="AM132" s="265"/>
      <c r="AN132" s="265"/>
      <c r="AO132" s="265"/>
      <c r="AP132" s="265"/>
      <c r="AQ132" s="265"/>
      <c r="AR132" s="265"/>
      <c r="AS132" s="265"/>
      <c r="AT132" s="265"/>
      <c r="AU132" s="265"/>
      <c r="AV132" s="265"/>
      <c r="AW132" s="265"/>
      <c r="AX132" s="265"/>
      <c r="AY132" s="265"/>
      <c r="AZ132" s="265"/>
      <c r="BA132" s="265"/>
      <c r="BB132" s="265"/>
      <c r="BC132" s="265"/>
      <c r="BD132" s="265"/>
      <c r="BE132" s="265"/>
      <c r="BF132" s="265"/>
      <c r="BG132" s="265"/>
      <c r="BH132" s="265"/>
      <c r="BI132" s="265"/>
      <c r="BJ132" s="265"/>
      <c r="BK132" s="265"/>
      <c r="BL132" s="265"/>
      <c r="BM132" s="265"/>
      <c r="BN132" s="265"/>
      <c r="BO132" s="265"/>
      <c r="BP132" s="265"/>
      <c r="BQ132" s="265"/>
      <c r="BR132" s="265"/>
      <c r="BS132" s="265"/>
    </row>
    <row r="133" spans="1:71" ht="12.75" x14ac:dyDescent="0.2">
      <c r="A133" s="267"/>
      <c r="B133" s="265"/>
      <c r="C133" s="265"/>
      <c r="D133" s="265"/>
      <c r="E133" s="265"/>
      <c r="F133" s="265"/>
      <c r="G133" s="265"/>
      <c r="H133" s="265"/>
      <c r="I133" s="265"/>
      <c r="J133" s="265"/>
      <c r="K133" s="265"/>
      <c r="L133" s="265"/>
      <c r="M133" s="265"/>
      <c r="N133" s="265"/>
      <c r="O133" s="265"/>
      <c r="P133" s="265"/>
      <c r="Q133" s="265"/>
      <c r="R133" s="265"/>
      <c r="S133" s="265"/>
      <c r="T133" s="265"/>
      <c r="U133" s="265"/>
      <c r="V133" s="265"/>
      <c r="W133" s="265"/>
      <c r="X133" s="265"/>
      <c r="Y133" s="265"/>
      <c r="Z133" s="265"/>
      <c r="AA133" s="265"/>
      <c r="AB133" s="265"/>
      <c r="AC133" s="265"/>
      <c r="AD133" s="265"/>
      <c r="AE133" s="265"/>
      <c r="AF133" s="265"/>
      <c r="AG133" s="265"/>
      <c r="AH133" s="265"/>
      <c r="AI133" s="265"/>
      <c r="AJ133" s="265"/>
      <c r="AK133" s="265"/>
      <c r="AL133" s="265"/>
      <c r="AM133" s="265"/>
      <c r="AN133" s="265"/>
      <c r="AO133" s="265"/>
      <c r="AP133" s="265"/>
      <c r="AQ133" s="224"/>
      <c r="AR133" s="224"/>
      <c r="AS133" s="224"/>
      <c r="BH133" s="265"/>
      <c r="BI133" s="265"/>
      <c r="BJ133" s="265"/>
      <c r="BK133" s="265"/>
      <c r="BL133" s="265"/>
      <c r="BM133" s="265"/>
      <c r="BN133" s="265"/>
      <c r="BO133" s="265"/>
      <c r="BP133" s="265"/>
      <c r="BQ133" s="265"/>
      <c r="BR133" s="265"/>
      <c r="BS133" s="265"/>
    </row>
    <row r="134" spans="1:71" x14ac:dyDescent="0.2">
      <c r="A134" s="310" t="s">
        <v>582</v>
      </c>
      <c r="C134" s="270" t="s">
        <v>583</v>
      </c>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0"/>
      <c r="AC134" s="270"/>
      <c r="AD134" s="270"/>
      <c r="AE134" s="270"/>
      <c r="AF134" s="270"/>
      <c r="AG134" s="270"/>
      <c r="AH134" s="270"/>
      <c r="AI134" s="270"/>
      <c r="AJ134" s="270"/>
      <c r="AK134" s="270"/>
      <c r="AL134" s="270"/>
      <c r="AM134" s="270"/>
      <c r="AN134" s="270"/>
      <c r="AO134" s="270"/>
      <c r="AP134" s="270"/>
      <c r="AQ134" s="224"/>
      <c r="AR134" s="224"/>
      <c r="AS134" s="224"/>
      <c r="BH134" s="270"/>
      <c r="BI134" s="270"/>
      <c r="BJ134" s="270"/>
      <c r="BK134" s="270"/>
      <c r="BL134" s="270"/>
      <c r="BM134" s="270"/>
      <c r="BN134" s="270"/>
      <c r="BO134" s="270"/>
      <c r="BP134" s="270"/>
      <c r="BQ134" s="270"/>
      <c r="BR134" s="270"/>
      <c r="BS134" s="270"/>
    </row>
    <row r="135" spans="1:71" ht="12.75" x14ac:dyDescent="0.2">
      <c r="A135" s="310"/>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x14ac:dyDescent="0.2">
      <c r="A136" s="310" t="s">
        <v>584</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24" customFormat="1" ht="15" x14ac:dyDescent="0.2">
      <c r="A137" s="310" t="s">
        <v>585</v>
      </c>
      <c r="B137" s="325"/>
      <c r="C137" s="285">
        <f>(1+B137)*(1+C136)-1</f>
        <v>5.8000000000000052E-2</v>
      </c>
      <c r="D137" s="285">
        <f t="shared" ref="D137:AY137" si="40">(1+C137)*(1+D136)-1</f>
        <v>0.11619000000000002</v>
      </c>
      <c r="E137" s="285">
        <f t="shared" si="40"/>
        <v>0.17758045</v>
      </c>
      <c r="F137" s="285">
        <f t="shared" si="40"/>
        <v>0.24234737475000001</v>
      </c>
      <c r="G137" s="285">
        <f t="shared" si="40"/>
        <v>0.31067648036124984</v>
      </c>
      <c r="H137" s="285">
        <f t="shared" si="40"/>
        <v>0.38276368678111861</v>
      </c>
      <c r="I137" s="285">
        <f t="shared" si="40"/>
        <v>0.45881568955408003</v>
      </c>
      <c r="J137" s="285">
        <f t="shared" si="40"/>
        <v>0.53905055247955436</v>
      </c>
      <c r="K137" s="285">
        <f t="shared" si="40"/>
        <v>0.62369833286592979</v>
      </c>
      <c r="L137" s="285">
        <f t="shared" si="40"/>
        <v>0.71300174117355586</v>
      </c>
      <c r="M137" s="285">
        <f t="shared" si="40"/>
        <v>0.80721683693810142</v>
      </c>
      <c r="N137" s="285">
        <f t="shared" si="40"/>
        <v>0.90661376296969687</v>
      </c>
      <c r="O137" s="285">
        <f t="shared" si="40"/>
        <v>1.0114775199330301</v>
      </c>
      <c r="P137" s="285">
        <f t="shared" si="40"/>
        <v>1.1221087835293466</v>
      </c>
      <c r="Q137" s="285">
        <f t="shared" si="40"/>
        <v>1.2388247666234604</v>
      </c>
      <c r="R137" s="285">
        <f t="shared" si="40"/>
        <v>1.3619601287877505</v>
      </c>
      <c r="S137" s="285">
        <f t="shared" si="40"/>
        <v>1.4918679358710767</v>
      </c>
      <c r="T137" s="285">
        <f t="shared" si="40"/>
        <v>1.6289206723439857</v>
      </c>
      <c r="U137" s="285">
        <f t="shared" si="40"/>
        <v>1.7735113093229047</v>
      </c>
      <c r="V137" s="285">
        <f t="shared" si="40"/>
        <v>1.9260544313356642</v>
      </c>
      <c r="W137" s="285">
        <f t="shared" si="40"/>
        <v>2.0869874250591254</v>
      </c>
      <c r="X137" s="285">
        <f t="shared" si="40"/>
        <v>2.2567717334373771</v>
      </c>
      <c r="Y137" s="285">
        <f t="shared" si="40"/>
        <v>2.4358941787764326</v>
      </c>
      <c r="Z137" s="285">
        <f t="shared" si="40"/>
        <v>2.6248683586091359</v>
      </c>
      <c r="AA137" s="285">
        <f t="shared" si="40"/>
        <v>2.8242361183326383</v>
      </c>
      <c r="AB137" s="285">
        <f t="shared" si="40"/>
        <v>3.0345691048409336</v>
      </c>
      <c r="AC137" s="285">
        <f t="shared" si="40"/>
        <v>3.2564704056071845</v>
      </c>
      <c r="AD137" s="285">
        <f t="shared" si="40"/>
        <v>3.4905762779155793</v>
      </c>
      <c r="AE137" s="285">
        <f t="shared" si="40"/>
        <v>3.7375579732009356</v>
      </c>
      <c r="AF137" s="285">
        <f t="shared" si="40"/>
        <v>3.9981236617269866</v>
      </c>
      <c r="AG137" s="285">
        <f t="shared" si="40"/>
        <v>4.2730204631219708</v>
      </c>
      <c r="AH137" s="285">
        <f t="shared" si="40"/>
        <v>4.563036588593679</v>
      </c>
      <c r="AI137" s="285">
        <f t="shared" si="40"/>
        <v>4.8690036009663311</v>
      </c>
      <c r="AJ137" s="285">
        <f t="shared" si="40"/>
        <v>5.1917987990194794</v>
      </c>
      <c r="AK137" s="285">
        <f t="shared" si="40"/>
        <v>5.5323477329655502</v>
      </c>
      <c r="AL137" s="285">
        <f t="shared" si="40"/>
        <v>5.8916268582786548</v>
      </c>
      <c r="AM137" s="285">
        <f t="shared" si="40"/>
        <v>6.2706663354839804</v>
      </c>
      <c r="AN137" s="285">
        <f t="shared" si="40"/>
        <v>6.6705529839355986</v>
      </c>
      <c r="AO137" s="285">
        <f t="shared" si="40"/>
        <v>7.0924333980520569</v>
      </c>
      <c r="AP137" s="285">
        <f t="shared" si="40"/>
        <v>7.5375172349449198</v>
      </c>
      <c r="AQ137" s="285">
        <f t="shared" si="40"/>
        <v>8.0070806828668903</v>
      </c>
      <c r="AR137" s="285">
        <f t="shared" si="40"/>
        <v>8.5024701204245687</v>
      </c>
      <c r="AS137" s="285">
        <f t="shared" si="40"/>
        <v>9.0251059770479198</v>
      </c>
      <c r="AT137" s="285">
        <f t="shared" si="40"/>
        <v>9.5764868057855548</v>
      </c>
      <c r="AU137" s="285">
        <f t="shared" si="40"/>
        <v>10.15819358010376</v>
      </c>
      <c r="AV137" s="285">
        <f t="shared" si="40"/>
        <v>10.771894227009465</v>
      </c>
      <c r="AW137" s="285">
        <f>(1+AV137)*(1+AW136)-1</f>
        <v>11.419348409494985</v>
      </c>
      <c r="AX137" s="285">
        <f t="shared" si="40"/>
        <v>12.102412572017208</v>
      </c>
      <c r="AY137" s="285">
        <f t="shared" si="40"/>
        <v>12.823045263478154</v>
      </c>
    </row>
    <row r="138" spans="1:71" s="224" customFormat="1" x14ac:dyDescent="0.2">
      <c r="A138" s="272"/>
      <c r="B138" s="325"/>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84"/>
    </row>
    <row r="139" spans="1:71" ht="12.75" x14ac:dyDescent="0.2">
      <c r="A139" s="267"/>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65"/>
      <c r="BA139" s="265"/>
      <c r="BB139" s="265"/>
      <c r="BC139" s="265"/>
      <c r="BD139" s="265"/>
      <c r="BE139" s="265"/>
      <c r="BF139" s="265"/>
      <c r="BG139" s="265"/>
      <c r="BH139" s="265"/>
      <c r="BI139" s="265"/>
      <c r="BJ139" s="265"/>
      <c r="BK139" s="265"/>
      <c r="BL139" s="265"/>
      <c r="BM139" s="265"/>
      <c r="BN139" s="265"/>
      <c r="BO139" s="265"/>
      <c r="BP139" s="265"/>
      <c r="BQ139" s="265"/>
      <c r="BR139" s="265"/>
      <c r="BS139" s="265"/>
    </row>
    <row r="140" spans="1:71" x14ac:dyDescent="0.2">
      <c r="A140" s="267"/>
      <c r="B140" s="327">
        <f>1</f>
        <v>1</v>
      </c>
      <c r="C140" s="327">
        <f t="shared" ref="C140" si="42">B140+1</f>
        <v>2</v>
      </c>
      <c r="D140" s="327">
        <f t="shared" si="41"/>
        <v>3</v>
      </c>
      <c r="E140" s="327">
        <f>D140+1</f>
        <v>4</v>
      </c>
      <c r="F140" s="327">
        <f t="shared" si="41"/>
        <v>5</v>
      </c>
      <c r="G140" s="327">
        <f t="shared" si="41"/>
        <v>6</v>
      </c>
      <c r="H140" s="327">
        <f t="shared" si="41"/>
        <v>7</v>
      </c>
      <c r="I140" s="327">
        <f t="shared" si="41"/>
        <v>8</v>
      </c>
      <c r="J140" s="327">
        <f t="shared" si="41"/>
        <v>9</v>
      </c>
      <c r="K140" s="327">
        <f t="shared" si="41"/>
        <v>10</v>
      </c>
      <c r="L140" s="327">
        <f t="shared" si="41"/>
        <v>11</v>
      </c>
      <c r="M140" s="327">
        <f t="shared" si="41"/>
        <v>12</v>
      </c>
      <c r="N140" s="327">
        <f t="shared" si="41"/>
        <v>13</v>
      </c>
      <c r="O140" s="327">
        <f t="shared" si="41"/>
        <v>14</v>
      </c>
      <c r="P140" s="327">
        <f t="shared" si="41"/>
        <v>15</v>
      </c>
      <c r="Q140" s="327">
        <f t="shared" si="41"/>
        <v>16</v>
      </c>
      <c r="R140" s="327">
        <f t="shared" si="41"/>
        <v>17</v>
      </c>
      <c r="S140" s="327">
        <f t="shared" si="41"/>
        <v>18</v>
      </c>
      <c r="T140" s="327">
        <f t="shared" si="41"/>
        <v>19</v>
      </c>
      <c r="U140" s="327">
        <f t="shared" si="41"/>
        <v>20</v>
      </c>
      <c r="V140" s="327">
        <f t="shared" si="41"/>
        <v>21</v>
      </c>
      <c r="W140" s="327">
        <f t="shared" si="41"/>
        <v>22</v>
      </c>
      <c r="X140" s="327">
        <f t="shared" si="41"/>
        <v>23</v>
      </c>
      <c r="Y140" s="327">
        <f t="shared" si="41"/>
        <v>24</v>
      </c>
      <c r="Z140" s="327">
        <f t="shared" si="41"/>
        <v>25</v>
      </c>
      <c r="AA140" s="327">
        <f t="shared" si="41"/>
        <v>26</v>
      </c>
      <c r="AB140" s="327">
        <f t="shared" si="41"/>
        <v>27</v>
      </c>
      <c r="AC140" s="327">
        <f t="shared" si="41"/>
        <v>28</v>
      </c>
      <c r="AD140" s="327">
        <f t="shared" si="41"/>
        <v>29</v>
      </c>
      <c r="AE140" s="327">
        <f t="shared" si="41"/>
        <v>30</v>
      </c>
      <c r="AF140" s="327">
        <f t="shared" si="41"/>
        <v>31</v>
      </c>
      <c r="AG140" s="327">
        <f t="shared" si="41"/>
        <v>32</v>
      </c>
      <c r="AH140" s="327">
        <f t="shared" si="41"/>
        <v>33</v>
      </c>
      <c r="AI140" s="327">
        <f t="shared" si="41"/>
        <v>34</v>
      </c>
      <c r="AJ140" s="327">
        <f t="shared" si="41"/>
        <v>35</v>
      </c>
      <c r="AK140" s="327">
        <f t="shared" si="41"/>
        <v>36</v>
      </c>
      <c r="AL140" s="327">
        <f t="shared" si="41"/>
        <v>37</v>
      </c>
      <c r="AM140" s="327">
        <f t="shared" si="41"/>
        <v>38</v>
      </c>
      <c r="AN140" s="327">
        <f t="shared" si="41"/>
        <v>39</v>
      </c>
      <c r="AO140" s="327">
        <f t="shared" si="41"/>
        <v>40</v>
      </c>
      <c r="AP140" s="327">
        <f>AO140+1</f>
        <v>41</v>
      </c>
      <c r="AQ140" s="327">
        <f t="shared" si="41"/>
        <v>42</v>
      </c>
      <c r="AR140" s="327">
        <f t="shared" si="41"/>
        <v>43</v>
      </c>
      <c r="AS140" s="327">
        <f t="shared" si="41"/>
        <v>44</v>
      </c>
      <c r="AT140" s="327">
        <f t="shared" si="41"/>
        <v>45</v>
      </c>
      <c r="AU140" s="327">
        <f t="shared" si="41"/>
        <v>46</v>
      </c>
      <c r="AV140" s="327">
        <f t="shared" si="41"/>
        <v>47</v>
      </c>
      <c r="AW140" s="327">
        <f t="shared" si="41"/>
        <v>48</v>
      </c>
      <c r="AX140" s="327">
        <f t="shared" si="41"/>
        <v>49</v>
      </c>
      <c r="AY140" s="327">
        <f t="shared" si="41"/>
        <v>50</v>
      </c>
      <c r="AZ140" s="265"/>
      <c r="BA140" s="265"/>
      <c r="BB140" s="265"/>
      <c r="BC140" s="265"/>
      <c r="BD140" s="265"/>
      <c r="BE140" s="265"/>
      <c r="BF140" s="265"/>
      <c r="BG140" s="265"/>
      <c r="BH140" s="265"/>
      <c r="BI140" s="265"/>
      <c r="BJ140" s="265"/>
      <c r="BK140" s="265"/>
      <c r="BL140" s="265"/>
      <c r="BM140" s="265"/>
      <c r="BN140" s="265"/>
      <c r="BO140" s="265"/>
      <c r="BP140" s="265"/>
      <c r="BQ140" s="265"/>
      <c r="BR140" s="265"/>
      <c r="BS140" s="265"/>
    </row>
    <row r="141" spans="1:71" ht="15" x14ac:dyDescent="0.2">
      <c r="A141" s="267"/>
      <c r="B141" s="328">
        <v>0.5</v>
      </c>
      <c r="C141" s="328">
        <f>AVERAGE(B140:C140)</f>
        <v>1.5</v>
      </c>
      <c r="D141" s="328">
        <f>AVERAGE(C140:D140)</f>
        <v>2.5</v>
      </c>
      <c r="E141" s="328">
        <f>AVERAGE(D140:E140)</f>
        <v>3.5</v>
      </c>
      <c r="F141" s="328">
        <f t="shared" ref="F141:AO141" si="43">AVERAGE(E140:F140)</f>
        <v>4.5</v>
      </c>
      <c r="G141" s="328">
        <f t="shared" si="43"/>
        <v>5.5</v>
      </c>
      <c r="H141" s="328">
        <f t="shared" si="43"/>
        <v>6.5</v>
      </c>
      <c r="I141" s="328">
        <f t="shared" si="43"/>
        <v>7.5</v>
      </c>
      <c r="J141" s="328">
        <f t="shared" si="43"/>
        <v>8.5</v>
      </c>
      <c r="K141" s="328">
        <f t="shared" si="43"/>
        <v>9.5</v>
      </c>
      <c r="L141" s="328">
        <f t="shared" si="43"/>
        <v>10.5</v>
      </c>
      <c r="M141" s="328">
        <f t="shared" si="43"/>
        <v>11.5</v>
      </c>
      <c r="N141" s="328">
        <f t="shared" si="43"/>
        <v>12.5</v>
      </c>
      <c r="O141" s="328">
        <f t="shared" si="43"/>
        <v>13.5</v>
      </c>
      <c r="P141" s="328">
        <f t="shared" si="43"/>
        <v>14.5</v>
      </c>
      <c r="Q141" s="328">
        <f t="shared" si="43"/>
        <v>15.5</v>
      </c>
      <c r="R141" s="328">
        <f t="shared" si="43"/>
        <v>16.5</v>
      </c>
      <c r="S141" s="328">
        <f t="shared" si="43"/>
        <v>17.5</v>
      </c>
      <c r="T141" s="328">
        <f t="shared" si="43"/>
        <v>18.5</v>
      </c>
      <c r="U141" s="328">
        <f t="shared" si="43"/>
        <v>19.5</v>
      </c>
      <c r="V141" s="328">
        <f t="shared" si="43"/>
        <v>20.5</v>
      </c>
      <c r="W141" s="328">
        <f t="shared" si="43"/>
        <v>21.5</v>
      </c>
      <c r="X141" s="328">
        <f t="shared" si="43"/>
        <v>22.5</v>
      </c>
      <c r="Y141" s="328">
        <f t="shared" si="43"/>
        <v>23.5</v>
      </c>
      <c r="Z141" s="328">
        <f t="shared" si="43"/>
        <v>24.5</v>
      </c>
      <c r="AA141" s="328">
        <f t="shared" si="43"/>
        <v>25.5</v>
      </c>
      <c r="AB141" s="328">
        <f t="shared" si="43"/>
        <v>26.5</v>
      </c>
      <c r="AC141" s="328">
        <f t="shared" si="43"/>
        <v>27.5</v>
      </c>
      <c r="AD141" s="328">
        <f t="shared" si="43"/>
        <v>28.5</v>
      </c>
      <c r="AE141" s="328">
        <f t="shared" si="43"/>
        <v>29.5</v>
      </c>
      <c r="AF141" s="328">
        <f t="shared" si="43"/>
        <v>30.5</v>
      </c>
      <c r="AG141" s="328">
        <f t="shared" si="43"/>
        <v>31.5</v>
      </c>
      <c r="AH141" s="328">
        <f t="shared" si="43"/>
        <v>32.5</v>
      </c>
      <c r="AI141" s="328">
        <f t="shared" si="43"/>
        <v>33.5</v>
      </c>
      <c r="AJ141" s="328">
        <f t="shared" si="43"/>
        <v>34.5</v>
      </c>
      <c r="AK141" s="328">
        <f t="shared" si="43"/>
        <v>35.5</v>
      </c>
      <c r="AL141" s="328">
        <f t="shared" si="43"/>
        <v>36.5</v>
      </c>
      <c r="AM141" s="328">
        <f t="shared" si="43"/>
        <v>37.5</v>
      </c>
      <c r="AN141" s="328">
        <f t="shared" si="43"/>
        <v>38.5</v>
      </c>
      <c r="AO141" s="328">
        <f t="shared" si="43"/>
        <v>39.5</v>
      </c>
      <c r="AP141" s="328">
        <f>AVERAGE(AO140:AP140)</f>
        <v>40.5</v>
      </c>
      <c r="AQ141" s="328">
        <f t="shared" ref="AQ141:AY141" si="44">AVERAGE(AP140:AQ140)</f>
        <v>41.5</v>
      </c>
      <c r="AR141" s="328">
        <f t="shared" si="44"/>
        <v>42.5</v>
      </c>
      <c r="AS141" s="328">
        <f t="shared" si="44"/>
        <v>43.5</v>
      </c>
      <c r="AT141" s="328">
        <f t="shared" si="44"/>
        <v>44.5</v>
      </c>
      <c r="AU141" s="328">
        <f t="shared" si="44"/>
        <v>45.5</v>
      </c>
      <c r="AV141" s="328">
        <f t="shared" si="44"/>
        <v>46.5</v>
      </c>
      <c r="AW141" s="328">
        <f t="shared" si="44"/>
        <v>47.5</v>
      </c>
      <c r="AX141" s="328">
        <f t="shared" si="44"/>
        <v>48.5</v>
      </c>
      <c r="AY141" s="328">
        <f t="shared" si="44"/>
        <v>49.5</v>
      </c>
      <c r="AZ141" s="265"/>
      <c r="BA141" s="265"/>
      <c r="BB141" s="265"/>
      <c r="BC141" s="265"/>
      <c r="BD141" s="265"/>
      <c r="BE141" s="265"/>
      <c r="BF141" s="265"/>
      <c r="BG141" s="265"/>
      <c r="BH141" s="265"/>
      <c r="BI141" s="265"/>
      <c r="BJ141" s="265"/>
      <c r="BK141" s="265"/>
      <c r="BL141" s="265"/>
      <c r="BM141" s="265"/>
      <c r="BN141" s="265"/>
      <c r="BO141" s="265"/>
      <c r="BP141" s="265"/>
      <c r="BQ141" s="265"/>
      <c r="BR141" s="265"/>
      <c r="BS141" s="265"/>
    </row>
    <row r="142" spans="1:71" ht="12.75" x14ac:dyDescent="0.2">
      <c r="A142" s="267"/>
      <c r="B142" s="265"/>
      <c r="C142" s="265"/>
      <c r="D142" s="265"/>
      <c r="E142" s="265"/>
      <c r="F142" s="265"/>
      <c r="G142" s="265"/>
      <c r="H142" s="265"/>
      <c r="I142" s="265"/>
      <c r="J142" s="265"/>
      <c r="K142" s="265"/>
      <c r="L142" s="265"/>
      <c r="M142" s="265"/>
      <c r="N142" s="265"/>
      <c r="O142" s="265"/>
      <c r="P142" s="265"/>
      <c r="Q142" s="265"/>
      <c r="R142" s="265"/>
      <c r="S142" s="265"/>
      <c r="T142" s="265"/>
      <c r="U142" s="265"/>
      <c r="V142" s="265"/>
      <c r="W142" s="265"/>
      <c r="X142" s="265"/>
      <c r="Y142" s="265"/>
      <c r="Z142" s="265"/>
      <c r="AA142" s="265"/>
      <c r="AB142" s="265"/>
      <c r="AC142" s="265"/>
      <c r="AD142" s="265"/>
      <c r="AE142" s="265"/>
      <c r="AF142" s="265"/>
      <c r="AG142" s="265"/>
      <c r="AH142" s="265"/>
      <c r="AI142" s="265"/>
      <c r="AJ142" s="265"/>
      <c r="AK142" s="265"/>
      <c r="AL142" s="265"/>
      <c r="AM142" s="265"/>
      <c r="AN142" s="265"/>
      <c r="AO142" s="265"/>
      <c r="AP142" s="265"/>
      <c r="AR142" s="265"/>
      <c r="AS142" s="265"/>
      <c r="AT142" s="265"/>
      <c r="AU142" s="265"/>
      <c r="AV142" s="265"/>
      <c r="AW142" s="265"/>
      <c r="AX142" s="265"/>
      <c r="AY142" s="265"/>
      <c r="AZ142" s="265"/>
      <c r="BA142" s="265"/>
      <c r="BB142" s="265"/>
      <c r="BC142" s="265"/>
      <c r="BD142" s="265"/>
      <c r="BE142" s="265"/>
      <c r="BF142" s="265"/>
      <c r="BG142" s="265"/>
      <c r="BH142" s="265"/>
      <c r="BI142" s="265"/>
      <c r="BJ142" s="265"/>
      <c r="BK142" s="265"/>
      <c r="BL142" s="265"/>
      <c r="BM142" s="265"/>
      <c r="BN142" s="265"/>
      <c r="BO142" s="265"/>
      <c r="BP142" s="265"/>
      <c r="BQ142" s="265"/>
      <c r="BR142" s="265"/>
      <c r="BS142" s="265"/>
    </row>
    <row r="143" spans="1:71" ht="12.75" x14ac:dyDescent="0.2">
      <c r="A143" s="267"/>
      <c r="B143" s="265"/>
      <c r="C143" s="265"/>
      <c r="D143" s="265"/>
      <c r="E143" s="265"/>
      <c r="F143" s="265"/>
      <c r="G143" s="265"/>
      <c r="H143" s="265"/>
      <c r="I143" s="265"/>
      <c r="J143" s="265"/>
      <c r="K143" s="265"/>
      <c r="L143" s="265"/>
      <c r="M143" s="265"/>
      <c r="N143" s="265"/>
      <c r="O143" s="265"/>
      <c r="P143" s="265"/>
      <c r="Q143" s="265"/>
      <c r="R143" s="265"/>
      <c r="S143" s="265"/>
      <c r="T143" s="265"/>
      <c r="U143" s="265"/>
      <c r="V143" s="265"/>
      <c r="W143" s="265"/>
      <c r="X143" s="265"/>
      <c r="Y143" s="265"/>
      <c r="Z143" s="265"/>
      <c r="AA143" s="265"/>
      <c r="AB143" s="265"/>
      <c r="AC143" s="265"/>
      <c r="AD143" s="265"/>
      <c r="AE143" s="265"/>
      <c r="AF143" s="265"/>
      <c r="AG143" s="265"/>
      <c r="AH143" s="265"/>
      <c r="AI143" s="265"/>
      <c r="AJ143" s="265"/>
      <c r="AK143" s="265"/>
      <c r="AL143" s="265"/>
      <c r="AM143" s="265"/>
      <c r="AN143" s="265"/>
      <c r="AO143" s="265"/>
      <c r="AP143" s="265"/>
      <c r="AQ143" s="265"/>
      <c r="AR143" s="265"/>
      <c r="AS143" s="265"/>
      <c r="AT143" s="265"/>
      <c r="AU143" s="265"/>
      <c r="AV143" s="265"/>
      <c r="AW143" s="265"/>
      <c r="AX143" s="265"/>
      <c r="AY143" s="265"/>
      <c r="AZ143" s="265"/>
      <c r="BA143" s="265"/>
      <c r="BB143" s="265"/>
      <c r="BC143" s="265"/>
      <c r="BD143" s="265"/>
      <c r="BE143" s="265"/>
      <c r="BF143" s="265"/>
      <c r="BG143" s="265"/>
      <c r="BH143" s="265"/>
      <c r="BI143" s="265"/>
      <c r="BJ143" s="265"/>
      <c r="BK143" s="265"/>
      <c r="BL143" s="265"/>
      <c r="BM143" s="265"/>
      <c r="BN143" s="265"/>
      <c r="BO143" s="265"/>
      <c r="BP143" s="265"/>
      <c r="BQ143" s="265"/>
      <c r="BR143" s="265"/>
      <c r="BS143" s="265"/>
    </row>
    <row r="144" spans="1:71" ht="12.75" x14ac:dyDescent="0.2">
      <c r="A144" s="267"/>
      <c r="B144" s="265"/>
      <c r="C144" s="265"/>
      <c r="D144" s="265"/>
      <c r="E144" s="265"/>
      <c r="F144" s="265"/>
      <c r="G144" s="265"/>
      <c r="H144" s="265"/>
      <c r="I144" s="265"/>
      <c r="J144" s="265"/>
      <c r="K144" s="265"/>
      <c r="L144" s="265"/>
      <c r="M144" s="265"/>
      <c r="N144" s="265"/>
      <c r="O144" s="265"/>
      <c r="P144" s="265"/>
      <c r="Q144" s="265"/>
      <c r="R144" s="265"/>
      <c r="S144" s="265"/>
      <c r="T144" s="265"/>
      <c r="U144" s="265"/>
      <c r="V144" s="265"/>
      <c r="W144" s="265"/>
      <c r="X144" s="265"/>
      <c r="Y144" s="265"/>
      <c r="Z144" s="265"/>
      <c r="AA144" s="265"/>
      <c r="AB144" s="265"/>
      <c r="AC144" s="265"/>
      <c r="AD144" s="265"/>
      <c r="AE144" s="265"/>
      <c r="AF144" s="265"/>
      <c r="AG144" s="265"/>
      <c r="AH144" s="265"/>
      <c r="AI144" s="265"/>
      <c r="AJ144" s="265"/>
      <c r="AK144" s="265"/>
      <c r="AL144" s="265"/>
      <c r="AM144" s="265"/>
      <c r="AN144" s="265"/>
      <c r="AO144" s="265"/>
      <c r="AP144" s="265"/>
      <c r="AQ144" s="265"/>
      <c r="AR144" s="265"/>
      <c r="AS144" s="265"/>
      <c r="AT144" s="265"/>
      <c r="AU144" s="265"/>
      <c r="AV144" s="265"/>
      <c r="AW144" s="265"/>
      <c r="AX144" s="265"/>
      <c r="AY144" s="265"/>
      <c r="AZ144" s="265"/>
      <c r="BA144" s="265"/>
      <c r="BB144" s="265"/>
      <c r="BC144" s="265"/>
      <c r="BD144" s="265"/>
      <c r="BE144" s="265"/>
      <c r="BF144" s="265"/>
      <c r="BG144" s="265"/>
      <c r="BH144" s="265"/>
      <c r="BI144" s="265"/>
      <c r="BJ144" s="265"/>
      <c r="BK144" s="265"/>
      <c r="BL144" s="265"/>
      <c r="BM144" s="265"/>
      <c r="BN144" s="265"/>
      <c r="BO144" s="265"/>
      <c r="BP144" s="265"/>
      <c r="BQ144" s="265"/>
      <c r="BR144" s="265"/>
      <c r="BS144" s="265"/>
    </row>
    <row r="145" spans="1:71" ht="12.75" x14ac:dyDescent="0.2">
      <c r="A145" s="267"/>
      <c r="B145" s="265"/>
      <c r="C145" s="265"/>
      <c r="D145" s="265"/>
      <c r="E145" s="265"/>
      <c r="F145" s="265"/>
      <c r="G145" s="265"/>
      <c r="H145" s="265"/>
      <c r="I145" s="265"/>
      <c r="J145" s="265"/>
      <c r="K145" s="265"/>
      <c r="L145" s="265"/>
      <c r="M145" s="265"/>
      <c r="N145" s="265"/>
      <c r="O145" s="265"/>
      <c r="P145" s="265"/>
      <c r="Q145" s="265"/>
      <c r="R145" s="265"/>
      <c r="S145" s="265"/>
      <c r="T145" s="265"/>
      <c r="U145" s="265"/>
      <c r="V145" s="265"/>
      <c r="W145" s="265"/>
      <c r="X145" s="265"/>
      <c r="Y145" s="265"/>
      <c r="Z145" s="265"/>
      <c r="AA145" s="265"/>
      <c r="AB145" s="265"/>
      <c r="AC145" s="265"/>
      <c r="AD145" s="265"/>
      <c r="AE145" s="265"/>
      <c r="AF145" s="265"/>
      <c r="AG145" s="265"/>
      <c r="AH145" s="265"/>
      <c r="AI145" s="265"/>
      <c r="AJ145" s="265"/>
      <c r="AK145" s="265"/>
      <c r="AL145" s="265"/>
      <c r="AM145" s="265"/>
      <c r="AN145" s="265"/>
      <c r="AO145" s="265"/>
      <c r="AP145" s="265"/>
      <c r="AQ145" s="265"/>
      <c r="AR145" s="265"/>
      <c r="AS145" s="265"/>
      <c r="AT145" s="265"/>
      <c r="AU145" s="265"/>
      <c r="AV145" s="265"/>
      <c r="AW145" s="265"/>
      <c r="AX145" s="265"/>
      <c r="AY145" s="265"/>
      <c r="AZ145" s="265"/>
      <c r="BA145" s="265"/>
      <c r="BB145" s="265"/>
      <c r="BC145" s="265"/>
      <c r="BD145" s="265"/>
      <c r="BE145" s="265"/>
      <c r="BF145" s="265"/>
      <c r="BG145" s="265"/>
      <c r="BH145" s="265"/>
      <c r="BI145" s="265"/>
      <c r="BJ145" s="265"/>
      <c r="BK145" s="265"/>
      <c r="BL145" s="265"/>
      <c r="BM145" s="265"/>
      <c r="BN145" s="265"/>
      <c r="BO145" s="265"/>
      <c r="BP145" s="265"/>
      <c r="BQ145" s="265"/>
      <c r="BR145" s="265"/>
      <c r="BS145" s="265"/>
    </row>
    <row r="146" spans="1:71" ht="12.75" x14ac:dyDescent="0.2">
      <c r="A146" s="267"/>
      <c r="B146" s="265"/>
      <c r="C146" s="265"/>
      <c r="D146" s="265"/>
      <c r="E146" s="265"/>
      <c r="F146" s="265"/>
      <c r="G146" s="265"/>
      <c r="H146" s="265"/>
      <c r="I146" s="265"/>
      <c r="J146" s="265"/>
      <c r="K146" s="265"/>
      <c r="L146" s="265"/>
      <c r="M146" s="265"/>
      <c r="N146" s="265"/>
      <c r="O146" s="265"/>
      <c r="P146" s="265"/>
      <c r="Q146" s="265"/>
      <c r="R146" s="265"/>
      <c r="S146" s="265"/>
      <c r="T146" s="265"/>
      <c r="U146" s="265"/>
      <c r="V146" s="265"/>
      <c r="W146" s="265"/>
      <c r="X146" s="265"/>
      <c r="Y146" s="265"/>
      <c r="Z146" s="265"/>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c r="AX146" s="265"/>
      <c r="AY146" s="265"/>
      <c r="AZ146" s="265"/>
      <c r="BA146" s="265"/>
      <c r="BB146" s="265"/>
      <c r="BC146" s="265"/>
      <c r="BD146" s="265"/>
      <c r="BE146" s="265"/>
      <c r="BF146" s="265"/>
      <c r="BG146" s="265"/>
      <c r="BH146" s="265"/>
      <c r="BI146" s="265"/>
      <c r="BJ146" s="265"/>
      <c r="BK146" s="265"/>
      <c r="BL146" s="265"/>
      <c r="BM146" s="265"/>
      <c r="BN146" s="265"/>
      <c r="BO146" s="265"/>
      <c r="BP146" s="265"/>
      <c r="BQ146" s="265"/>
      <c r="BR146" s="265"/>
      <c r="BS146" s="265"/>
    </row>
    <row r="147" spans="1:71" ht="12.75" x14ac:dyDescent="0.2">
      <c r="A147" s="267"/>
      <c r="B147" s="265"/>
      <c r="C147" s="265"/>
      <c r="D147" s="265"/>
      <c r="E147" s="265"/>
      <c r="F147" s="265"/>
      <c r="G147" s="265"/>
      <c r="H147" s="265"/>
      <c r="I147" s="265"/>
      <c r="J147" s="265"/>
      <c r="K147" s="265"/>
      <c r="L147" s="265"/>
      <c r="M147" s="265"/>
      <c r="N147" s="265"/>
      <c r="O147" s="265"/>
      <c r="P147" s="265"/>
      <c r="Q147" s="265"/>
      <c r="R147" s="265"/>
      <c r="S147" s="265"/>
      <c r="T147" s="265"/>
      <c r="U147" s="265"/>
      <c r="V147" s="265"/>
      <c r="W147" s="265"/>
      <c r="X147" s="265"/>
      <c r="Y147" s="265"/>
      <c r="Z147" s="265"/>
      <c r="AA147" s="265"/>
      <c r="AB147" s="265"/>
      <c r="AC147" s="265"/>
      <c r="AD147" s="265"/>
      <c r="AE147" s="265"/>
      <c r="AF147" s="265"/>
      <c r="AG147" s="265"/>
      <c r="AH147" s="265"/>
      <c r="AI147" s="265"/>
      <c r="AJ147" s="265"/>
      <c r="AK147" s="265"/>
      <c r="AL147" s="265"/>
      <c r="AM147" s="265"/>
      <c r="AN147" s="265"/>
      <c r="AO147" s="265"/>
      <c r="AP147" s="265"/>
      <c r="AQ147" s="265"/>
      <c r="AR147" s="265"/>
      <c r="AS147" s="265"/>
      <c r="AT147" s="265"/>
      <c r="AU147" s="265"/>
      <c r="AV147" s="265"/>
      <c r="AW147" s="265"/>
      <c r="AX147" s="265"/>
      <c r="AY147" s="265"/>
      <c r="AZ147" s="265"/>
      <c r="BA147" s="265"/>
      <c r="BB147" s="265"/>
      <c r="BC147" s="265"/>
      <c r="BD147" s="265"/>
      <c r="BE147" s="265"/>
      <c r="BF147" s="265"/>
      <c r="BG147" s="265"/>
      <c r="BH147" s="265"/>
      <c r="BI147" s="265"/>
      <c r="BJ147" s="265"/>
      <c r="BK147" s="265"/>
      <c r="BL147" s="265"/>
      <c r="BM147" s="265"/>
      <c r="BN147" s="265"/>
      <c r="BO147" s="265"/>
      <c r="BP147" s="265"/>
      <c r="BQ147" s="265"/>
      <c r="BR147" s="265"/>
      <c r="BS147" s="265"/>
    </row>
    <row r="148" spans="1:71" ht="12.75" x14ac:dyDescent="0.2">
      <c r="A148" s="267"/>
      <c r="B148" s="265"/>
      <c r="C148" s="265"/>
      <c r="D148" s="265"/>
      <c r="E148" s="265"/>
      <c r="F148" s="265"/>
      <c r="G148" s="265"/>
      <c r="H148" s="265"/>
      <c r="I148" s="265"/>
      <c r="J148" s="265"/>
      <c r="K148" s="265"/>
      <c r="L148" s="265"/>
      <c r="M148" s="265"/>
      <c r="N148" s="265"/>
      <c r="O148" s="265"/>
      <c r="P148" s="265"/>
      <c r="Q148" s="265"/>
      <c r="R148" s="265"/>
      <c r="S148" s="265"/>
      <c r="T148" s="265"/>
      <c r="U148" s="265"/>
      <c r="V148" s="265"/>
      <c r="W148" s="265"/>
      <c r="X148" s="265"/>
      <c r="Y148" s="265"/>
      <c r="Z148" s="265"/>
      <c r="AA148" s="265"/>
      <c r="AB148" s="265"/>
      <c r="AC148" s="265"/>
      <c r="AD148" s="265"/>
      <c r="AE148" s="265"/>
      <c r="AF148" s="265"/>
      <c r="AG148" s="265"/>
      <c r="AH148" s="265"/>
      <c r="AI148" s="265"/>
      <c r="AJ148" s="265"/>
      <c r="AK148" s="265"/>
      <c r="AL148" s="265"/>
      <c r="AM148" s="265"/>
      <c r="AN148" s="265"/>
      <c r="AO148" s="265"/>
      <c r="AP148" s="265"/>
      <c r="AQ148" s="265"/>
      <c r="AR148" s="265"/>
      <c r="AS148" s="265"/>
      <c r="AT148" s="265"/>
      <c r="AU148" s="265"/>
      <c r="AV148" s="265"/>
      <c r="AW148" s="265"/>
      <c r="AX148" s="265"/>
      <c r="AY148" s="265"/>
      <c r="AZ148" s="265"/>
      <c r="BA148" s="265"/>
      <c r="BB148" s="265"/>
      <c r="BC148" s="265"/>
      <c r="BD148" s="265"/>
      <c r="BE148" s="265"/>
      <c r="BF148" s="265"/>
      <c r="BG148" s="265"/>
      <c r="BH148" s="265"/>
      <c r="BI148" s="265"/>
      <c r="BJ148" s="265"/>
      <c r="BK148" s="265"/>
      <c r="BL148" s="265"/>
      <c r="BM148" s="265"/>
      <c r="BN148" s="265"/>
      <c r="BO148" s="265"/>
      <c r="BP148" s="265"/>
      <c r="BQ148" s="265"/>
      <c r="BR148" s="265"/>
      <c r="BS148" s="265"/>
    </row>
    <row r="149" spans="1:71" ht="12.75" x14ac:dyDescent="0.2">
      <c r="A149" s="267"/>
      <c r="B149" s="265"/>
      <c r="C149" s="265"/>
      <c r="D149" s="265"/>
      <c r="E149" s="265"/>
      <c r="F149" s="265"/>
      <c r="G149" s="265"/>
      <c r="H149" s="265"/>
      <c r="I149" s="265"/>
      <c r="J149" s="265"/>
      <c r="K149" s="265"/>
      <c r="L149" s="265"/>
      <c r="M149" s="265"/>
      <c r="N149" s="265"/>
      <c r="O149" s="265"/>
      <c r="P149" s="265"/>
      <c r="Q149" s="265"/>
      <c r="R149" s="265"/>
      <c r="S149" s="265"/>
      <c r="T149" s="265"/>
      <c r="U149" s="265"/>
      <c r="V149" s="265"/>
      <c r="W149" s="265"/>
      <c r="X149" s="265"/>
      <c r="Y149" s="265"/>
      <c r="Z149" s="265"/>
      <c r="AA149" s="265"/>
      <c r="AB149" s="265"/>
      <c r="AC149" s="265"/>
      <c r="AD149" s="265"/>
      <c r="AE149" s="265"/>
      <c r="AF149" s="265"/>
      <c r="AG149" s="265"/>
      <c r="AH149" s="265"/>
      <c r="AI149" s="265"/>
      <c r="AJ149" s="265"/>
      <c r="AK149" s="265"/>
      <c r="AL149" s="265"/>
      <c r="AM149" s="265"/>
      <c r="AN149" s="265"/>
      <c r="AO149" s="265"/>
      <c r="AP149" s="265"/>
      <c r="AQ149" s="265"/>
      <c r="AR149" s="265"/>
      <c r="AS149" s="265"/>
      <c r="AT149" s="265"/>
      <c r="AU149" s="265"/>
      <c r="AV149" s="265"/>
      <c r="AW149" s="265"/>
      <c r="AX149" s="265"/>
      <c r="AY149" s="265"/>
      <c r="AZ149" s="265"/>
      <c r="BA149" s="265"/>
      <c r="BB149" s="265"/>
      <c r="BC149" s="265"/>
      <c r="BD149" s="265"/>
      <c r="BE149" s="265"/>
      <c r="BF149" s="265"/>
      <c r="BG149" s="265"/>
      <c r="BH149" s="265"/>
      <c r="BI149" s="265"/>
      <c r="BJ149" s="265"/>
      <c r="BK149" s="265"/>
      <c r="BL149" s="265"/>
      <c r="BM149" s="265"/>
      <c r="BN149" s="265"/>
      <c r="BO149" s="265"/>
      <c r="BP149" s="265"/>
      <c r="BQ149" s="265"/>
      <c r="BR149" s="265"/>
      <c r="BS149" s="265"/>
    </row>
    <row r="150" spans="1:71" ht="12.75" x14ac:dyDescent="0.2">
      <c r="A150" s="267"/>
      <c r="B150" s="265"/>
      <c r="C150" s="265"/>
      <c r="D150" s="265"/>
      <c r="E150" s="265"/>
      <c r="F150" s="265"/>
      <c r="G150" s="265"/>
      <c r="H150" s="265"/>
      <c r="I150" s="265"/>
      <c r="J150" s="265"/>
      <c r="K150" s="265"/>
      <c r="L150" s="265"/>
      <c r="M150" s="265"/>
      <c r="N150" s="265"/>
      <c r="O150" s="265"/>
      <c r="P150" s="265"/>
      <c r="Q150" s="265"/>
      <c r="R150" s="265"/>
      <c r="S150" s="265"/>
      <c r="T150" s="265"/>
      <c r="U150" s="265"/>
      <c r="V150" s="265"/>
      <c r="W150" s="265"/>
      <c r="X150" s="265"/>
      <c r="Y150" s="265"/>
      <c r="Z150" s="265"/>
      <c r="AA150" s="265"/>
      <c r="AB150" s="265"/>
      <c r="AC150" s="265"/>
      <c r="AD150" s="265"/>
      <c r="AE150" s="265"/>
      <c r="AF150" s="265"/>
      <c r="AG150" s="265"/>
      <c r="AH150" s="265"/>
      <c r="AI150" s="265"/>
      <c r="AJ150" s="265"/>
      <c r="AK150" s="265"/>
      <c r="AL150" s="265"/>
      <c r="AM150" s="265"/>
      <c r="AN150" s="265"/>
      <c r="AO150" s="265"/>
      <c r="AP150" s="265"/>
      <c r="AQ150" s="265"/>
      <c r="AR150" s="265"/>
      <c r="AS150" s="265"/>
      <c r="AT150" s="265"/>
      <c r="AU150" s="265"/>
      <c r="AV150" s="265"/>
      <c r="AW150" s="265"/>
      <c r="AX150" s="265"/>
      <c r="AY150" s="265"/>
      <c r="AZ150" s="265"/>
      <c r="BA150" s="265"/>
      <c r="BB150" s="265"/>
      <c r="BC150" s="265"/>
      <c r="BD150" s="265"/>
      <c r="BE150" s="265"/>
      <c r="BF150" s="265"/>
      <c r="BG150" s="265"/>
      <c r="BH150" s="265"/>
      <c r="BI150" s="265"/>
      <c r="BJ150" s="265"/>
      <c r="BK150" s="265"/>
      <c r="BL150" s="265"/>
      <c r="BM150" s="265"/>
      <c r="BN150" s="265"/>
      <c r="BO150" s="265"/>
      <c r="BP150" s="265"/>
      <c r="BQ150" s="265"/>
      <c r="BR150" s="265"/>
      <c r="BS150" s="265"/>
    </row>
    <row r="151" spans="1:71" ht="12.75" x14ac:dyDescent="0.2">
      <c r="A151" s="267"/>
      <c r="B151" s="265"/>
      <c r="C151" s="265"/>
      <c r="D151" s="265"/>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5"/>
      <c r="AH151" s="265"/>
      <c r="AI151" s="265"/>
      <c r="AJ151" s="265"/>
      <c r="AK151" s="265"/>
      <c r="AL151" s="265"/>
      <c r="AM151" s="265"/>
      <c r="AN151" s="265"/>
      <c r="AO151" s="265"/>
      <c r="AP151" s="265"/>
      <c r="AQ151" s="265"/>
      <c r="AR151" s="265"/>
      <c r="AS151" s="265"/>
      <c r="AT151" s="265"/>
      <c r="AU151" s="265"/>
      <c r="AV151" s="265"/>
      <c r="AW151" s="265"/>
      <c r="AX151" s="265"/>
      <c r="AY151" s="265"/>
      <c r="AZ151" s="265"/>
      <c r="BA151" s="265"/>
      <c r="BB151" s="265"/>
      <c r="BC151" s="265"/>
      <c r="BD151" s="265"/>
      <c r="BE151" s="265"/>
      <c r="BF151" s="265"/>
      <c r="BG151" s="265"/>
      <c r="BH151" s="265"/>
      <c r="BI151" s="265"/>
      <c r="BJ151" s="265"/>
      <c r="BK151" s="265"/>
      <c r="BL151" s="265"/>
      <c r="BM151" s="265"/>
      <c r="BN151" s="265"/>
      <c r="BO151" s="265"/>
      <c r="BP151" s="265"/>
      <c r="BQ151" s="265"/>
      <c r="BR151" s="265"/>
      <c r="BS151" s="265"/>
    </row>
    <row r="152" spans="1:71" ht="12.75" x14ac:dyDescent="0.2">
      <c r="A152" s="267"/>
      <c r="B152" s="265"/>
      <c r="C152" s="265"/>
      <c r="D152" s="265"/>
      <c r="E152" s="265"/>
      <c r="F152" s="265"/>
      <c r="G152" s="265"/>
      <c r="H152" s="265"/>
      <c r="I152" s="265"/>
      <c r="J152" s="265"/>
      <c r="K152" s="265"/>
      <c r="L152" s="265"/>
      <c r="M152" s="265"/>
      <c r="N152" s="265"/>
      <c r="O152" s="265"/>
      <c r="P152" s="265"/>
      <c r="Q152" s="265"/>
      <c r="R152" s="265"/>
      <c r="S152" s="265"/>
      <c r="T152" s="265"/>
      <c r="U152" s="265"/>
      <c r="V152" s="265"/>
      <c r="W152" s="265"/>
      <c r="X152" s="265"/>
      <c r="Y152" s="265"/>
      <c r="Z152" s="265"/>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c r="AX152" s="265"/>
      <c r="AY152" s="265"/>
      <c r="AZ152" s="265"/>
      <c r="BA152" s="265"/>
      <c r="BB152" s="265"/>
      <c r="BC152" s="265"/>
      <c r="BD152" s="265"/>
      <c r="BE152" s="265"/>
      <c r="BF152" s="265"/>
      <c r="BG152" s="265"/>
      <c r="BH152" s="265"/>
      <c r="BI152" s="265"/>
      <c r="BJ152" s="265"/>
      <c r="BK152" s="265"/>
      <c r="BL152" s="265"/>
      <c r="BM152" s="265"/>
      <c r="BN152" s="265"/>
      <c r="BO152" s="265"/>
      <c r="BP152" s="265"/>
      <c r="BQ152" s="265"/>
      <c r="BR152" s="265"/>
      <c r="BS152" s="265"/>
    </row>
    <row r="153" spans="1:71" ht="12.75" x14ac:dyDescent="0.2">
      <c r="A153" s="267"/>
      <c r="B153" s="265"/>
      <c r="C153" s="265"/>
      <c r="D153" s="265"/>
      <c r="E153" s="265"/>
      <c r="F153" s="265"/>
      <c r="G153" s="265"/>
      <c r="H153" s="265"/>
      <c r="I153" s="265"/>
      <c r="J153" s="265"/>
      <c r="K153" s="265"/>
      <c r="L153" s="265"/>
      <c r="M153" s="265"/>
      <c r="N153" s="265"/>
      <c r="O153" s="265"/>
      <c r="P153" s="265"/>
      <c r="Q153" s="265"/>
      <c r="R153" s="265"/>
      <c r="S153" s="265"/>
      <c r="T153" s="265"/>
      <c r="U153" s="265"/>
      <c r="V153" s="265"/>
      <c r="W153" s="265"/>
      <c r="X153" s="265"/>
      <c r="Y153" s="265"/>
      <c r="Z153" s="265"/>
      <c r="AA153" s="265"/>
      <c r="AB153" s="265"/>
      <c r="AC153" s="265"/>
      <c r="AD153" s="265"/>
      <c r="AE153" s="265"/>
      <c r="AF153" s="265"/>
      <c r="AG153" s="265"/>
      <c r="AH153" s="265"/>
      <c r="AI153" s="265"/>
      <c r="AJ153" s="265"/>
      <c r="AK153" s="265"/>
      <c r="AL153" s="265"/>
      <c r="AM153" s="265"/>
      <c r="AN153" s="265"/>
      <c r="AO153" s="265"/>
      <c r="AP153" s="265"/>
      <c r="AQ153" s="265"/>
      <c r="AR153" s="265"/>
      <c r="AS153" s="265"/>
      <c r="AT153" s="265"/>
      <c r="AU153" s="265"/>
      <c r="AV153" s="265"/>
      <c r="AW153" s="265"/>
      <c r="AX153" s="265"/>
      <c r="AY153" s="265"/>
      <c r="AZ153" s="265"/>
      <c r="BA153" s="265"/>
      <c r="BB153" s="265"/>
      <c r="BC153" s="265"/>
      <c r="BD153" s="265"/>
      <c r="BE153" s="265"/>
      <c r="BF153" s="265"/>
      <c r="BG153" s="265"/>
      <c r="BH153" s="265"/>
      <c r="BI153" s="265"/>
      <c r="BJ153" s="265"/>
      <c r="BK153" s="265"/>
      <c r="BL153" s="265"/>
      <c r="BM153" s="265"/>
      <c r="BN153" s="265"/>
      <c r="BO153" s="265"/>
      <c r="BP153" s="265"/>
      <c r="BQ153" s="265"/>
      <c r="BR153" s="265"/>
      <c r="BS153" s="265"/>
    </row>
    <row r="154" spans="1:71" ht="12.75" x14ac:dyDescent="0.2">
      <c r="A154" s="267"/>
      <c r="B154" s="265"/>
      <c r="C154" s="26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265"/>
      <c r="Z154" s="265"/>
      <c r="AA154" s="265"/>
      <c r="AB154" s="265"/>
      <c r="AC154" s="265"/>
      <c r="AD154" s="265"/>
      <c r="AE154" s="265"/>
      <c r="AF154" s="265"/>
      <c r="AG154" s="265"/>
      <c r="AH154" s="265"/>
      <c r="AI154" s="265"/>
      <c r="AJ154" s="265"/>
      <c r="AK154" s="265"/>
      <c r="AL154" s="265"/>
      <c r="AM154" s="265"/>
      <c r="AN154" s="265"/>
      <c r="AO154" s="265"/>
      <c r="AP154" s="265"/>
      <c r="AQ154" s="265"/>
      <c r="AR154" s="265"/>
      <c r="AS154" s="265"/>
      <c r="AT154" s="265"/>
      <c r="AU154" s="265"/>
      <c r="AV154" s="265"/>
      <c r="AW154" s="265"/>
      <c r="AX154" s="265"/>
      <c r="AY154" s="265"/>
      <c r="AZ154" s="265"/>
      <c r="BA154" s="265"/>
      <c r="BB154" s="265"/>
      <c r="BC154" s="265"/>
      <c r="BD154" s="265"/>
      <c r="BE154" s="265"/>
      <c r="BF154" s="265"/>
      <c r="BG154" s="265"/>
      <c r="BH154" s="265"/>
      <c r="BI154" s="265"/>
      <c r="BJ154" s="265"/>
      <c r="BK154" s="265"/>
      <c r="BL154" s="265"/>
      <c r="BM154" s="265"/>
      <c r="BN154" s="265"/>
      <c r="BO154" s="265"/>
      <c r="BP154" s="265"/>
      <c r="BQ154" s="265"/>
      <c r="BR154" s="265"/>
      <c r="BS154" s="265"/>
    </row>
    <row r="155" spans="1:71" ht="12.75" x14ac:dyDescent="0.2">
      <c r="A155" s="267"/>
      <c r="B155" s="265"/>
      <c r="C155" s="265"/>
      <c r="D155" s="265"/>
      <c r="E155" s="265"/>
      <c r="F155" s="265"/>
      <c r="G155" s="265"/>
      <c r="H155" s="265"/>
      <c r="I155" s="265"/>
      <c r="J155" s="265"/>
      <c r="K155" s="265"/>
      <c r="L155" s="265"/>
      <c r="M155" s="265"/>
      <c r="N155" s="265"/>
      <c r="O155" s="265"/>
      <c r="P155" s="265"/>
      <c r="Q155" s="265"/>
      <c r="R155" s="265"/>
      <c r="S155" s="265"/>
      <c r="T155" s="265"/>
      <c r="U155" s="265"/>
      <c r="V155" s="265"/>
      <c r="W155" s="265"/>
      <c r="X155" s="265"/>
      <c r="Y155" s="265"/>
      <c r="Z155" s="265"/>
      <c r="AA155" s="265"/>
      <c r="AB155" s="265"/>
      <c r="AC155" s="265"/>
      <c r="AD155" s="265"/>
      <c r="AE155" s="265"/>
      <c r="AF155" s="265"/>
      <c r="AG155" s="265"/>
      <c r="AH155" s="265"/>
      <c r="AI155" s="265"/>
      <c r="AJ155" s="265"/>
      <c r="AK155" s="265"/>
      <c r="AL155" s="265"/>
      <c r="AM155" s="265"/>
      <c r="AN155" s="265"/>
      <c r="AO155" s="265"/>
      <c r="AP155" s="265"/>
      <c r="AQ155" s="265"/>
      <c r="AR155" s="265"/>
      <c r="AS155" s="265"/>
      <c r="AT155" s="265"/>
      <c r="AU155" s="265"/>
      <c r="AV155" s="265"/>
      <c r="AW155" s="265"/>
      <c r="AX155" s="265"/>
      <c r="AY155" s="265"/>
      <c r="AZ155" s="265"/>
      <c r="BA155" s="265"/>
      <c r="BB155" s="265"/>
      <c r="BC155" s="265"/>
      <c r="BD155" s="265"/>
      <c r="BE155" s="265"/>
      <c r="BF155" s="265"/>
      <c r="BG155" s="265"/>
      <c r="BH155" s="265"/>
      <c r="BI155" s="265"/>
      <c r="BJ155" s="265"/>
      <c r="BK155" s="265"/>
      <c r="BL155" s="265"/>
      <c r="BM155" s="265"/>
      <c r="BN155" s="265"/>
      <c r="BO155" s="265"/>
      <c r="BP155" s="265"/>
      <c r="BQ155" s="265"/>
      <c r="BR155" s="265"/>
      <c r="BS155" s="265"/>
    </row>
    <row r="156" spans="1:71" ht="12.75" x14ac:dyDescent="0.2">
      <c r="A156" s="266"/>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6"/>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6"/>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6"/>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6"/>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6"/>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6"/>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6"/>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6"/>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6"/>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6"/>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6"/>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6"/>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6"/>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6"/>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6"/>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6"/>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6"/>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6"/>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6"/>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6"/>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6"/>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6"/>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6"/>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6"/>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6"/>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6"/>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6"/>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6"/>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6"/>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6"/>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6"/>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6"/>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6"/>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6"/>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6"/>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6"/>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6"/>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6"/>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6"/>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6"/>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6"/>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6"/>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6"/>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6"/>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6"/>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6"/>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6"/>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6"/>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6"/>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6"/>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6"/>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6"/>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32" zoomScale="80" zoomScaleSheetLayoutView="80" workbookViewId="0">
      <selection activeCell="E26" sqref="E26"/>
    </sheetView>
  </sheetViews>
  <sheetFormatPr defaultRowHeight="15.75" x14ac:dyDescent="0.25"/>
  <cols>
    <col min="1" max="1" width="9.140625" style="71"/>
    <col min="2" max="2" width="37.7109375" style="71" customWidth="1"/>
    <col min="3" max="6" width="15.140625" style="71" customWidth="1"/>
    <col min="7" max="8" width="15.1406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83" t="str">
        <f>'2. паспорт  ТП'!A4:S4</f>
        <v>Год раскрытия информации: 2017 год</v>
      </c>
      <c r="B5" s="383"/>
      <c r="C5" s="383"/>
      <c r="D5" s="383"/>
      <c r="E5" s="383"/>
      <c r="F5" s="383"/>
      <c r="G5" s="383"/>
      <c r="H5" s="383"/>
      <c r="I5" s="383"/>
      <c r="J5" s="383"/>
      <c r="K5" s="383"/>
      <c r="L5" s="383"/>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87" t="s">
        <v>9</v>
      </c>
      <c r="B7" s="387"/>
      <c r="C7" s="387"/>
      <c r="D7" s="387"/>
      <c r="E7" s="387"/>
      <c r="F7" s="387"/>
      <c r="G7" s="387"/>
      <c r="H7" s="387"/>
      <c r="I7" s="387"/>
      <c r="J7" s="387"/>
      <c r="K7" s="387"/>
      <c r="L7" s="387"/>
    </row>
    <row r="8" spans="1:44" ht="18.75" x14ac:dyDescent="0.25">
      <c r="A8" s="387"/>
      <c r="B8" s="387"/>
      <c r="C8" s="387"/>
      <c r="D8" s="387"/>
      <c r="E8" s="387"/>
      <c r="F8" s="387"/>
      <c r="G8" s="387"/>
      <c r="H8" s="387"/>
      <c r="I8" s="387"/>
      <c r="J8" s="387"/>
      <c r="K8" s="387"/>
      <c r="L8" s="387"/>
    </row>
    <row r="9" spans="1:44" x14ac:dyDescent="0.25">
      <c r="A9" s="390" t="str">
        <f>'1. паспорт местоположение'!A9:C9</f>
        <v>Акционерное общество "Янтарьэнерго" ДЗО  ПАО "Россети"</v>
      </c>
      <c r="B9" s="390"/>
      <c r="C9" s="390"/>
      <c r="D9" s="390"/>
      <c r="E9" s="390"/>
      <c r="F9" s="390"/>
      <c r="G9" s="390"/>
      <c r="H9" s="390"/>
      <c r="I9" s="390"/>
      <c r="J9" s="390"/>
      <c r="K9" s="390"/>
      <c r="L9" s="390"/>
    </row>
    <row r="10" spans="1:44" x14ac:dyDescent="0.25">
      <c r="A10" s="384" t="s">
        <v>8</v>
      </c>
      <c r="B10" s="384"/>
      <c r="C10" s="384"/>
      <c r="D10" s="384"/>
      <c r="E10" s="384"/>
      <c r="F10" s="384"/>
      <c r="G10" s="384"/>
      <c r="H10" s="384"/>
      <c r="I10" s="384"/>
      <c r="J10" s="384"/>
      <c r="K10" s="384"/>
      <c r="L10" s="384"/>
    </row>
    <row r="11" spans="1:44" ht="18.75" x14ac:dyDescent="0.25">
      <c r="A11" s="387"/>
      <c r="B11" s="387"/>
      <c r="C11" s="387"/>
      <c r="D11" s="387"/>
      <c r="E11" s="387"/>
      <c r="F11" s="387"/>
      <c r="G11" s="387"/>
      <c r="H11" s="387"/>
      <c r="I11" s="387"/>
      <c r="J11" s="387"/>
      <c r="K11" s="387"/>
      <c r="L11" s="387"/>
    </row>
    <row r="12" spans="1:44" x14ac:dyDescent="0.25">
      <c r="A12" s="390" t="str">
        <f>'1. паспорт местоположение'!A12:C12</f>
        <v>G_16-0049</v>
      </c>
      <c r="B12" s="390"/>
      <c r="C12" s="390"/>
      <c r="D12" s="390"/>
      <c r="E12" s="390"/>
      <c r="F12" s="390"/>
      <c r="G12" s="390"/>
      <c r="H12" s="390"/>
      <c r="I12" s="390"/>
      <c r="J12" s="390"/>
      <c r="K12" s="390"/>
      <c r="L12" s="390"/>
    </row>
    <row r="13" spans="1:44" x14ac:dyDescent="0.25">
      <c r="A13" s="384" t="s">
        <v>7</v>
      </c>
      <c r="B13" s="384"/>
      <c r="C13" s="384"/>
      <c r="D13" s="384"/>
      <c r="E13" s="384"/>
      <c r="F13" s="384"/>
      <c r="G13" s="384"/>
      <c r="H13" s="384"/>
      <c r="I13" s="384"/>
      <c r="J13" s="384"/>
      <c r="K13" s="384"/>
      <c r="L13" s="384"/>
    </row>
    <row r="14" spans="1:44" ht="18.75" x14ac:dyDescent="0.25">
      <c r="A14" s="394"/>
      <c r="B14" s="394"/>
      <c r="C14" s="394"/>
      <c r="D14" s="394"/>
      <c r="E14" s="394"/>
      <c r="F14" s="394"/>
      <c r="G14" s="394"/>
      <c r="H14" s="394"/>
      <c r="I14" s="394"/>
      <c r="J14" s="394"/>
      <c r="K14" s="394"/>
      <c r="L14" s="394"/>
    </row>
    <row r="15" spans="1:44" x14ac:dyDescent="0.25">
      <c r="A15" s="390" t="str">
        <f>'1. паспорт местоположение'!A15</f>
        <v>Строительство КТП 15/0,4 кВ взамен ТП 188-20 (инв.№ 5150785) в г. Багратионовске, ул. Железнодорожная</v>
      </c>
      <c r="B15" s="390"/>
      <c r="C15" s="390"/>
      <c r="D15" s="390"/>
      <c r="E15" s="390"/>
      <c r="F15" s="390"/>
      <c r="G15" s="390"/>
      <c r="H15" s="390"/>
      <c r="I15" s="390"/>
      <c r="J15" s="390"/>
      <c r="K15" s="390"/>
      <c r="L15" s="390"/>
    </row>
    <row r="16" spans="1:44" x14ac:dyDescent="0.25">
      <c r="A16" s="384" t="s">
        <v>6</v>
      </c>
      <c r="B16" s="384"/>
      <c r="C16" s="384"/>
      <c r="D16" s="384"/>
      <c r="E16" s="384"/>
      <c r="F16" s="384"/>
      <c r="G16" s="384"/>
      <c r="H16" s="384"/>
      <c r="I16" s="384"/>
      <c r="J16" s="384"/>
      <c r="K16" s="384"/>
      <c r="L16" s="384"/>
    </row>
    <row r="17" spans="1:12" ht="15.75" customHeight="1" x14ac:dyDescent="0.25">
      <c r="L17" s="106"/>
    </row>
    <row r="18" spans="1:12" x14ac:dyDescent="0.25">
      <c r="K18" s="105"/>
    </row>
    <row r="19" spans="1:12" ht="15.75" customHeight="1" x14ac:dyDescent="0.25">
      <c r="A19" s="447" t="s">
        <v>505</v>
      </c>
      <c r="B19" s="447"/>
      <c r="C19" s="447"/>
      <c r="D19" s="447"/>
      <c r="E19" s="447"/>
      <c r="F19" s="447"/>
      <c r="G19" s="447"/>
      <c r="H19" s="447"/>
      <c r="I19" s="447"/>
      <c r="J19" s="447"/>
      <c r="K19" s="447"/>
      <c r="L19" s="447"/>
    </row>
    <row r="20" spans="1:12" x14ac:dyDescent="0.25">
      <c r="A20" s="75"/>
      <c r="B20" s="75"/>
      <c r="C20" s="104"/>
      <c r="D20" s="104"/>
      <c r="E20" s="104"/>
      <c r="F20" s="104"/>
      <c r="G20" s="104"/>
      <c r="H20" s="104"/>
      <c r="I20" s="104"/>
      <c r="J20" s="104"/>
      <c r="K20" s="104"/>
      <c r="L20" s="104"/>
    </row>
    <row r="21" spans="1:12" ht="28.5" customHeight="1" x14ac:dyDescent="0.25">
      <c r="A21" s="448" t="s">
        <v>224</v>
      </c>
      <c r="B21" s="448" t="s">
        <v>223</v>
      </c>
      <c r="C21" s="454" t="s">
        <v>437</v>
      </c>
      <c r="D21" s="454"/>
      <c r="E21" s="454"/>
      <c r="F21" s="454"/>
      <c r="G21" s="454"/>
      <c r="H21" s="454"/>
      <c r="I21" s="449" t="s">
        <v>222</v>
      </c>
      <c r="J21" s="451" t="s">
        <v>439</v>
      </c>
      <c r="K21" s="448" t="s">
        <v>221</v>
      </c>
      <c r="L21" s="450" t="s">
        <v>438</v>
      </c>
    </row>
    <row r="22" spans="1:12" ht="58.5" customHeight="1" x14ac:dyDescent="0.25">
      <c r="A22" s="448"/>
      <c r="B22" s="448"/>
      <c r="C22" s="455" t="s">
        <v>2</v>
      </c>
      <c r="D22" s="455"/>
      <c r="E22" s="456" t="s">
        <v>11</v>
      </c>
      <c r="F22" s="457"/>
      <c r="G22" s="456" t="s">
        <v>713</v>
      </c>
      <c r="H22" s="457"/>
      <c r="I22" s="449"/>
      <c r="J22" s="452"/>
      <c r="K22" s="448"/>
      <c r="L22" s="450"/>
    </row>
    <row r="23" spans="1:12" ht="47.25" x14ac:dyDescent="0.25">
      <c r="A23" s="448"/>
      <c r="B23" s="448"/>
      <c r="C23" s="103" t="s">
        <v>220</v>
      </c>
      <c r="D23" s="103" t="s">
        <v>219</v>
      </c>
      <c r="E23" s="103" t="s">
        <v>220</v>
      </c>
      <c r="F23" s="103" t="s">
        <v>219</v>
      </c>
      <c r="G23" s="103" t="s">
        <v>220</v>
      </c>
      <c r="H23" s="103" t="s">
        <v>219</v>
      </c>
      <c r="I23" s="449"/>
      <c r="J23" s="453"/>
      <c r="K23" s="448"/>
      <c r="L23" s="450"/>
    </row>
    <row r="24" spans="1:12" x14ac:dyDescent="0.25">
      <c r="A24" s="82">
        <v>1</v>
      </c>
      <c r="B24" s="82">
        <v>2</v>
      </c>
      <c r="C24" s="103">
        <v>3</v>
      </c>
      <c r="D24" s="103">
        <v>4</v>
      </c>
      <c r="E24" s="103">
        <v>5</v>
      </c>
      <c r="F24" s="103">
        <v>6</v>
      </c>
      <c r="G24" s="103">
        <v>7</v>
      </c>
      <c r="H24" s="103">
        <v>8</v>
      </c>
      <c r="I24" s="103">
        <v>9</v>
      </c>
      <c r="J24" s="103">
        <v>10</v>
      </c>
      <c r="K24" s="103">
        <v>11</v>
      </c>
      <c r="L24" s="103">
        <v>12</v>
      </c>
    </row>
    <row r="25" spans="1:12" x14ac:dyDescent="0.25">
      <c r="A25" s="97">
        <v>1</v>
      </c>
      <c r="B25" s="98" t="s">
        <v>218</v>
      </c>
      <c r="C25" s="98"/>
      <c r="D25" s="101"/>
      <c r="E25" s="101"/>
      <c r="F25" s="101"/>
      <c r="G25" s="101"/>
      <c r="H25" s="101"/>
      <c r="I25" s="101"/>
      <c r="J25" s="101"/>
      <c r="K25" s="94"/>
      <c r="L25" s="115"/>
    </row>
    <row r="26" spans="1:12" ht="21.75" customHeight="1" x14ac:dyDescent="0.25">
      <c r="A26" s="97" t="s">
        <v>217</v>
      </c>
      <c r="B26" s="102" t="s">
        <v>444</v>
      </c>
      <c r="C26" s="95">
        <v>0</v>
      </c>
      <c r="D26" s="370">
        <v>0</v>
      </c>
      <c r="E26" s="372"/>
      <c r="F26" s="372">
        <v>42319</v>
      </c>
      <c r="G26" s="372">
        <v>42288</v>
      </c>
      <c r="H26" s="372">
        <v>42319</v>
      </c>
      <c r="I26" s="370">
        <v>100</v>
      </c>
      <c r="J26" s="101"/>
      <c r="K26" s="94"/>
      <c r="L26" s="94"/>
    </row>
    <row r="27" spans="1:12" s="78" customFormat="1" ht="39" customHeight="1" x14ac:dyDescent="0.25">
      <c r="A27" s="97" t="s">
        <v>216</v>
      </c>
      <c r="B27" s="102" t="s">
        <v>446</v>
      </c>
      <c r="C27" s="95">
        <v>0</v>
      </c>
      <c r="D27" s="370">
        <v>0</v>
      </c>
      <c r="E27" s="370" t="s">
        <v>541</v>
      </c>
      <c r="F27" s="370" t="s">
        <v>541</v>
      </c>
      <c r="G27" s="370" t="s">
        <v>541</v>
      </c>
      <c r="H27" s="370" t="s">
        <v>541</v>
      </c>
      <c r="I27" s="370" t="s">
        <v>541</v>
      </c>
      <c r="J27" s="101"/>
      <c r="K27" s="94"/>
      <c r="L27" s="94"/>
    </row>
    <row r="28" spans="1:12" s="78" customFormat="1" ht="70.5" customHeight="1" x14ac:dyDescent="0.25">
      <c r="A28" s="97" t="s">
        <v>445</v>
      </c>
      <c r="B28" s="102" t="s">
        <v>450</v>
      </c>
      <c r="C28" s="95">
        <v>0</v>
      </c>
      <c r="D28" s="370">
        <v>0</v>
      </c>
      <c r="E28" s="370" t="s">
        <v>541</v>
      </c>
      <c r="F28" s="370" t="s">
        <v>541</v>
      </c>
      <c r="G28" s="370" t="s">
        <v>541</v>
      </c>
      <c r="H28" s="370" t="s">
        <v>541</v>
      </c>
      <c r="I28" s="370" t="s">
        <v>541</v>
      </c>
      <c r="J28" s="101"/>
      <c r="K28" s="94"/>
      <c r="L28" s="94"/>
    </row>
    <row r="29" spans="1:12" s="78" customFormat="1" ht="54" customHeight="1" x14ac:dyDescent="0.25">
      <c r="A29" s="97" t="s">
        <v>215</v>
      </c>
      <c r="B29" s="102" t="s">
        <v>449</v>
      </c>
      <c r="C29" s="95">
        <v>0</v>
      </c>
      <c r="D29" s="370">
        <v>0</v>
      </c>
      <c r="E29" s="370" t="s">
        <v>541</v>
      </c>
      <c r="F29" s="370" t="s">
        <v>541</v>
      </c>
      <c r="G29" s="370" t="s">
        <v>541</v>
      </c>
      <c r="H29" s="370" t="s">
        <v>541</v>
      </c>
      <c r="I29" s="370" t="s">
        <v>541</v>
      </c>
      <c r="J29" s="101"/>
      <c r="K29" s="94"/>
      <c r="L29" s="94"/>
    </row>
    <row r="30" spans="1:12" s="78" customFormat="1" ht="42" customHeight="1" x14ac:dyDescent="0.25">
      <c r="A30" s="97" t="s">
        <v>214</v>
      </c>
      <c r="B30" s="102" t="s">
        <v>451</v>
      </c>
      <c r="C30" s="95">
        <v>0</v>
      </c>
      <c r="D30" s="370">
        <v>0</v>
      </c>
      <c r="E30" s="370" t="s">
        <v>541</v>
      </c>
      <c r="F30" s="370" t="s">
        <v>541</v>
      </c>
      <c r="G30" s="370" t="s">
        <v>541</v>
      </c>
      <c r="H30" s="370" t="s">
        <v>541</v>
      </c>
      <c r="I30" s="370" t="s">
        <v>541</v>
      </c>
      <c r="J30" s="101"/>
      <c r="K30" s="94"/>
      <c r="L30" s="94"/>
    </row>
    <row r="31" spans="1:12" s="78" customFormat="1" ht="37.5" customHeight="1" x14ac:dyDescent="0.25">
      <c r="A31" s="97" t="s">
        <v>213</v>
      </c>
      <c r="B31" s="96" t="s">
        <v>447</v>
      </c>
      <c r="C31" s="95">
        <v>0</v>
      </c>
      <c r="D31" s="370">
        <v>0</v>
      </c>
      <c r="E31" s="372">
        <v>42499</v>
      </c>
      <c r="F31" s="372">
        <v>42509</v>
      </c>
      <c r="G31" s="372">
        <v>42499</v>
      </c>
      <c r="H31" s="372">
        <v>42509</v>
      </c>
      <c r="I31" s="370">
        <v>100</v>
      </c>
      <c r="J31" s="101"/>
      <c r="K31" s="94"/>
      <c r="L31" s="94"/>
    </row>
    <row r="32" spans="1:12" s="78" customFormat="1" ht="31.5" x14ac:dyDescent="0.25">
      <c r="A32" s="97" t="s">
        <v>211</v>
      </c>
      <c r="B32" s="96" t="s">
        <v>452</v>
      </c>
      <c r="C32" s="95">
        <v>0</v>
      </c>
      <c r="D32" s="370">
        <v>0</v>
      </c>
      <c r="E32" s="372">
        <v>42619</v>
      </c>
      <c r="F32" s="372">
        <v>42629</v>
      </c>
      <c r="G32" s="372">
        <v>42619</v>
      </c>
      <c r="H32" s="372">
        <v>42629</v>
      </c>
      <c r="I32" s="370">
        <v>100</v>
      </c>
      <c r="J32" s="101"/>
      <c r="K32" s="94"/>
      <c r="L32" s="94"/>
    </row>
    <row r="33" spans="1:12" s="78" customFormat="1" ht="37.5" customHeight="1" x14ac:dyDescent="0.25">
      <c r="A33" s="97" t="s">
        <v>463</v>
      </c>
      <c r="B33" s="96" t="s">
        <v>376</v>
      </c>
      <c r="C33" s="95">
        <v>0</v>
      </c>
      <c r="D33" s="370">
        <v>0</v>
      </c>
      <c r="E33" s="370" t="s">
        <v>541</v>
      </c>
      <c r="F33" s="370" t="s">
        <v>541</v>
      </c>
      <c r="G33" s="370" t="s">
        <v>541</v>
      </c>
      <c r="H33" s="370" t="s">
        <v>541</v>
      </c>
      <c r="I33" s="370" t="s">
        <v>541</v>
      </c>
      <c r="J33" s="101"/>
      <c r="K33" s="94"/>
      <c r="L33" s="94"/>
    </row>
    <row r="34" spans="1:12" s="78" customFormat="1" ht="47.25" customHeight="1" x14ac:dyDescent="0.25">
      <c r="A34" s="97" t="s">
        <v>464</v>
      </c>
      <c r="B34" s="96" t="s">
        <v>456</v>
      </c>
      <c r="C34" s="95">
        <v>0</v>
      </c>
      <c r="D34" s="370">
        <v>0</v>
      </c>
      <c r="E34" s="370" t="s">
        <v>541</v>
      </c>
      <c r="F34" s="370" t="s">
        <v>541</v>
      </c>
      <c r="G34" s="370" t="s">
        <v>541</v>
      </c>
      <c r="H34" s="370" t="s">
        <v>541</v>
      </c>
      <c r="I34" s="370" t="s">
        <v>541</v>
      </c>
      <c r="J34" s="100"/>
      <c r="K34" s="100"/>
      <c r="L34" s="94"/>
    </row>
    <row r="35" spans="1:12" s="78" customFormat="1" ht="49.5" customHeight="1" x14ac:dyDescent="0.25">
      <c r="A35" s="97" t="s">
        <v>465</v>
      </c>
      <c r="B35" s="96" t="s">
        <v>212</v>
      </c>
      <c r="C35" s="95">
        <v>0</v>
      </c>
      <c r="D35" s="370">
        <v>0</v>
      </c>
      <c r="E35" s="372">
        <v>42629</v>
      </c>
      <c r="F35" s="372">
        <v>42635</v>
      </c>
      <c r="G35" s="372">
        <v>42629</v>
      </c>
      <c r="H35" s="372">
        <v>42635</v>
      </c>
      <c r="I35" s="370">
        <v>100</v>
      </c>
      <c r="J35" s="100"/>
      <c r="K35" s="100"/>
      <c r="L35" s="94"/>
    </row>
    <row r="36" spans="1:12" ht="37.5" customHeight="1" x14ac:dyDescent="0.25">
      <c r="A36" s="97" t="s">
        <v>466</v>
      </c>
      <c r="B36" s="96" t="s">
        <v>448</v>
      </c>
      <c r="C36" s="95">
        <v>0</v>
      </c>
      <c r="D36" s="371">
        <v>0</v>
      </c>
      <c r="E36" s="370" t="s">
        <v>541</v>
      </c>
      <c r="F36" s="370" t="s">
        <v>541</v>
      </c>
      <c r="G36" s="370" t="s">
        <v>541</v>
      </c>
      <c r="H36" s="370" t="s">
        <v>541</v>
      </c>
      <c r="I36" s="370" t="s">
        <v>541</v>
      </c>
      <c r="J36" s="99"/>
      <c r="K36" s="94"/>
      <c r="L36" s="94"/>
    </row>
    <row r="37" spans="1:12" x14ac:dyDescent="0.25">
      <c r="A37" s="97" t="s">
        <v>467</v>
      </c>
      <c r="B37" s="96" t="s">
        <v>210</v>
      </c>
      <c r="C37" s="95">
        <v>0</v>
      </c>
      <c r="D37" s="371">
        <v>0</v>
      </c>
      <c r="E37" s="372">
        <v>42629</v>
      </c>
      <c r="F37" s="372">
        <v>42635</v>
      </c>
      <c r="G37" s="372">
        <v>42629</v>
      </c>
      <c r="H37" s="372">
        <v>42635</v>
      </c>
      <c r="I37" s="370">
        <v>100</v>
      </c>
      <c r="J37" s="99"/>
      <c r="K37" s="94"/>
      <c r="L37" s="94"/>
    </row>
    <row r="38" spans="1:12" x14ac:dyDescent="0.25">
      <c r="A38" s="97" t="s">
        <v>468</v>
      </c>
      <c r="B38" s="98" t="s">
        <v>209</v>
      </c>
      <c r="C38" s="95"/>
      <c r="D38" s="371"/>
      <c r="E38" s="371"/>
      <c r="F38" s="371"/>
      <c r="G38" s="371"/>
      <c r="H38" s="371"/>
      <c r="I38" s="371"/>
      <c r="J38" s="94"/>
      <c r="K38" s="94"/>
      <c r="L38" s="94"/>
    </row>
    <row r="39" spans="1:12" ht="63" x14ac:dyDescent="0.25">
      <c r="A39" s="97">
        <v>2</v>
      </c>
      <c r="B39" s="96" t="s">
        <v>453</v>
      </c>
      <c r="C39" s="95">
        <v>0</v>
      </c>
      <c r="D39" s="371">
        <v>0</v>
      </c>
      <c r="E39" s="372">
        <v>42499</v>
      </c>
      <c r="F39" s="372">
        <v>42509</v>
      </c>
      <c r="G39" s="372">
        <v>42499</v>
      </c>
      <c r="H39" s="372">
        <v>42509</v>
      </c>
      <c r="I39" s="370">
        <v>100</v>
      </c>
      <c r="J39" s="94"/>
      <c r="K39" s="94"/>
      <c r="L39" s="94"/>
    </row>
    <row r="40" spans="1:12" ht="33.75" customHeight="1" x14ac:dyDescent="0.25">
      <c r="A40" s="97" t="s">
        <v>208</v>
      </c>
      <c r="B40" s="96" t="s">
        <v>455</v>
      </c>
      <c r="C40" s="95">
        <v>0</v>
      </c>
      <c r="D40" s="371">
        <v>0</v>
      </c>
      <c r="E40" s="371"/>
      <c r="F40" s="371"/>
      <c r="G40" s="372">
        <v>42629</v>
      </c>
      <c r="H40" s="373">
        <v>42855</v>
      </c>
      <c r="I40" s="371"/>
      <c r="J40" s="94"/>
      <c r="K40" s="94"/>
      <c r="L40" s="94"/>
    </row>
    <row r="41" spans="1:12" ht="63" customHeight="1" x14ac:dyDescent="0.25">
      <c r="A41" s="97" t="s">
        <v>207</v>
      </c>
      <c r="B41" s="98" t="s">
        <v>536</v>
      </c>
      <c r="C41" s="95"/>
      <c r="D41" s="371"/>
      <c r="E41" s="371"/>
      <c r="F41" s="371"/>
      <c r="G41" s="371"/>
      <c r="H41" s="371"/>
      <c r="I41" s="371"/>
      <c r="J41" s="94"/>
      <c r="K41" s="94"/>
      <c r="L41" s="94"/>
    </row>
    <row r="42" spans="1:12" ht="58.5" customHeight="1" x14ac:dyDescent="0.25">
      <c r="A42" s="97">
        <v>3</v>
      </c>
      <c r="B42" s="96" t="s">
        <v>454</v>
      </c>
      <c r="C42" s="95">
        <v>0</v>
      </c>
      <c r="D42" s="371">
        <v>0</v>
      </c>
      <c r="E42" s="371"/>
      <c r="F42" s="371"/>
      <c r="G42" s="373">
        <v>42824</v>
      </c>
      <c r="H42" s="373">
        <v>42855</v>
      </c>
      <c r="I42" s="371"/>
      <c r="J42" s="94"/>
      <c r="K42" s="94"/>
      <c r="L42" s="94"/>
    </row>
    <row r="43" spans="1:12" ht="34.5" customHeight="1" x14ac:dyDescent="0.25">
      <c r="A43" s="97" t="s">
        <v>206</v>
      </c>
      <c r="B43" s="96" t="s">
        <v>204</v>
      </c>
      <c r="C43" s="95">
        <v>0</v>
      </c>
      <c r="D43" s="371">
        <v>0</v>
      </c>
      <c r="E43" s="371"/>
      <c r="F43" s="371"/>
      <c r="G43" s="373">
        <v>42824</v>
      </c>
      <c r="H43" s="373">
        <v>42916</v>
      </c>
      <c r="I43" s="371"/>
      <c r="J43" s="94"/>
      <c r="K43" s="94"/>
      <c r="L43" s="94"/>
    </row>
    <row r="44" spans="1:12" ht="24.75" customHeight="1" x14ac:dyDescent="0.25">
      <c r="A44" s="97" t="s">
        <v>205</v>
      </c>
      <c r="B44" s="96" t="s">
        <v>202</v>
      </c>
      <c r="C44" s="95">
        <v>0</v>
      </c>
      <c r="D44" s="371">
        <v>0</v>
      </c>
      <c r="E44" s="371"/>
      <c r="F44" s="371"/>
      <c r="G44" s="373">
        <v>42824</v>
      </c>
      <c r="H44" s="373">
        <v>42998</v>
      </c>
      <c r="I44" s="371"/>
      <c r="J44" s="94"/>
      <c r="K44" s="94"/>
      <c r="L44" s="94"/>
    </row>
    <row r="45" spans="1:12" ht="90.75" customHeight="1" x14ac:dyDescent="0.25">
      <c r="A45" s="97" t="s">
        <v>203</v>
      </c>
      <c r="B45" s="96" t="s">
        <v>459</v>
      </c>
      <c r="C45" s="95">
        <v>0</v>
      </c>
      <c r="D45" s="371">
        <v>0</v>
      </c>
      <c r="E45" s="370" t="s">
        <v>541</v>
      </c>
      <c r="F45" s="370" t="s">
        <v>541</v>
      </c>
      <c r="G45" s="370" t="s">
        <v>541</v>
      </c>
      <c r="H45" s="370" t="s">
        <v>541</v>
      </c>
      <c r="I45" s="370" t="s">
        <v>541</v>
      </c>
      <c r="J45" s="94"/>
      <c r="K45" s="94"/>
      <c r="L45" s="94"/>
    </row>
    <row r="46" spans="1:12" ht="167.25" customHeight="1" x14ac:dyDescent="0.25">
      <c r="A46" s="97" t="s">
        <v>201</v>
      </c>
      <c r="B46" s="96" t="s">
        <v>457</v>
      </c>
      <c r="C46" s="95">
        <v>0</v>
      </c>
      <c r="D46" s="371">
        <v>0</v>
      </c>
      <c r="E46" s="370" t="s">
        <v>541</v>
      </c>
      <c r="F46" s="370" t="s">
        <v>541</v>
      </c>
      <c r="G46" s="370" t="s">
        <v>541</v>
      </c>
      <c r="H46" s="370" t="s">
        <v>541</v>
      </c>
      <c r="I46" s="370" t="s">
        <v>541</v>
      </c>
      <c r="J46" s="94"/>
      <c r="K46" s="94"/>
      <c r="L46" s="94"/>
    </row>
    <row r="47" spans="1:12" ht="30.75" customHeight="1" x14ac:dyDescent="0.25">
      <c r="A47" s="97" t="s">
        <v>199</v>
      </c>
      <c r="B47" s="96" t="s">
        <v>200</v>
      </c>
      <c r="C47" s="95">
        <v>0</v>
      </c>
      <c r="D47" s="371">
        <v>0</v>
      </c>
      <c r="E47" s="371"/>
      <c r="F47" s="371"/>
      <c r="G47" s="373">
        <v>42998</v>
      </c>
      <c r="H47" s="373">
        <v>43008</v>
      </c>
      <c r="I47" s="371"/>
      <c r="J47" s="94"/>
      <c r="K47" s="94"/>
      <c r="L47" s="94"/>
    </row>
    <row r="48" spans="1:12" ht="37.5" customHeight="1" x14ac:dyDescent="0.25">
      <c r="A48" s="97" t="s">
        <v>469</v>
      </c>
      <c r="B48" s="98" t="s">
        <v>198</v>
      </c>
      <c r="C48" s="95"/>
      <c r="D48" s="371"/>
      <c r="E48" s="371"/>
      <c r="F48" s="371"/>
      <c r="G48" s="371"/>
      <c r="H48" s="371"/>
      <c r="I48" s="371"/>
      <c r="J48" s="94"/>
      <c r="K48" s="94"/>
      <c r="L48" s="94"/>
    </row>
    <row r="49" spans="1:12" ht="35.25" customHeight="1" x14ac:dyDescent="0.25">
      <c r="A49" s="97">
        <v>4</v>
      </c>
      <c r="B49" s="96" t="s">
        <v>196</v>
      </c>
      <c r="C49" s="95">
        <v>0</v>
      </c>
      <c r="D49" s="371">
        <v>0</v>
      </c>
      <c r="E49" s="371"/>
      <c r="F49" s="371"/>
      <c r="G49" s="373">
        <v>43008</v>
      </c>
      <c r="H49" s="373">
        <v>43018</v>
      </c>
      <c r="I49" s="371"/>
      <c r="J49" s="94"/>
      <c r="K49" s="94"/>
      <c r="L49" s="94"/>
    </row>
    <row r="50" spans="1:12" ht="86.25" customHeight="1" x14ac:dyDescent="0.25">
      <c r="A50" s="97" t="s">
        <v>197</v>
      </c>
      <c r="B50" s="96" t="s">
        <v>458</v>
      </c>
      <c r="C50" s="95">
        <v>0</v>
      </c>
      <c r="D50" s="371">
        <v>0</v>
      </c>
      <c r="E50" s="371"/>
      <c r="F50" s="371"/>
      <c r="G50" s="373">
        <v>43018</v>
      </c>
      <c r="H50" s="373">
        <v>43038</v>
      </c>
      <c r="I50" s="371"/>
      <c r="J50" s="94"/>
      <c r="K50" s="94"/>
      <c r="L50" s="94"/>
    </row>
    <row r="51" spans="1:12" ht="77.25" customHeight="1" x14ac:dyDescent="0.25">
      <c r="A51" s="97" t="s">
        <v>195</v>
      </c>
      <c r="B51" s="96" t="s">
        <v>460</v>
      </c>
      <c r="C51" s="95">
        <v>0</v>
      </c>
      <c r="D51" s="371">
        <v>0</v>
      </c>
      <c r="E51" s="371"/>
      <c r="F51" s="371"/>
      <c r="G51" s="373">
        <v>43018</v>
      </c>
      <c r="H51" s="373">
        <v>43038</v>
      </c>
      <c r="I51" s="371"/>
      <c r="J51" s="94"/>
      <c r="K51" s="94"/>
      <c r="L51" s="94"/>
    </row>
    <row r="52" spans="1:12" ht="71.25" customHeight="1" x14ac:dyDescent="0.25">
      <c r="A52" s="97" t="s">
        <v>193</v>
      </c>
      <c r="B52" s="96" t="s">
        <v>194</v>
      </c>
      <c r="C52" s="95">
        <v>0</v>
      </c>
      <c r="D52" s="371">
        <v>0</v>
      </c>
      <c r="E52" s="371"/>
      <c r="F52" s="371"/>
      <c r="G52" s="373">
        <v>43018</v>
      </c>
      <c r="H52" s="373">
        <v>43038</v>
      </c>
      <c r="I52" s="371"/>
      <c r="J52" s="94"/>
      <c r="K52" s="94"/>
      <c r="L52" s="94"/>
    </row>
    <row r="53" spans="1:12" ht="48" customHeight="1" x14ac:dyDescent="0.25">
      <c r="A53" s="97" t="s">
        <v>191</v>
      </c>
      <c r="B53" s="164" t="s">
        <v>461</v>
      </c>
      <c r="C53" s="95">
        <v>0</v>
      </c>
      <c r="D53" s="371">
        <v>0</v>
      </c>
      <c r="E53" s="371"/>
      <c r="F53" s="371"/>
      <c r="G53" s="373">
        <v>43038</v>
      </c>
      <c r="H53" s="373">
        <v>43099</v>
      </c>
      <c r="I53" s="371"/>
      <c r="J53" s="94"/>
      <c r="K53" s="94"/>
      <c r="L53" s="94"/>
    </row>
    <row r="54" spans="1:12" ht="46.5" customHeight="1" x14ac:dyDescent="0.25">
      <c r="A54" s="97" t="s">
        <v>462</v>
      </c>
      <c r="B54" s="96" t="s">
        <v>192</v>
      </c>
      <c r="C54" s="95">
        <v>0</v>
      </c>
      <c r="D54" s="371">
        <v>0</v>
      </c>
      <c r="E54" s="371"/>
      <c r="F54" s="371"/>
      <c r="G54" s="373">
        <v>43018</v>
      </c>
      <c r="H54" s="373">
        <v>43038</v>
      </c>
      <c r="I54" s="371"/>
      <c r="J54" s="94"/>
      <c r="K54" s="94"/>
      <c r="L54" s="9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2017-05-05T13:22:40Z</dcterms:modified>
</cp:coreProperties>
</file>