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_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местоположение'!$A$1:$E$51</definedName>
    <definedName name="_xlnm.Print_Area" localSheetId="1">'2. паспорт  ТП'!$A$1:$S$23</definedName>
    <definedName name="_xlnm.Print_Area" localSheetId="2">'3.1. паспорт Техсостояние ПС'!$A$2:$T$46</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график'!$A$1:$N$54</definedName>
    <definedName name="_xlnm.Print_Area" localSheetId="9">'6.2. Паспорт фин осв ввод'!$A$1:$AG$64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N34" i="54" l="1"/>
  <c r="N33" i="54"/>
  <c r="N32" i="54"/>
  <c r="N31" i="54"/>
  <c r="N30" i="54"/>
  <c r="O30" i="54"/>
  <c r="N26" i="54"/>
  <c r="N27" i="54"/>
  <c r="N28" i="54"/>
  <c r="N29" i="54"/>
  <c r="N25" i="54"/>
  <c r="O24" i="54"/>
  <c r="AF64" i="54"/>
  <c r="AF63" i="54"/>
  <c r="AF62" i="54"/>
  <c r="AF61" i="54"/>
  <c r="AF60" i="54"/>
  <c r="AF59" i="54"/>
  <c r="AF58" i="54"/>
  <c r="AF57" i="54"/>
  <c r="AF56" i="54"/>
  <c r="AF55" i="54"/>
  <c r="AF54" i="54"/>
  <c r="AF53" i="54"/>
  <c r="AF52" i="54"/>
  <c r="AF51" i="54"/>
  <c r="AF50" i="54"/>
  <c r="AF49" i="54"/>
  <c r="AF48" i="54"/>
  <c r="AF47" i="54"/>
  <c r="AF46" i="54"/>
  <c r="AF45" i="54"/>
  <c r="AF44" i="54"/>
  <c r="AF43" i="54"/>
  <c r="AF42" i="54"/>
  <c r="AF41" i="54"/>
  <c r="AF40" i="54"/>
  <c r="AF39" i="54"/>
  <c r="AF38" i="54"/>
  <c r="AF37" i="54"/>
  <c r="AF36" i="54"/>
  <c r="AF35" i="54"/>
  <c r="AF34" i="54"/>
  <c r="E34" i="54"/>
  <c r="F34" i="54" s="1"/>
  <c r="AF33" i="54"/>
  <c r="E33" i="54"/>
  <c r="F33" i="54" s="1"/>
  <c r="AF32" i="54"/>
  <c r="E32" i="54"/>
  <c r="F32" i="54" s="1"/>
  <c r="AF31" i="54"/>
  <c r="E31" i="54"/>
  <c r="F31" i="54" s="1"/>
  <c r="AF30" i="54"/>
  <c r="D30" i="54"/>
  <c r="E30" i="54" s="1"/>
  <c r="F30" i="54" s="1"/>
  <c r="AF29" i="54"/>
  <c r="F29" i="54"/>
  <c r="E29" i="54"/>
  <c r="AF28" i="54"/>
  <c r="E28" i="54"/>
  <c r="F28" i="54" s="1"/>
  <c r="AF27" i="54"/>
  <c r="E27" i="54"/>
  <c r="F27" i="54" s="1"/>
  <c r="AF26" i="54"/>
  <c r="E26" i="54"/>
  <c r="F26" i="54" s="1"/>
  <c r="AF25" i="54"/>
  <c r="F25" i="54"/>
  <c r="E25" i="54"/>
  <c r="AF24" i="54"/>
  <c r="D24" i="54"/>
  <c r="E24" i="54" s="1"/>
  <c r="F24" i="54" s="1"/>
  <c r="U23" i="54"/>
  <c r="V23" i="54" s="1"/>
  <c r="W23" i="54" s="1"/>
  <c r="X23" i="54" s="1"/>
  <c r="Y23" i="54" s="1"/>
  <c r="Z23" i="54" s="1"/>
  <c r="AA23" i="54" s="1"/>
  <c r="AB23" i="54" s="1"/>
  <c r="AC23" i="54" s="1"/>
  <c r="AD23" i="54" s="1"/>
  <c r="AE23" i="54" s="1"/>
  <c r="AF23" i="54" s="1"/>
  <c r="AG23" i="54" s="1"/>
  <c r="T23" i="54"/>
  <c r="A14" i="54"/>
  <c r="A11" i="54"/>
  <c r="A8" i="54"/>
  <c r="A4" i="54"/>
  <c r="C51" i="7"/>
  <c r="C49" i="7"/>
  <c r="C50" i="7"/>
  <c r="C48" i="7"/>
  <c r="N24" i="54" l="1"/>
  <c r="B29" i="53"/>
  <c r="B33" i="53"/>
  <c r="A5" i="53"/>
  <c r="N24" i="15"/>
  <c r="N29" i="15"/>
  <c r="N28" i="15"/>
  <c r="N27" i="15"/>
  <c r="N26" i="15"/>
  <c r="N25" i="15"/>
  <c r="E24" i="15"/>
  <c r="F24" i="15" s="1"/>
  <c r="E25" i="15"/>
  <c r="F25" i="15"/>
  <c r="E26" i="15"/>
  <c r="F26" i="15" s="1"/>
  <c r="E27" i="15"/>
  <c r="F27" i="15"/>
  <c r="E28" i="15"/>
  <c r="F28" i="15" s="1"/>
  <c r="E29" i="15"/>
  <c r="F29" i="15"/>
  <c r="D24" i="15"/>
  <c r="N32" i="15"/>
  <c r="N33" i="15"/>
  <c r="N34" i="15"/>
  <c r="N31" i="15"/>
  <c r="N30" i="15"/>
  <c r="E31" i="15"/>
  <c r="F31" i="15" s="1"/>
  <c r="E32" i="15"/>
  <c r="F32" i="15"/>
  <c r="E33" i="15"/>
  <c r="F33" i="15" s="1"/>
  <c r="E34" i="15"/>
  <c r="F34" i="15"/>
  <c r="F30" i="15"/>
  <c r="E30" i="15"/>
  <c r="D30" i="15"/>
  <c r="D31" i="15"/>
  <c r="A5" i="52" l="1"/>
  <c r="AG25" i="15" l="1"/>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O28" i="13" l="1"/>
  <c r="S23" i="12" l="1"/>
  <c r="J23" i="12"/>
  <c r="H23"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<sst xmlns="http://schemas.openxmlformats.org/spreadsheetml/2006/main" count="1391" uniqueCount="710">
  <si>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</si>
  <si>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</si>
  <si>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</si>
  <si>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</si>
  <si>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</si>
  <si>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</si>
  <si>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</si>
  <si>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</si>
  <si>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</si>
  <si>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</si>
  <si>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</si>
  <si>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</si>
  <si>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</si>
  <si>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</si>
  <si>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</si>
  <si>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</si>
  <si>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</si>
  <si>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</si>
  <si>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</si>
  <si>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</si>
  <si>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</si>
  <si>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</si>
  <si>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</si>
  <si>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</si>
  <si>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</si>
  <si>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</si>
  <si>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</si>
  <si>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</si>
  <si>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</si>
  <si>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</si>
  <si>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</si>
  <si>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</si>
  <si>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</si>
  <si>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</si>
  <si>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</si>
  <si>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</si>
  <si>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</si>
  <si>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</si>
  <si>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</si>
  <si>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</si>
  <si>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</si>
  <si>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</si>
  <si>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</si>
  <si>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</si>
  <si>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</si>
  <si>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</si>
  <si>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</si>
  <si>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</si>
  <si>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</si>
  <si>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</si>
  <si>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</si>
  <si>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</si>
  <si>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</si>
  <si>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</si>
  <si>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</si>
  <si>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</si>
  <si>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</si>
  <si>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</si>
  <si>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</si>
  <si>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</si>
  <si>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</si>
  <si>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</si>
  <si>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</si>
  <si>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</si>
  <si>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</si>
  <si>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</si>
  <si>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</si>
  <si>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</si>
  <si>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</si>
  <si>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</si>
  <si>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</si>
  <si>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</si>
  <si>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</si>
  <si>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</si>
  <si>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</si>
  <si>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</si>
  <si>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</si>
  <si>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</si>
  <si>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</si>
  <si>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</si>
  <si>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</si>
  <si>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</si>
  <si>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</si>
  <si>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</si>
  <si>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</si>
  <si>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</si>
  <si>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</si>
  <si>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</si>
  <si>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</si>
  <si>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</si>
  <si>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</si>
  <si>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</si>
  <si>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</si>
  <si>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</si>
  <si>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</si>
  <si>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</si>
  <si>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</si>
  <si>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</si>
  <si>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</si>
  <si>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</si>
  <si>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</si>
  <si>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</si>
  <si>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</si>
  <si>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</si>
  <si>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</si>
  <si>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</si>
  <si>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</si>
  <si>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</si>
  <si>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</si>
  <si>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</si>
  <si>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</si>
  <si>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</si>
  <si>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</si>
  <si>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</si>
  <si>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</si>
  <si>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</si>
  <si>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</si>
  <si>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</si>
  <si>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</si>
  <si>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</si>
  <si>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</si>
  <si>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</si>
  <si>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</si>
  <si>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</si>
  <si>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</si>
  <si>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</si>
  <si>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</si>
  <si>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</si>
  <si>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</si>
  <si>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</si>
  <si>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</si>
  <si>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</si>
  <si>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</si>
  <si>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</si>
  <si>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</si>
  <si>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</si>
  <si>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</si>
  <si>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</si>
  <si>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</si>
  <si>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</si>
  <si>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</si>
  <si>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</si>
  <si>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</si>
  <si>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</si>
  <si>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</si>
  <si>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</si>
  <si>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</si>
  <si>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</si>
  <si>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</si>
  <si>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</si>
  <si>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</si>
  <si>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</si>
  <si>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</si>
  <si>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</si>
  <si>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</si>
  <si>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</si>
  <si>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</si>
  <si>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</si>
  <si>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</si>
  <si>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</si>
  <si>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</si>
  <si>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</si>
  <si>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</si>
  <si>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</si>
  <si>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</si>
  <si>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</si>
  <si>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</si>
  <si>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</si>
  <si>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</si>
  <si>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</si>
  <si>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</si>
  <si>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</si>
  <si>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</si>
  <si>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</si>
  <si>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</si>
  <si>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</si>
  <si>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</si>
  <si>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</si>
  <si>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</si>
  <si>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</si>
  <si>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</si>
  <si>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</si>
  <si>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</si>
  <si>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</si>
  <si>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</si>
  <si>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</si>
  <si>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</si>
  <si>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</si>
  <si>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</si>
  <si>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</si>
  <si>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</si>
  <si>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</si>
  <si>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</si>
  <si>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</si>
  <si>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</si>
  <si>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</si>
  <si>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</si>
  <si>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</si>
  <si>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</si>
  <si>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</si>
  <si>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</si>
  <si>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</si>
  <si>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</si>
  <si>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</si>
  <si>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</si>
  <si>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</si>
  <si>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</si>
  <si>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</si>
  <si>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</si>
  <si>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</si>
  <si>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</si>
  <si>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</si>
  <si>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</si>
  <si>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</si>
  <si>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</si>
  <si>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</si>
  <si>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</si>
  <si>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</si>
  <si>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</si>
  <si>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</si>
  <si>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</si>
  <si>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</si>
  <si>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</si>
  <si>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</si>
  <si>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</si>
  <si>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</si>
  <si>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</si>
  <si>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</si>
  <si>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</si>
  <si>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</si>
  <si>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</si>
  <si>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</si>
  <si>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</si>
  <si>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</si>
  <si>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</si>
  <si>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</si>
  <si>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</si>
  <si>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</si>
  <si>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</si>
  <si>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</si>
  <si>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</si>
  <si>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</si>
  <si>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</si>
  <si>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</si>
  <si>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</si>
  <si>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</si>
  <si>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</si>
  <si>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</si>
  <si>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</si>
  <si>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</si>
  <si>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</si>
  <si>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</si>
  <si>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</si>
  <si>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</si>
  <si>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</si>
  <si>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</si>
  <si>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</si>
  <si>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</si>
  <si>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</si>
  <si>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</si>
  <si>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</si>
  <si>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</si>
  <si>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</si>
  <si>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</si>
  <si>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</si>
  <si>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</si>
  <si>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</si>
  <si>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</si>
  <si>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</si>
  <si>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</si>
  <si>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</si>
  <si>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</si>
  <si>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</si>
  <si>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</si>
  <si>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</si>
  <si>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</si>
  <si>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</si>
  <si>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</si>
  <si>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</si>
  <si>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</si>
  <si>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</si>
  <si>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</si>
  <si>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</si>
  <si>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</si>
  <si>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</si>
  <si>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</si>
  <si>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</si>
  <si>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</si>
  <si>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</si>
  <si>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</si>
  <si>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</si>
  <si>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</si>
  <si>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</si>
  <si>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</si>
  <si>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</si>
  <si>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</si>
  <si>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</si>
  <si>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</si>
  <si>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</si>
  <si>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</si>
  <si>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</si>
  <si>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</si>
  <si>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</si>
  <si>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</si>
  <si>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</si>
  <si>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</si>
  <si>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</si>
  <si>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</si>
  <si>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</si>
  <si>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</si>
  <si>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</si>
  <si>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</si>
  <si>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</si>
  <si>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</si>
  <si>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</si>
  <si>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</si>
  <si>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</si>
  <si>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</si>
  <si>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</si>
  <si>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</si>
  <si>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</si>
  <si>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</si>
  <si>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</si>
  <si>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</si>
  <si>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</si>
  <si>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</si>
  <si>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</si>
  <si>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</si>
  <si>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</si>
  <si>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</si>
  <si>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</si>
  <si>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</si>
  <si>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</si>
  <si>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</si>
  <si>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</si>
  <si>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</si>
  <si>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</si>
  <si>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</si>
  <si>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</si>
  <si>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</si>
  <si>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</si>
  <si>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</si>
  <si>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</si>
  <si>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</si>
  <si>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</si>
  <si>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</si>
  <si>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</si>
  <si>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</si>
  <si>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</si>
  <si>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</si>
  <si>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</si>
  <si>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</si>
  <si>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</si>
  <si>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</si>
  <si>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</si>
  <si>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</si>
  <si>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</si>
  <si>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</si>
  <si>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</si>
  <si>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</si>
  <si>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</si>
  <si>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</si>
  <si>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</si>
  <si>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</si>
  <si>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</si>
  <si>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</si>
  <si>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</si>
  <si>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</si>
  <si>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</si>
  <si>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</si>
  <si>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</si>
  <si>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</si>
  <si>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</si>
  <si>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</si>
  <si>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</si>
  <si>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</si>
  <si>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</si>
  <si>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</si>
  <si>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</si>
  <si>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</si>
  <si>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</si>
  <si>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</si>
  <si>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</si>
  <si>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</si>
  <si>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</si>
  <si>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</si>
  <si>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</si>
  <si>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</si>
  <si>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</si>
  <si>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</si>
  <si>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</si>
  <si>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</si>
  <si>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</si>
  <si>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</si>
  <si>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</si>
  <si>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</si>
  <si>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</si>
  <si>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</si>
  <si>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</si>
  <si>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</si>
  <si>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</si>
  <si>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</si>
  <si>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</si>
  <si>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</si>
  <si>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</si>
  <si>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</si>
  <si>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</si>
  <si>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</si>
  <si>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</si>
  <si>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</si>
  <si>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</si>
  <si>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</si>
  <si>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</si>
  <si>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</si>
  <si>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</si>
  <si>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</si>
  <si>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</si>
  <si>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</si>
  <si>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</si>
  <si>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</si>
  <si>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</si>
  <si>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</si>
  <si>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</si>
  <si>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</si>
  <si>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</si>
  <si>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</si>
  <si>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</si>
  <si>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</si>
  <si>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</si>
  <si>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</si>
  <si>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</si>
  <si>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</si>
  <si>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</si>
  <si>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</si>
  <si>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</si>
  <si>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</si>
  <si>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</si>
  <si>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</si>
  <si>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</si>
  <si>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</si>
  <si>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</si>
  <si>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</si>
  <si>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</si>
  <si>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</si>
  <si>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</si>
  <si>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</si>
  <si>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</si>
  <si>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</si>
  <si>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</si>
  <si>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</si>
  <si>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</si>
  <si>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</si>
  <si>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</si>
  <si>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</si>
  <si>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</si>
  <si>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</si>
  <si>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</si>
  <si>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</si>
  <si>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</si>
  <si>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</si>
  <si>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</si>
  <si>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</si>
  <si>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</si>
  <si>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</si>
  <si>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</si>
  <si>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</si>
  <si>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</si>
  <si>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</si>
  <si>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</si>
  <si>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</si>
  <si>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</si>
  <si>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</si>
  <si>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</si>
  <si>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</si>
  <si>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</si>
  <si>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</si>
  <si>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</si>
  <si>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</si>
  <si>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</si>
  <si>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</si>
  <si>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</si>
  <si>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</si>
  <si>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</si>
  <si>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</si>
  <si>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</si>
  <si>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</si>
  <si>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</si>
  <si>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</si>
  <si>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</si>
  <si>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</si>
  <si>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</si>
  <si>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</si>
  <si>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</si>
  <si>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</si>
  <si>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</si>
  <si>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</si>
  <si>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</si>
  <si>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</si>
  <si>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</si>
  <si>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</si>
  <si>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</si>
  <si>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</si>
  <si>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</si>
  <si>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</si>
  <si>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</si>
  <si>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</si>
  <si>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</si>
  <si>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</si>
  <si>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</si>
  <si>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</si>
  <si>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</si>
  <si>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</si>
  <si>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</si>
  <si>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</si>
  <si>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</si>
  <si>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</si>
  <si>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</si>
  <si>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</si>
  <si>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</si>
  <si>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</si>
  <si>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</si>
  <si>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</si>
  <si>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</si>
  <si>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</si>
  <si>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</si>
  <si>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</si>
  <si>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</si>
  <si>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</si>
  <si>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</si>
  <si>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</si>
  <si>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</si>
  <si>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</si>
  <si>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</si>
  <si>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</si>
  <si>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</si>
  <si>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</si>
  <si>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</si>
  <si>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</si>
  <si>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</si>
  <si>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</si>
  <si>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</si>
  <si>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</si>
  <si>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</si>
  <si>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</si>
  <si>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</si>
  <si>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</si>
  <si>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</si>
  <si>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</si>
  <si>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</si>
  <si>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</si>
  <si>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</si>
  <si>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</si>
  <si>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</si>
  <si>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</si>
  <si>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</si>
  <si>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</si>
  <si>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</si>
  <si>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</si>
  <si>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</si>
  <si>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</si>
  <si>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</si>
  <si>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</si>
  <si>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</si>
  <si>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</si>
  <si>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</si>
  <si>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</si>
  <si>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</si>
  <si>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</si>
  <si>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</si>
  <si>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</si>
  <si>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</si>
  <si>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</si>
  <si>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</si>
  <si>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</si>
  <si>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</si>
  <si>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</si>
  <si>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</si>
  <si>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</si>
  <si>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</si>
  <si>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</si>
  <si>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</si>
  <si>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</si>
  <si>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</si>
  <si>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</si>
  <si>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</si>
  <si>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</si>
  <si>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</si>
  <si>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</si>
  <si>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</si>
  <si>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</si>
  <si>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</si>
  <si>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</si>
  <si>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</si>
  <si>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</si>
  <si>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</si>
  <si>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</si>
  <si>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</si>
  <si>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</si>
  <si>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</si>
  <si>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</si>
  <si>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</si>
  <si>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</si>
  <si>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</si>
  <si>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</si>
  <si>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</si>
  <si>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</si>
  <si>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</si>
  <si>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</si>
  <si>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</si>
  <si>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</si>
  <si>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</si>
  <si>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</si>
  <si>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</si>
  <si>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</si>
  <si>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</si>
  <si>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</si>
  <si>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</si>
  <si>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</si>
  <si>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</si>
  <si>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</si>
  <si>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</si>
  <si>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</si>
  <si>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</si>
  <si>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</si>
  <si>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</si>
  <si>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</si>
  <si>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</si>
  <si>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</si>
  <si>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</si>
  <si>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</si>
  <si>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</si>
  <si>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</si>
  <si>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</si>
  <si>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</si>
  <si>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</si>
  <si>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</si>
  <si>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</si>
  <si>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</si>
  <si>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</si>
  <si>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</si>
  <si>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</si>
  <si>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</si>
  <si>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</si>
  <si>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</si>
  <si>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</si>
  <si>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</si>
  <si>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</si>
  <si>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</si>
  <si>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</si>
  <si>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</si>
  <si>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</si>
  <si>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</si>
  <si>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</si>
  <si>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</si>
  <si>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</si>
  <si>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</si>
  <si>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</si>
  <si>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</si>
  <si>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</si>
  <si>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</si>
  <si>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</si>
  <si>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</si>
  <si>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</si>
  <si>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</si>
  <si>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</si>
  <si>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</si>
  <si>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</si>
  <si>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</si>
  <si>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</si>
  <si>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</si>
  <si>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</si>
  <si>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</si>
  <si>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</si>
  <si>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</si>
  <si>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</si>
  <si>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Этап проектирование</t>
  </si>
  <si>
    <t>проектирование</t>
  </si>
  <si>
    <t>Т-1, Т-2</t>
  </si>
  <si>
    <t>2 шт.</t>
  </si>
  <si>
    <t>ТСН-1, ТСН-2</t>
  </si>
  <si>
    <t>Выключатель элегазовый 110 кВ</t>
  </si>
  <si>
    <t>Выключатель вакуумный 10 кВ</t>
  </si>
  <si>
    <t>ВЛ</t>
  </si>
  <si>
    <t>анкерно-уловые - металлические решетчатые; промежуточные - железобетонные</t>
  </si>
  <si>
    <t>G_16-0304</t>
  </si>
  <si>
    <t>ПСД по титулу "Строительство ПС 110 кВ Флотская и двухцепной ВЛ 110 кВ ПС Морская - ПС Флотская"</t>
  </si>
  <si>
    <t>ПС 110/10 кВ Флотская</t>
  </si>
  <si>
    <t>ТДТН-16000/110-70У1</t>
  </si>
  <si>
    <t>17 шт.</t>
  </si>
  <si>
    <t>ТМГ-160/15 У1</t>
  </si>
  <si>
    <t>ВЛ 110 кВ Морская – Флотская I</t>
  </si>
  <si>
    <t>ВЛ 110 кВ Морская – Флотская II</t>
  </si>
  <si>
    <t>ДГУ</t>
  </si>
  <si>
    <t>ДГУ-1, ДГУ-2</t>
  </si>
  <si>
    <t>Разработка ПСД по титулу "Строительство ПС 110 кВ Флотская и двухцепной ВЛ 110 кВ ПС Морская - ПС Флотская"</t>
  </si>
  <si>
    <t>объект паспорта не относится к ЕНЭС</t>
  </si>
  <si>
    <t>НД</t>
  </si>
  <si>
    <t>Строительство ВЛ 110 кВ, строительство ПС Морская 20 МВА, строительство ПС Флотская 16 МВА</t>
  </si>
  <si>
    <t xml:space="preserve">ПС 110 кВ Морская, ПС 110 кВ Флотская, ввод 2017г. с установкой трансформаторов мощностью 2х10 МВА для подключения ПС ОАО "Оборонэнерго". Строительство двухцепной ВЛ 110 кВ. Охранная зона 50 м, ввод 2017г.                                       </t>
  </si>
  <si>
    <t>Сметная стоимость проекта в ценах 4 кв. 2012 года с НДС, млн. руб.</t>
  </si>
  <si>
    <t>"•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t>
  </si>
  <si>
    <t>Конечной целью реализации инвестиционного проекта является подключение энергопринимающих устройств объектов Министерства обороны РФ</t>
  </si>
  <si>
    <t>Год раскрытия информации: 2017 год</t>
  </si>
  <si>
    <t>Предложения по корректировке плана</t>
  </si>
  <si>
    <t xml:space="preserve"> по состоянию на 01.01.2017</t>
  </si>
  <si>
    <t>объем заключенного договора № 50439 от 14.11.16 с АО "СП "Энергосетьстрой" в ценах 2016 года с НДС, млн. руб.</t>
  </si>
  <si>
    <t>не требуется</t>
  </si>
  <si>
    <t>выбрать строки и скрыть столбец</t>
  </si>
  <si>
    <t>корректировка</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</si>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</sst>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8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4" fillId="26" borderId="51" xfId="62" applyFont="1" applyFill="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4" xfId="2" applyFont="1" applyFill="1" applyBorder="1" applyAlignment="1">
      <alignment horizontal="justify" vertical="top" wrapText="1"/>
    </xf>
    <xf numFmtId="0" fontId="11" fillId="0" borderId="1" xfId="1" applyFont="1" applyBorder="1" applyAlignment="1">
      <alignment vertical="center" wrapText="1"/>
    </xf>
    <xf numFmtId="0" fontId="7" fillId="0" borderId="55" xfId="1" applyFont="1" applyBorder="1" applyAlignment="1">
      <alignment vertical="center" wrapText="1"/>
    </xf>
    <xf numFmtId="0" fontId="12" fillId="0" borderId="0" xfId="1" applyFont="1" applyFill="1" applyBorder="1" applyAlignment="1">
      <alignment horizontal="center" vertical="center"/>
    </xf>
    <xf numFmtId="0" fontId="11" fillId="0" borderId="1" xfId="62" applyFont="1" applyBorder="1" applyAlignment="1">
      <alignment horizontal="center" vertical="center" wrapText="1"/>
    </xf>
    <xf numFmtId="0" fontId="11" fillId="0" borderId="55" xfId="62" applyFont="1" applyFill="1" applyBorder="1" applyAlignment="1">
      <alignment horizontal="left" vertical="center" wrapText="1"/>
    </xf>
    <xf numFmtId="49" fontId="11" fillId="0" borderId="55" xfId="62" applyNumberFormat="1" applyFont="1" applyFill="1" applyBorder="1" applyAlignment="1">
      <alignment horizontal="center" vertical="center"/>
    </xf>
    <xf numFmtId="0" fontId="11" fillId="0" borderId="55" xfId="62" applyFont="1"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40" fillId="0" borderId="32" xfId="2" applyFont="1" applyFill="1" applyBorder="1" applyAlignment="1">
      <alignment horizontal="justify"/>
    </xf>
    <xf numFmtId="0" fontId="11" fillId="0" borderId="55" xfId="62" applyFont="1" applyBorder="1" applyAlignment="1">
      <alignment horizontal="center" vertical="center" wrapText="1"/>
    </xf>
    <xf numFmtId="0" fontId="5" fillId="0" borderId="0" xfId="1" applyFont="1" applyFill="1" applyAlignment="1">
      <alignment horizontal="center" vertical="center"/>
    </xf>
    <xf numFmtId="0" fontId="3" fillId="0" borderId="1" xfId="1" applyFill="1" applyBorder="1"/>
    <xf numFmtId="0" fontId="3" fillId="0" borderId="1" xfId="1" applyFill="1" applyBorder="1" applyAlignment="1">
      <alignment vertical="top" wrapText="1"/>
    </xf>
    <xf numFmtId="4" fontId="44" fillId="28" borderId="51" xfId="62" applyNumberFormat="1" applyFont="1" applyFill="1" applyBorder="1" applyAlignment="1">
      <alignment horizontal="center"/>
    </xf>
    <xf numFmtId="0" fontId="7" fillId="0" borderId="55" xfId="1" applyFont="1" applyFill="1" applyBorder="1" applyAlignment="1">
      <alignment vertical="center" wrapText="1"/>
    </xf>
    <xf numFmtId="0" fontId="11" fillId="0" borderId="51" xfId="2" applyFont="1" applyFill="1" applyBorder="1" applyAlignment="1">
      <alignment vertical="center" wrapText="1"/>
    </xf>
    <xf numFmtId="0" fontId="11" fillId="0" borderId="55" xfId="1" applyFont="1" applyBorder="1" applyAlignment="1">
      <alignment vertical="center" wrapText="1"/>
    </xf>
    <xf numFmtId="0" fontId="39" fillId="0" borderId="1" xfId="1" applyFont="1" applyBorder="1" applyAlignment="1">
      <alignment horizontal="center" vertical="center" wrapText="1"/>
    </xf>
    <xf numFmtId="0" fontId="11" fillId="0" borderId="55" xfId="2" applyFont="1" applyFill="1" applyBorder="1" applyAlignment="1">
      <alignment horizontal="center" vertical="center"/>
    </xf>
    <xf numFmtId="14" fontId="11" fillId="0" borderId="55" xfId="2" applyNumberFormat="1" applyFont="1" applyBorder="1" applyAlignment="1">
      <alignment horizontal="center" vertical="center" wrapText="1"/>
    </xf>
    <xf numFmtId="14"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xf>
    <xf numFmtId="0" fontId="11" fillId="0" borderId="55" xfId="2" applyFont="1" applyFill="1" applyBorder="1"/>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77" fontId="11" fillId="0" borderId="51" xfId="0" applyNumberFormat="1" applyFont="1" applyFill="1" applyBorder="1" applyAlignment="1">
      <alignment horizontal="lef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4" fontId="11" fillId="0" borderId="55" xfId="2" applyNumberFormat="1" applyFont="1" applyFill="1" applyBorder="1" applyAlignment="1">
      <alignment horizontal="center" vertical="center" wrapText="1" shrinkToFit="1"/>
    </xf>
    <xf numFmtId="0" fontId="11" fillId="0" borderId="55" xfId="2" applyNumberFormat="1" applyFont="1" applyFill="1" applyBorder="1" applyAlignment="1">
      <alignment horizontal="center" vertical="center" wrapText="1" shrinkToFit="1"/>
    </xf>
    <xf numFmtId="14" fontId="11" fillId="0" borderId="55" xfId="2" applyNumberFormat="1" applyFont="1" applyBorder="1" applyAlignment="1">
      <alignment horizontal="center" vertical="center" wrapText="1" shrinkToFit="1"/>
    </xf>
    <xf numFmtId="0" fontId="11" fillId="0" borderId="55" xfId="2" applyNumberFormat="1" applyFont="1" applyFill="1" applyBorder="1" applyAlignment="1">
      <alignment horizontal="left" vertical="center" wrapText="1" shrinkToFit="1"/>
    </xf>
    <xf numFmtId="170" fontId="42" fillId="0" borderId="55" xfId="2" applyNumberFormat="1" applyFont="1" applyFill="1" applyBorder="1" applyAlignment="1">
      <alignment horizontal="right" vertical="center" wrapText="1" shrinkToFit="1"/>
    </xf>
    <xf numFmtId="0" fontId="12" fillId="28" borderId="0" xfId="1" applyFont="1" applyFill="1" applyBorder="1" applyAlignment="1">
      <alignment horizontal="left" vertical="center"/>
    </xf>
    <xf numFmtId="0" fontId="42" fillId="0" borderId="55" xfId="2" applyNumberFormat="1" applyFont="1" applyFill="1" applyBorder="1" applyAlignment="1">
      <alignment horizontal="center" vertical="top" wrapText="1"/>
    </xf>
    <xf numFmtId="0" fontId="11" fillId="0" borderId="55" xfId="2" applyNumberFormat="1" applyFont="1" applyFill="1" applyBorder="1" applyAlignment="1">
      <alignment horizontal="center" vertical="top" wrapText="1"/>
    </xf>
    <xf numFmtId="0" fontId="11" fillId="0" borderId="55" xfId="2" applyNumberFormat="1" applyFont="1" applyFill="1" applyBorder="1" applyAlignment="1">
      <alignment horizontal="left" vertical="top" wrapText="1"/>
    </xf>
    <xf numFmtId="0" fontId="11" fillId="0" borderId="55" xfId="2" applyNumberFormat="1" applyFont="1" applyFill="1" applyBorder="1" applyAlignment="1">
      <alignment horizontal="left" vertical="top"/>
    </xf>
    <xf numFmtId="0" fontId="13" fillId="28"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85" fillId="0" borderId="0" xfId="1" applyFont="1" applyFill="1" applyAlignment="1">
      <alignment horizontal="center" vertical="center"/>
    </xf>
    <xf numFmtId="0" fontId="11" fillId="0" borderId="0" xfId="1" applyFont="1" applyFill="1" applyAlignment="1">
      <alignment horizontal="center" vertical="center"/>
    </xf>
    <xf numFmtId="164" fontId="86" fillId="0" borderId="0" xfId="1" applyNumberFormat="1" applyFont="1" applyFill="1" applyAlignment="1">
      <alignment horizontal="center" vertical="center" wrapText="1"/>
    </xf>
    <xf numFmtId="0" fontId="86"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5"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8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xfId="83"/>
    <cellStyle name="Финансовый 2 2 2 2 2" xfId="59"/>
    <cellStyle name="Финансовый 2 2 2 3" xfId="79"/>
    <cellStyle name="Финансовый 2 2 3" xfId="81"/>
    <cellStyle name="Финансовый 2 2 4" xfId="77"/>
    <cellStyle name="Финансовый 2 2 5" xfId="75"/>
    <cellStyle name="Финансовый 2 3" xfId="71"/>
    <cellStyle name="Финансовый 2 3 2" xfId="82"/>
    <cellStyle name="Финансовый 2 3 3" xfId="78"/>
    <cellStyle name="Финансовый 2 4" xfId="72"/>
    <cellStyle name="Финансовый 2 4 2" xfId="80"/>
    <cellStyle name="Финансовый 2 5" xfId="76"/>
    <cellStyle name="Финансовый 2 6" xfId="74"/>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0389856"/>
        <c:axId val="470434936"/>
      </c:lineChart>
      <c:catAx>
        <c:axId val="470389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0434936"/>
        <c:crosses val="autoZero"/>
        <c:auto val="1"/>
        <c:lblAlgn val="ctr"/>
        <c:lblOffset val="100"/>
        <c:noMultiLvlLbl val="0"/>
      </c:catAx>
      <c:valAx>
        <c:axId val="470434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03898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topLeftCell="A8" zoomScaleSheetLayoutView="100" workbookViewId="0">
      <selection activeCell="C22" sqref="C22"/>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hidden="1" customWidth="1"/>
    <col min="5" max="5" width="12" style="1" hidden="1"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4"/>
      <c r="C1" s="355" t="s">
        <v>66</v>
      </c>
      <c r="E1" s="425" t="s">
        <v>707</v>
      </c>
    </row>
    <row r="2" spans="1:22" s="16" customFormat="1" ht="18.75" customHeight="1" x14ac:dyDescent="0.3">
      <c r="A2" s="354"/>
      <c r="C2" s="356" t="s">
        <v>8</v>
      </c>
      <c r="E2" s="425"/>
    </row>
    <row r="3" spans="1:22" s="16" customFormat="1" ht="18.75" x14ac:dyDescent="0.3">
      <c r="A3" s="357"/>
      <c r="C3" s="356" t="s">
        <v>65</v>
      </c>
      <c r="E3" s="425"/>
    </row>
    <row r="4" spans="1:22" s="16" customFormat="1" ht="18.75" x14ac:dyDescent="0.3">
      <c r="A4" s="357"/>
      <c r="E4" s="425"/>
      <c r="H4" s="356"/>
    </row>
    <row r="5" spans="1:22" s="16" customFormat="1" ht="15.75" x14ac:dyDescent="0.25">
      <c r="A5" s="429" t="s">
        <v>702</v>
      </c>
      <c r="B5" s="429"/>
      <c r="C5" s="429"/>
      <c r="D5" s="171"/>
      <c r="E5" s="425"/>
      <c r="F5" s="171"/>
      <c r="G5" s="171"/>
      <c r="H5" s="171"/>
      <c r="I5" s="171"/>
      <c r="J5" s="171"/>
    </row>
    <row r="6" spans="1:22" s="16" customFormat="1" ht="18.75" x14ac:dyDescent="0.3">
      <c r="A6" s="357"/>
      <c r="E6" s="425"/>
      <c r="H6" s="356"/>
    </row>
    <row r="7" spans="1:22" s="16" customFormat="1" ht="18.75" x14ac:dyDescent="0.2">
      <c r="A7" s="433" t="s">
        <v>7</v>
      </c>
      <c r="B7" s="433"/>
      <c r="C7" s="433"/>
      <c r="D7" s="358"/>
      <c r="E7" s="425"/>
      <c r="F7" s="358"/>
      <c r="G7" s="358"/>
      <c r="H7" s="358"/>
      <c r="I7" s="358"/>
      <c r="J7" s="358"/>
      <c r="K7" s="358"/>
      <c r="L7" s="358"/>
      <c r="M7" s="358"/>
      <c r="N7" s="358"/>
      <c r="O7" s="358"/>
      <c r="P7" s="358"/>
      <c r="Q7" s="358"/>
      <c r="R7" s="358"/>
      <c r="S7" s="358"/>
      <c r="T7" s="358"/>
      <c r="U7" s="358"/>
      <c r="V7" s="358"/>
    </row>
    <row r="8" spans="1:22" s="16" customFormat="1" ht="18.75" x14ac:dyDescent="0.2">
      <c r="A8" s="359"/>
      <c r="B8" s="359"/>
      <c r="C8" s="392"/>
      <c r="D8" s="359"/>
      <c r="E8" s="425"/>
      <c r="F8" s="359"/>
      <c r="G8" s="359"/>
      <c r="H8" s="359"/>
      <c r="I8" s="358"/>
      <c r="J8" s="358"/>
      <c r="K8" s="358"/>
      <c r="L8" s="358"/>
      <c r="M8" s="358"/>
      <c r="N8" s="358"/>
      <c r="O8" s="358"/>
      <c r="P8" s="358"/>
      <c r="Q8" s="358"/>
      <c r="R8" s="358"/>
      <c r="S8" s="358"/>
      <c r="T8" s="358"/>
      <c r="U8" s="358"/>
      <c r="V8" s="358"/>
    </row>
    <row r="9" spans="1:22" s="16" customFormat="1" ht="18.75" x14ac:dyDescent="0.2">
      <c r="A9" s="434" t="s">
        <v>581</v>
      </c>
      <c r="B9" s="434"/>
      <c r="C9" s="434"/>
      <c r="D9" s="360"/>
      <c r="E9" s="425"/>
      <c r="F9" s="360"/>
      <c r="G9" s="360"/>
      <c r="H9" s="360"/>
      <c r="I9" s="358"/>
      <c r="J9" s="358"/>
      <c r="K9" s="358"/>
      <c r="L9" s="358"/>
      <c r="M9" s="358"/>
      <c r="N9" s="358"/>
      <c r="O9" s="358"/>
      <c r="P9" s="358"/>
      <c r="Q9" s="358"/>
      <c r="R9" s="358"/>
      <c r="S9" s="358"/>
      <c r="T9" s="358"/>
      <c r="U9" s="358"/>
      <c r="V9" s="358"/>
    </row>
    <row r="10" spans="1:22" s="16" customFormat="1" ht="18.75" x14ac:dyDescent="0.2">
      <c r="A10" s="430" t="s">
        <v>6</v>
      </c>
      <c r="B10" s="430"/>
      <c r="C10" s="430"/>
      <c r="D10" s="361"/>
      <c r="E10" s="425"/>
      <c r="F10" s="361"/>
      <c r="G10" s="361"/>
      <c r="H10" s="361"/>
      <c r="I10" s="358"/>
      <c r="J10" s="358"/>
      <c r="K10" s="358"/>
      <c r="L10" s="358"/>
      <c r="M10" s="358"/>
      <c r="N10" s="358"/>
      <c r="O10" s="358"/>
      <c r="P10" s="358"/>
      <c r="Q10" s="358"/>
      <c r="R10" s="358"/>
      <c r="S10" s="358"/>
      <c r="T10" s="358"/>
      <c r="U10" s="358"/>
      <c r="V10" s="358"/>
    </row>
    <row r="11" spans="1:22" s="16" customFormat="1" ht="18.75" x14ac:dyDescent="0.2">
      <c r="A11" s="359"/>
      <c r="B11" s="359"/>
      <c r="C11" s="392"/>
      <c r="D11" s="359"/>
      <c r="E11" s="425"/>
      <c r="F11" s="359"/>
      <c r="G11" s="359"/>
      <c r="H11" s="359"/>
      <c r="I11" s="358"/>
      <c r="J11" s="358"/>
      <c r="K11" s="358"/>
      <c r="L11" s="358"/>
      <c r="M11" s="358"/>
      <c r="N11" s="358"/>
      <c r="O11" s="358"/>
      <c r="P11" s="358"/>
      <c r="Q11" s="358"/>
      <c r="R11" s="358"/>
      <c r="S11" s="358"/>
      <c r="T11" s="358"/>
      <c r="U11" s="358"/>
      <c r="V11" s="358"/>
    </row>
    <row r="12" spans="1:22" s="16" customFormat="1" ht="18.75" x14ac:dyDescent="0.2">
      <c r="A12" s="435" t="s">
        <v>684</v>
      </c>
      <c r="B12" s="435"/>
      <c r="C12" s="435"/>
      <c r="D12" s="360"/>
      <c r="E12" s="425"/>
      <c r="F12" s="360"/>
      <c r="G12" s="360"/>
      <c r="H12" s="360"/>
      <c r="I12" s="358"/>
      <c r="J12" s="358"/>
      <c r="K12" s="358"/>
      <c r="L12" s="358"/>
      <c r="M12" s="358"/>
      <c r="N12" s="358"/>
      <c r="O12" s="358"/>
      <c r="P12" s="358"/>
      <c r="Q12" s="358"/>
      <c r="R12" s="358"/>
      <c r="S12" s="358"/>
      <c r="T12" s="358"/>
      <c r="U12" s="358"/>
      <c r="V12" s="358"/>
    </row>
    <row r="13" spans="1:22" s="16" customFormat="1" ht="18.75" x14ac:dyDescent="0.2">
      <c r="A13" s="436" t="s">
        <v>5</v>
      </c>
      <c r="B13" s="436"/>
      <c r="C13" s="436"/>
      <c r="D13" s="361"/>
      <c r="E13" s="425"/>
      <c r="F13" s="361"/>
      <c r="G13" s="361"/>
      <c r="H13" s="361"/>
      <c r="I13" s="358"/>
      <c r="J13" s="358"/>
      <c r="K13" s="358"/>
      <c r="L13" s="358"/>
      <c r="M13" s="358"/>
      <c r="N13" s="358"/>
      <c r="O13" s="358"/>
      <c r="P13" s="358"/>
      <c r="Q13" s="358"/>
      <c r="R13" s="358"/>
      <c r="S13" s="358"/>
      <c r="T13" s="358"/>
      <c r="U13" s="358"/>
      <c r="V13" s="358"/>
    </row>
    <row r="14" spans="1:22" s="362" customFormat="1" ht="15.75" customHeight="1" x14ac:dyDescent="0.2">
      <c r="A14" s="383"/>
      <c r="B14" s="383"/>
      <c r="C14" s="383"/>
      <c r="D14" s="350"/>
      <c r="E14" s="425"/>
      <c r="F14" s="350"/>
      <c r="G14" s="350"/>
      <c r="H14" s="350"/>
      <c r="I14" s="350"/>
      <c r="J14" s="350"/>
      <c r="K14" s="350"/>
      <c r="L14" s="350"/>
      <c r="M14" s="350"/>
      <c r="N14" s="350"/>
      <c r="O14" s="350"/>
      <c r="P14" s="350"/>
      <c r="Q14" s="350"/>
      <c r="R14" s="350"/>
      <c r="S14" s="350"/>
      <c r="T14" s="350"/>
      <c r="U14" s="350"/>
      <c r="V14" s="350"/>
    </row>
    <row r="15" spans="1:22" s="363" customFormat="1" ht="31.5" customHeight="1" x14ac:dyDescent="0.2">
      <c r="A15" s="437" t="s">
        <v>685</v>
      </c>
      <c r="B15" s="438"/>
      <c r="C15" s="438"/>
      <c r="D15" s="360"/>
      <c r="E15" s="425"/>
      <c r="F15" s="360"/>
      <c r="G15" s="360"/>
      <c r="H15" s="360"/>
      <c r="I15" s="360"/>
      <c r="J15" s="360"/>
      <c r="K15" s="360"/>
      <c r="L15" s="360"/>
      <c r="M15" s="360"/>
      <c r="N15" s="360"/>
      <c r="O15" s="360"/>
      <c r="P15" s="360"/>
      <c r="Q15" s="360"/>
      <c r="R15" s="360"/>
      <c r="S15" s="360"/>
      <c r="T15" s="360"/>
      <c r="U15" s="360"/>
      <c r="V15" s="360"/>
    </row>
    <row r="16" spans="1:22" s="363" customFormat="1" ht="15" customHeight="1" x14ac:dyDescent="0.2">
      <c r="A16" s="430" t="s">
        <v>4</v>
      </c>
      <c r="B16" s="430"/>
      <c r="C16" s="430"/>
      <c r="D16" s="361"/>
      <c r="E16" s="425"/>
      <c r="F16" s="361"/>
      <c r="G16" s="361"/>
      <c r="H16" s="361"/>
      <c r="I16" s="361"/>
      <c r="J16" s="361"/>
      <c r="K16" s="361"/>
      <c r="L16" s="361"/>
      <c r="M16" s="361"/>
      <c r="N16" s="361"/>
      <c r="O16" s="361"/>
      <c r="P16" s="361"/>
      <c r="Q16" s="361"/>
      <c r="R16" s="361"/>
      <c r="S16" s="361"/>
      <c r="T16" s="361"/>
      <c r="U16" s="361"/>
      <c r="V16" s="361"/>
    </row>
    <row r="17" spans="1:22" s="363" customFormat="1" ht="15" customHeight="1" x14ac:dyDescent="0.2">
      <c r="A17" s="364"/>
      <c r="B17" s="364"/>
      <c r="C17" s="364"/>
      <c r="D17" s="364"/>
      <c r="E17" s="425"/>
      <c r="F17" s="364"/>
      <c r="G17" s="364"/>
      <c r="H17" s="364"/>
      <c r="I17" s="364"/>
      <c r="J17" s="364"/>
      <c r="K17" s="364"/>
      <c r="L17" s="364"/>
      <c r="M17" s="364"/>
      <c r="N17" s="364"/>
      <c r="O17" s="364"/>
      <c r="P17" s="364"/>
      <c r="Q17" s="364"/>
      <c r="R17" s="364"/>
      <c r="S17" s="364"/>
    </row>
    <row r="18" spans="1:22" s="363" customFormat="1" ht="15" customHeight="1" x14ac:dyDescent="0.2">
      <c r="A18" s="431" t="s">
        <v>516</v>
      </c>
      <c r="B18" s="432"/>
      <c r="C18" s="432"/>
      <c r="D18" s="365"/>
      <c r="E18" s="425"/>
      <c r="F18" s="365"/>
      <c r="G18" s="365"/>
      <c r="H18" s="365"/>
      <c r="I18" s="365"/>
      <c r="J18" s="365"/>
      <c r="K18" s="365"/>
      <c r="L18" s="365"/>
      <c r="M18" s="365"/>
      <c r="N18" s="365"/>
      <c r="O18" s="365"/>
      <c r="P18" s="365"/>
      <c r="Q18" s="365"/>
      <c r="R18" s="365"/>
      <c r="S18" s="365"/>
      <c r="T18" s="365"/>
      <c r="U18" s="365"/>
      <c r="V18" s="365"/>
    </row>
    <row r="19" spans="1:22" s="363" customFormat="1" ht="15" customHeight="1" x14ac:dyDescent="0.2">
      <c r="A19" s="361"/>
      <c r="B19" s="361"/>
      <c r="C19" s="361"/>
      <c r="D19" s="361"/>
      <c r="E19" s="425"/>
      <c r="F19" s="361"/>
      <c r="G19" s="361"/>
      <c r="H19" s="361"/>
      <c r="I19" s="364"/>
      <c r="J19" s="364"/>
      <c r="K19" s="364"/>
      <c r="L19" s="364"/>
      <c r="M19" s="364"/>
      <c r="N19" s="364"/>
      <c r="O19" s="364"/>
      <c r="P19" s="364"/>
      <c r="Q19" s="364"/>
      <c r="R19" s="364"/>
      <c r="S19" s="364"/>
    </row>
    <row r="20" spans="1:22" s="363" customFormat="1" ht="39.75" customHeight="1" x14ac:dyDescent="0.2">
      <c r="A20" s="35" t="s">
        <v>3</v>
      </c>
      <c r="B20" s="366" t="s">
        <v>64</v>
      </c>
      <c r="C20" s="367" t="s">
        <v>63</v>
      </c>
      <c r="D20" s="368"/>
      <c r="E20" s="425"/>
      <c r="F20" s="368"/>
      <c r="G20" s="368"/>
      <c r="H20" s="368"/>
      <c r="I20" s="350"/>
      <c r="J20" s="350"/>
      <c r="K20" s="350"/>
      <c r="L20" s="350"/>
      <c r="M20" s="350"/>
      <c r="N20" s="350"/>
      <c r="O20" s="350"/>
      <c r="P20" s="350"/>
      <c r="Q20" s="350"/>
      <c r="R20" s="350"/>
      <c r="S20" s="350"/>
      <c r="T20" s="369"/>
      <c r="U20" s="369"/>
      <c r="V20" s="369"/>
    </row>
    <row r="21" spans="1:22" s="363" customFormat="1" ht="16.5" customHeight="1" x14ac:dyDescent="0.2">
      <c r="A21" s="367">
        <v>1</v>
      </c>
      <c r="B21" s="366">
        <v>2</v>
      </c>
      <c r="C21" s="367">
        <v>3</v>
      </c>
      <c r="D21" s="368"/>
      <c r="E21" s="425"/>
      <c r="F21" s="368"/>
      <c r="G21" s="368"/>
      <c r="H21" s="368"/>
      <c r="I21" s="350"/>
      <c r="J21" s="350"/>
      <c r="K21" s="350"/>
      <c r="L21" s="350"/>
      <c r="M21" s="350"/>
      <c r="N21" s="350"/>
      <c r="O21" s="350"/>
      <c r="P21" s="350"/>
      <c r="Q21" s="350"/>
      <c r="R21" s="350"/>
      <c r="S21" s="350"/>
      <c r="T21" s="369"/>
      <c r="U21" s="369"/>
      <c r="V21" s="369"/>
    </row>
    <row r="22" spans="1:22" s="363" customFormat="1" ht="39" customHeight="1" x14ac:dyDescent="0.2">
      <c r="A22" s="28" t="s">
        <v>62</v>
      </c>
      <c r="B22" s="370" t="s">
        <v>349</v>
      </c>
      <c r="C22" s="367" t="s">
        <v>596</v>
      </c>
      <c r="D22" s="368" t="s">
        <v>592</v>
      </c>
      <c r="E22" s="425"/>
      <c r="F22" s="368"/>
      <c r="G22" s="368"/>
      <c r="H22" s="368"/>
      <c r="I22" s="350"/>
      <c r="J22" s="350"/>
      <c r="K22" s="350"/>
      <c r="L22" s="350"/>
      <c r="M22" s="350"/>
      <c r="N22" s="350"/>
      <c r="O22" s="350"/>
      <c r="P22" s="350"/>
      <c r="Q22" s="350"/>
      <c r="R22" s="350"/>
      <c r="S22" s="350"/>
      <c r="T22" s="369"/>
      <c r="U22" s="369"/>
      <c r="V22" s="369"/>
    </row>
    <row r="23" spans="1:22" s="363" customFormat="1" ht="41.25" customHeight="1" x14ac:dyDescent="0.2">
      <c r="A23" s="28" t="s">
        <v>61</v>
      </c>
      <c r="B23" s="36" t="s">
        <v>633</v>
      </c>
      <c r="C23" s="367" t="s">
        <v>585</v>
      </c>
      <c r="D23" s="368" t="s">
        <v>582</v>
      </c>
      <c r="E23" s="425"/>
      <c r="F23" s="368"/>
      <c r="G23" s="368"/>
      <c r="H23" s="368"/>
      <c r="I23" s="350"/>
      <c r="J23" s="350"/>
      <c r="K23" s="350"/>
      <c r="L23" s="350"/>
      <c r="M23" s="350"/>
      <c r="N23" s="350"/>
      <c r="O23" s="350"/>
      <c r="P23" s="350"/>
      <c r="Q23" s="350"/>
      <c r="R23" s="350"/>
      <c r="S23" s="350"/>
      <c r="T23" s="369"/>
      <c r="U23" s="369"/>
      <c r="V23" s="369"/>
    </row>
    <row r="24" spans="1:22" s="363" customFormat="1" ht="22.5" customHeight="1" x14ac:dyDescent="0.2">
      <c r="A24" s="426"/>
      <c r="B24" s="427"/>
      <c r="C24" s="428"/>
      <c r="D24" s="368"/>
      <c r="E24" s="425"/>
      <c r="F24" s="368"/>
      <c r="G24" s="368"/>
      <c r="H24" s="368"/>
      <c r="I24" s="350"/>
      <c r="J24" s="350"/>
      <c r="K24" s="350"/>
      <c r="L24" s="350"/>
      <c r="M24" s="350"/>
      <c r="N24" s="350"/>
      <c r="O24" s="350"/>
      <c r="P24" s="350"/>
      <c r="Q24" s="350"/>
      <c r="R24" s="350"/>
      <c r="S24" s="350"/>
      <c r="T24" s="369"/>
      <c r="U24" s="369"/>
      <c r="V24" s="369"/>
    </row>
    <row r="25" spans="1:22" s="363" customFormat="1" ht="58.5" customHeight="1" x14ac:dyDescent="0.2">
      <c r="A25" s="28" t="s">
        <v>60</v>
      </c>
      <c r="B25" s="168" t="s">
        <v>465</v>
      </c>
      <c r="C25" s="35" t="s">
        <v>535</v>
      </c>
      <c r="D25" s="368"/>
      <c r="E25" s="425"/>
      <c r="F25" s="368"/>
      <c r="G25" s="368"/>
      <c r="H25" s="350"/>
      <c r="I25" s="350"/>
      <c r="J25" s="350"/>
      <c r="K25" s="350"/>
      <c r="L25" s="350"/>
      <c r="M25" s="350"/>
      <c r="N25" s="350"/>
      <c r="O25" s="350"/>
      <c r="P25" s="350"/>
      <c r="Q25" s="350"/>
      <c r="R25" s="350"/>
      <c r="S25" s="369"/>
      <c r="T25" s="369"/>
      <c r="U25" s="369"/>
      <c r="V25" s="369"/>
    </row>
    <row r="26" spans="1:22" s="363" customFormat="1" ht="42.75" customHeight="1" x14ac:dyDescent="0.2">
      <c r="A26" s="28" t="s">
        <v>59</v>
      </c>
      <c r="B26" s="168" t="s">
        <v>72</v>
      </c>
      <c r="C26" s="35" t="s">
        <v>534</v>
      </c>
      <c r="D26" s="368"/>
      <c r="E26" s="425"/>
      <c r="F26" s="368"/>
      <c r="G26" s="368"/>
      <c r="H26" s="350"/>
      <c r="I26" s="350"/>
      <c r="J26" s="350"/>
      <c r="K26" s="350"/>
      <c r="L26" s="350"/>
      <c r="M26" s="350"/>
      <c r="N26" s="350"/>
      <c r="O26" s="350"/>
      <c r="P26" s="350"/>
      <c r="Q26" s="350"/>
      <c r="R26" s="350"/>
      <c r="S26" s="369"/>
      <c r="T26" s="369"/>
      <c r="U26" s="369"/>
      <c r="V26" s="369"/>
    </row>
    <row r="27" spans="1:22" s="363" customFormat="1" ht="51.75" customHeight="1" x14ac:dyDescent="0.2">
      <c r="A27" s="28" t="s">
        <v>57</v>
      </c>
      <c r="B27" s="168" t="s">
        <v>71</v>
      </c>
      <c r="C27" s="371" t="s">
        <v>635</v>
      </c>
      <c r="D27" s="368"/>
      <c r="E27" s="425"/>
      <c r="F27" s="368"/>
      <c r="G27" s="368"/>
      <c r="H27" s="350"/>
      <c r="I27" s="350"/>
      <c r="J27" s="350"/>
      <c r="K27" s="350"/>
      <c r="L27" s="350"/>
      <c r="M27" s="350"/>
      <c r="N27" s="350"/>
      <c r="O27" s="350"/>
      <c r="P27" s="350"/>
      <c r="Q27" s="350"/>
      <c r="R27" s="350"/>
      <c r="S27" s="369"/>
      <c r="T27" s="369"/>
      <c r="U27" s="369"/>
      <c r="V27" s="369"/>
    </row>
    <row r="28" spans="1:22" s="363" customFormat="1" ht="42.75" customHeight="1" x14ac:dyDescent="0.2">
      <c r="A28" s="28" t="s">
        <v>56</v>
      </c>
      <c r="B28" s="168" t="s">
        <v>466</v>
      </c>
      <c r="C28" s="35" t="s">
        <v>656</v>
      </c>
      <c r="D28" s="368"/>
      <c r="E28" s="425"/>
      <c r="F28" s="368"/>
      <c r="G28" s="368"/>
      <c r="H28" s="350"/>
      <c r="I28" s="350"/>
      <c r="J28" s="350"/>
      <c r="K28" s="350"/>
      <c r="L28" s="350"/>
      <c r="M28" s="350"/>
      <c r="N28" s="350"/>
      <c r="O28" s="350"/>
      <c r="P28" s="350"/>
      <c r="Q28" s="350"/>
      <c r="R28" s="350"/>
      <c r="S28" s="369"/>
      <c r="T28" s="369"/>
      <c r="U28" s="369"/>
      <c r="V28" s="369"/>
    </row>
    <row r="29" spans="1:22" s="363" customFormat="1" ht="51.75" customHeight="1" x14ac:dyDescent="0.2">
      <c r="A29" s="28" t="s">
        <v>54</v>
      </c>
      <c r="B29" s="168" t="s">
        <v>467</v>
      </c>
      <c r="C29" s="35" t="s">
        <v>656</v>
      </c>
      <c r="D29" s="368"/>
      <c r="E29" s="425"/>
      <c r="F29" s="368"/>
      <c r="G29" s="368"/>
      <c r="H29" s="350"/>
      <c r="I29" s="350"/>
      <c r="J29" s="350"/>
      <c r="K29" s="350"/>
      <c r="L29" s="350"/>
      <c r="M29" s="350"/>
      <c r="N29" s="350"/>
      <c r="O29" s="350"/>
      <c r="P29" s="350"/>
      <c r="Q29" s="350"/>
      <c r="R29" s="350"/>
      <c r="S29" s="369"/>
      <c r="T29" s="369"/>
      <c r="U29" s="369"/>
      <c r="V29" s="369"/>
    </row>
    <row r="30" spans="1:22" s="363" customFormat="1" ht="51.75" customHeight="1" x14ac:dyDescent="0.2">
      <c r="A30" s="28" t="s">
        <v>52</v>
      </c>
      <c r="B30" s="168" t="s">
        <v>468</v>
      </c>
      <c r="C30" s="35" t="s">
        <v>656</v>
      </c>
      <c r="D30" s="368"/>
      <c r="E30" s="425"/>
      <c r="F30" s="368"/>
      <c r="G30" s="368"/>
      <c r="H30" s="350"/>
      <c r="I30" s="350"/>
      <c r="J30" s="350"/>
      <c r="K30" s="350"/>
      <c r="L30" s="350"/>
      <c r="M30" s="350"/>
      <c r="N30" s="350"/>
      <c r="O30" s="350"/>
      <c r="P30" s="350"/>
      <c r="Q30" s="350"/>
      <c r="R30" s="350"/>
      <c r="S30" s="369"/>
      <c r="T30" s="369"/>
      <c r="U30" s="369"/>
      <c r="V30" s="369"/>
    </row>
    <row r="31" spans="1:22" s="363" customFormat="1" ht="51.75" customHeight="1" x14ac:dyDescent="0.2">
      <c r="A31" s="28" t="s">
        <v>70</v>
      </c>
      <c r="B31" s="168" t="s">
        <v>469</v>
      </c>
      <c r="C31" s="35" t="s">
        <v>657</v>
      </c>
      <c r="D31" s="368"/>
      <c r="E31" s="425"/>
      <c r="F31" s="368"/>
      <c r="G31" s="368"/>
      <c r="H31" s="350"/>
      <c r="I31" s="350"/>
      <c r="J31" s="350"/>
      <c r="K31" s="350"/>
      <c r="L31" s="350"/>
      <c r="M31" s="350"/>
      <c r="N31" s="350"/>
      <c r="O31" s="350"/>
      <c r="P31" s="350"/>
      <c r="Q31" s="350"/>
      <c r="R31" s="350"/>
      <c r="S31" s="369"/>
      <c r="T31" s="369"/>
      <c r="U31" s="369"/>
      <c r="V31" s="369"/>
    </row>
    <row r="32" spans="1:22" s="363" customFormat="1" ht="51.75" customHeight="1" x14ac:dyDescent="0.2">
      <c r="A32" s="28" t="s">
        <v>68</v>
      </c>
      <c r="B32" s="168" t="s">
        <v>470</v>
      </c>
      <c r="C32" s="35" t="s">
        <v>536</v>
      </c>
      <c r="D32" s="368"/>
      <c r="E32" s="425"/>
      <c r="F32" s="368"/>
      <c r="G32" s="368"/>
      <c r="H32" s="350"/>
      <c r="I32" s="350"/>
      <c r="J32" s="350"/>
      <c r="K32" s="350"/>
      <c r="L32" s="350"/>
      <c r="M32" s="350"/>
      <c r="N32" s="350"/>
      <c r="O32" s="350"/>
      <c r="P32" s="350"/>
      <c r="Q32" s="350"/>
      <c r="R32" s="350"/>
      <c r="S32" s="369"/>
      <c r="T32" s="369"/>
      <c r="U32" s="369"/>
      <c r="V32" s="369"/>
    </row>
    <row r="33" spans="1:22" s="363" customFormat="1" ht="101.25" customHeight="1" x14ac:dyDescent="0.2">
      <c r="A33" s="28" t="s">
        <v>67</v>
      </c>
      <c r="B33" s="168" t="s">
        <v>471</v>
      </c>
      <c r="C33" s="168" t="s">
        <v>660</v>
      </c>
      <c r="D33" s="368"/>
      <c r="E33" s="425"/>
      <c r="F33" s="368"/>
      <c r="G33" s="368"/>
      <c r="H33" s="350"/>
      <c r="I33" s="350"/>
      <c r="J33" s="350"/>
      <c r="K33" s="350"/>
      <c r="L33" s="350"/>
      <c r="M33" s="350"/>
      <c r="N33" s="350"/>
      <c r="O33" s="350"/>
      <c r="P33" s="350"/>
      <c r="Q33" s="350"/>
      <c r="R33" s="350"/>
      <c r="S33" s="369"/>
      <c r="T33" s="369"/>
      <c r="U33" s="369"/>
      <c r="V33" s="369"/>
    </row>
    <row r="34" spans="1:22" ht="111" customHeight="1" x14ac:dyDescent="0.25">
      <c r="A34" s="28" t="s">
        <v>485</v>
      </c>
      <c r="B34" s="168" t="s">
        <v>472</v>
      </c>
      <c r="C34" s="35" t="s">
        <v>660</v>
      </c>
      <c r="D34" s="372"/>
      <c r="E34" s="425"/>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475</v>
      </c>
      <c r="B35" s="168" t="s">
        <v>69</v>
      </c>
      <c r="C35" s="35" t="s">
        <v>656</v>
      </c>
      <c r="D35" s="372"/>
      <c r="E35" s="425"/>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486</v>
      </c>
      <c r="B36" s="168" t="s">
        <v>473</v>
      </c>
      <c r="C36" s="35" t="s">
        <v>657</v>
      </c>
      <c r="D36" s="372"/>
      <c r="E36" s="425"/>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476</v>
      </c>
      <c r="B37" s="168" t="s">
        <v>474</v>
      </c>
      <c r="C37" s="35" t="s">
        <v>657</v>
      </c>
      <c r="D37" s="372"/>
      <c r="E37" s="425"/>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487</v>
      </c>
      <c r="B38" s="168" t="s">
        <v>230</v>
      </c>
      <c r="C38" s="35" t="s">
        <v>657</v>
      </c>
      <c r="D38" s="372"/>
      <c r="E38" s="425"/>
      <c r="F38" s="372"/>
      <c r="G38" s="372"/>
      <c r="H38" s="372"/>
      <c r="I38" s="372"/>
      <c r="J38" s="372"/>
      <c r="K38" s="372"/>
      <c r="L38" s="372"/>
      <c r="M38" s="372"/>
      <c r="N38" s="372"/>
      <c r="O38" s="372"/>
      <c r="P38" s="372"/>
      <c r="Q38" s="372"/>
      <c r="R38" s="372"/>
      <c r="S38" s="372"/>
      <c r="T38" s="372"/>
      <c r="U38" s="372"/>
      <c r="V38" s="372"/>
    </row>
    <row r="39" spans="1:22" ht="23.25" customHeight="1" x14ac:dyDescent="0.25">
      <c r="A39" s="426"/>
      <c r="B39" s="427"/>
      <c r="C39" s="428"/>
      <c r="D39" s="372"/>
      <c r="E39" s="425"/>
      <c r="F39" s="372"/>
      <c r="G39" s="372"/>
      <c r="H39" s="372"/>
      <c r="I39" s="372"/>
      <c r="J39" s="372"/>
      <c r="K39" s="372"/>
      <c r="L39" s="372"/>
      <c r="M39" s="372"/>
      <c r="N39" s="372"/>
      <c r="O39" s="372"/>
      <c r="P39" s="372"/>
      <c r="Q39" s="372"/>
      <c r="R39" s="372"/>
      <c r="S39" s="372"/>
      <c r="T39" s="372"/>
      <c r="U39" s="372"/>
      <c r="V39" s="372"/>
    </row>
    <row r="40" spans="1:22" ht="63" x14ac:dyDescent="0.25">
      <c r="A40" s="28" t="s">
        <v>477</v>
      </c>
      <c r="B40" s="168" t="s">
        <v>529</v>
      </c>
      <c r="C40" s="393" t="s">
        <v>697</v>
      </c>
      <c r="D40" s="372"/>
      <c r="E40" s="425"/>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488</v>
      </c>
      <c r="B41" s="168" t="s">
        <v>511</v>
      </c>
      <c r="C41" s="393" t="s">
        <v>696</v>
      </c>
      <c r="D41" s="372" t="s">
        <v>664</v>
      </c>
      <c r="E41" s="425"/>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478</v>
      </c>
      <c r="B42" s="168" t="s">
        <v>526</v>
      </c>
      <c r="C42" s="394" t="s">
        <v>698</v>
      </c>
      <c r="D42" s="372" t="s">
        <v>664</v>
      </c>
      <c r="E42" s="425"/>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491</v>
      </c>
      <c r="B43" s="168" t="s">
        <v>492</v>
      </c>
      <c r="C43" s="393" t="s">
        <v>695</v>
      </c>
      <c r="D43" s="372"/>
      <c r="E43" s="425"/>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479</v>
      </c>
      <c r="B44" s="168" t="s">
        <v>517</v>
      </c>
      <c r="C44" s="393" t="s">
        <v>696</v>
      </c>
      <c r="D44" s="372"/>
      <c r="E44" s="425"/>
      <c r="F44" s="372"/>
      <c r="G44" s="372"/>
      <c r="H44" s="372"/>
      <c r="I44" s="372"/>
      <c r="J44" s="372"/>
      <c r="K44" s="372"/>
      <c r="L44" s="372"/>
      <c r="M44" s="372"/>
      <c r="N44" s="372"/>
      <c r="O44" s="372"/>
      <c r="P44" s="372"/>
      <c r="Q44" s="372"/>
      <c r="R44" s="372"/>
      <c r="S44" s="372"/>
      <c r="T44" s="372"/>
      <c r="U44" s="372"/>
      <c r="V44" s="372"/>
    </row>
    <row r="45" spans="1:22" ht="89.25" customHeight="1" x14ac:dyDescent="0.25">
      <c r="A45" s="28" t="s">
        <v>512</v>
      </c>
      <c r="B45" s="168" t="s">
        <v>518</v>
      </c>
      <c r="C45" s="393" t="s">
        <v>696</v>
      </c>
      <c r="D45" s="372"/>
      <c r="E45" s="425"/>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480</v>
      </c>
      <c r="B46" s="168" t="s">
        <v>519</v>
      </c>
      <c r="C46" s="393" t="s">
        <v>696</v>
      </c>
      <c r="D46" s="372"/>
      <c r="E46" s="425"/>
      <c r="F46" s="372"/>
      <c r="G46" s="372"/>
      <c r="H46" s="372"/>
      <c r="I46" s="372"/>
      <c r="J46" s="372"/>
      <c r="K46" s="372"/>
      <c r="L46" s="372"/>
      <c r="M46" s="372"/>
      <c r="N46" s="372"/>
      <c r="O46" s="372"/>
      <c r="P46" s="372"/>
      <c r="Q46" s="372"/>
      <c r="R46" s="372"/>
      <c r="S46" s="372"/>
      <c r="T46" s="372"/>
      <c r="U46" s="372"/>
      <c r="V46" s="372"/>
    </row>
    <row r="47" spans="1:22" ht="18.75" customHeight="1" x14ac:dyDescent="0.25">
      <c r="A47" s="426"/>
      <c r="B47" s="427"/>
      <c r="C47" s="428"/>
      <c r="D47" s="372"/>
      <c r="E47" s="425"/>
      <c r="F47" s="372"/>
      <c r="G47" s="372"/>
      <c r="H47" s="372"/>
      <c r="I47" s="372"/>
      <c r="J47" s="372"/>
      <c r="K47" s="372"/>
      <c r="L47" s="372"/>
      <c r="M47" s="372"/>
      <c r="N47" s="372"/>
      <c r="O47" s="372"/>
      <c r="P47" s="372"/>
      <c r="Q47" s="372"/>
      <c r="R47" s="372"/>
      <c r="S47" s="372"/>
      <c r="T47" s="372"/>
      <c r="U47" s="372"/>
      <c r="V47" s="372"/>
    </row>
    <row r="48" spans="1:22" ht="75.75" hidden="1" customHeight="1" x14ac:dyDescent="0.25">
      <c r="A48" s="28" t="s">
        <v>513</v>
      </c>
      <c r="B48" s="168" t="s">
        <v>527</v>
      </c>
      <c r="C48" s="407" t="str">
        <f>CONCATENATE(ROUND('6.2. Паспорт фин осв ввод'!AG24,2)," млн.руб.")</f>
        <v>22,89 млн.руб.</v>
      </c>
      <c r="D48" s="372"/>
      <c r="E48" s="420" t="s">
        <v>708</v>
      </c>
      <c r="F48" s="372"/>
      <c r="G48" s="372"/>
      <c r="H48" s="372"/>
      <c r="I48" s="372"/>
      <c r="J48" s="372"/>
      <c r="K48" s="372"/>
      <c r="L48" s="372"/>
      <c r="M48" s="372"/>
      <c r="N48" s="372"/>
      <c r="O48" s="372"/>
      <c r="P48" s="372"/>
      <c r="Q48" s="372"/>
      <c r="R48" s="372"/>
      <c r="S48" s="372"/>
      <c r="T48" s="372"/>
      <c r="U48" s="372"/>
      <c r="V48" s="372"/>
    </row>
    <row r="49" spans="1:22" ht="71.25" hidden="1" customHeight="1" x14ac:dyDescent="0.25">
      <c r="A49" s="28" t="s">
        <v>481</v>
      </c>
      <c r="B49" s="168" t="s">
        <v>528</v>
      </c>
      <c r="C49" s="407" t="str">
        <f>CONCATENATE(ROUND('6.2. Паспорт фин осв ввод'!AG30,2)," млн.руб.")</f>
        <v>19,4 млн.руб.</v>
      </c>
      <c r="D49" s="372"/>
      <c r="E49" s="420" t="s">
        <v>708</v>
      </c>
      <c r="F49" s="372"/>
      <c r="G49" s="372"/>
      <c r="H49" s="372"/>
      <c r="I49" s="372"/>
      <c r="J49" s="372"/>
      <c r="K49" s="372"/>
      <c r="L49" s="372"/>
      <c r="M49" s="372"/>
      <c r="N49" s="372"/>
      <c r="O49" s="372"/>
      <c r="P49" s="372"/>
      <c r="Q49" s="372"/>
      <c r="R49" s="372"/>
      <c r="S49" s="372"/>
      <c r="T49" s="372"/>
      <c r="U49" s="372"/>
      <c r="V49" s="372"/>
    </row>
    <row r="50" spans="1:22" ht="75.75" customHeight="1" x14ac:dyDescent="0.25">
      <c r="A50" s="28" t="s">
        <v>513</v>
      </c>
      <c r="B50" s="168" t="s">
        <v>527</v>
      </c>
      <c r="C50" s="407" t="str">
        <f>CONCATENATE(ROUND('6.2. Паспорт фин осв ввод'!AF24,2)," млн.руб.")</f>
        <v>0 млн.руб.</v>
      </c>
      <c r="D50" s="372"/>
      <c r="E50" s="420" t="s">
        <v>709</v>
      </c>
      <c r="F50" s="372"/>
      <c r="G50" s="372"/>
      <c r="H50" s="372"/>
      <c r="I50" s="372"/>
      <c r="J50" s="372"/>
      <c r="K50" s="372"/>
      <c r="L50" s="372"/>
      <c r="M50" s="372"/>
      <c r="N50" s="372"/>
      <c r="O50" s="372"/>
      <c r="P50" s="372"/>
      <c r="Q50" s="372"/>
      <c r="R50" s="372"/>
      <c r="S50" s="372"/>
      <c r="T50" s="372"/>
      <c r="U50" s="372"/>
      <c r="V50" s="372"/>
    </row>
    <row r="51" spans="1:22" ht="71.25" customHeight="1" x14ac:dyDescent="0.25">
      <c r="A51" s="28" t="s">
        <v>481</v>
      </c>
      <c r="B51" s="168" t="s">
        <v>528</v>
      </c>
      <c r="C51" s="407" t="str">
        <f>CONCATENATE(ROUND('6.2. Паспорт фин осв ввод'!AF30,2)," млн.руб.")</f>
        <v>0 млн.руб.</v>
      </c>
      <c r="D51" s="372"/>
      <c r="E51" s="420" t="s">
        <v>709</v>
      </c>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27"/>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27"/>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27"/>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27"/>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27"/>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27"/>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27"/>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27"/>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27"/>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27"/>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27"/>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27"/>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27"/>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27"/>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27"/>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27"/>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27"/>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27"/>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27"/>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27"/>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27"/>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27"/>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27"/>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27"/>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27"/>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27"/>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27"/>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27"/>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27"/>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27"/>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27"/>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27"/>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27"/>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27"/>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27"/>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27"/>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27"/>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27"/>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27"/>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27"/>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27"/>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27"/>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27"/>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27"/>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27"/>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27"/>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27"/>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27"/>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27"/>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27"/>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27"/>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27"/>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27"/>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27"/>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27"/>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27"/>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27"/>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27"/>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27"/>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27"/>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27"/>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27"/>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27"/>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27"/>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27"/>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27"/>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27"/>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27"/>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27"/>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27"/>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27"/>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27"/>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27"/>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27"/>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27"/>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27"/>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27"/>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27"/>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27"/>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27"/>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27"/>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27"/>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27"/>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27"/>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27"/>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27"/>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27"/>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27"/>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27"/>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27"/>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27"/>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27"/>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27"/>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27"/>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27"/>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27"/>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27"/>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27"/>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27"/>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27"/>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27"/>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27"/>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27"/>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27"/>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27"/>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27"/>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27"/>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27"/>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27"/>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27"/>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27"/>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27"/>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27"/>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27"/>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27"/>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27"/>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27"/>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27"/>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27"/>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27"/>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27"/>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27"/>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27"/>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27"/>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27"/>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27"/>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27"/>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27"/>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27"/>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27"/>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27"/>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27"/>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27"/>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27"/>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27"/>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27"/>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27"/>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27"/>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27"/>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27"/>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27"/>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27"/>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27"/>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27"/>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27"/>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27"/>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27"/>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27"/>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27"/>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27"/>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27"/>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27"/>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27"/>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27"/>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27"/>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27"/>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27"/>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27"/>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27"/>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27"/>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27"/>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27"/>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27"/>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27"/>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27"/>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27"/>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27"/>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27"/>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27"/>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27"/>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27"/>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27"/>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27"/>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27"/>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27"/>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27"/>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27"/>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27"/>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27"/>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27"/>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27"/>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27"/>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27"/>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27"/>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27"/>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27"/>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27"/>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27"/>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27"/>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27"/>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27"/>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27"/>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27"/>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27"/>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27"/>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27"/>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27"/>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27"/>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27"/>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27"/>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27"/>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27"/>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27"/>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27"/>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27"/>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27"/>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27"/>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27"/>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27"/>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27"/>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27"/>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27"/>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27"/>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27"/>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27"/>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27"/>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27"/>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27"/>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27"/>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27"/>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27"/>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27"/>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27"/>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27"/>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27"/>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27"/>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27"/>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27"/>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27"/>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27"/>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27"/>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27"/>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27"/>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27"/>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27"/>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27"/>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27"/>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27"/>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27"/>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27"/>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27"/>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27"/>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27"/>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27"/>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27"/>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27"/>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27"/>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27"/>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27"/>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27"/>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27"/>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27"/>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27"/>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27"/>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27"/>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27"/>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27"/>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27"/>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27"/>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27"/>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27"/>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27"/>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27"/>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27"/>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27"/>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27"/>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27"/>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27"/>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27"/>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27"/>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27"/>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27"/>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27"/>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27"/>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27"/>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27"/>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27"/>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27"/>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27"/>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27"/>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27"/>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27"/>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27"/>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27"/>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27"/>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27"/>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27"/>
      <c r="F338" s="372"/>
      <c r="G338" s="372"/>
      <c r="H338" s="372"/>
      <c r="I338" s="372"/>
      <c r="J338" s="372"/>
      <c r="K338" s="372"/>
      <c r="L338" s="372"/>
      <c r="M338" s="372"/>
      <c r="N338" s="372"/>
      <c r="O338" s="372"/>
      <c r="P338" s="372"/>
      <c r="Q338" s="372"/>
      <c r="R338" s="372"/>
      <c r="S338" s="372"/>
      <c r="T338" s="372"/>
      <c r="U338" s="372"/>
      <c r="V338" s="372"/>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N21" sqref="N21:O21"/>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3" width="6.7109375" style="62" customWidth="1"/>
    <col min="14" max="14" width="7.28515625" style="62" customWidth="1"/>
    <col min="15" max="27" width="6.7109375" style="62" customWidth="1"/>
    <col min="28" max="28" width="1.28515625" style="62" hidden="1" customWidth="1"/>
    <col min="29" max="31" width="6.140625" style="62" hidden="1" customWidth="1"/>
    <col min="32" max="32" width="13.140625" style="62" customWidth="1"/>
    <col min="33" max="33" width="24.85546875" style="62" customWidth="1"/>
    <col min="34" max="16384" width="9.140625" style="62"/>
  </cols>
  <sheetData>
    <row r="1" spans="1:33" ht="18.75" x14ac:dyDescent="0.25">
      <c r="A1" s="63"/>
      <c r="B1" s="63"/>
      <c r="C1" s="63"/>
      <c r="D1" s="63"/>
      <c r="E1" s="63"/>
      <c r="F1" s="63"/>
      <c r="L1" s="63"/>
      <c r="M1" s="63"/>
      <c r="AG1" s="39" t="s">
        <v>66</v>
      </c>
    </row>
    <row r="2" spans="1:33" ht="18.75" x14ac:dyDescent="0.3">
      <c r="A2" s="63"/>
      <c r="B2" s="63"/>
      <c r="C2" s="63"/>
      <c r="D2" s="63"/>
      <c r="E2" s="63"/>
      <c r="F2" s="63"/>
      <c r="L2" s="63"/>
      <c r="M2" s="63"/>
      <c r="AG2" s="15" t="s">
        <v>8</v>
      </c>
    </row>
    <row r="3" spans="1:33" ht="18.75" x14ac:dyDescent="0.3">
      <c r="A3" s="63"/>
      <c r="B3" s="63"/>
      <c r="C3" s="63"/>
      <c r="D3" s="63"/>
      <c r="E3" s="63"/>
      <c r="F3" s="63"/>
      <c r="L3" s="63"/>
      <c r="M3" s="63"/>
      <c r="AG3" s="15" t="s">
        <v>65</v>
      </c>
    </row>
    <row r="4" spans="1:33" ht="18.75" customHeight="1" x14ac:dyDescent="0.25">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row>
    <row r="5" spans="1:33" ht="18.75" x14ac:dyDescent="0.3">
      <c r="A5" s="63"/>
      <c r="B5" s="63"/>
      <c r="C5" s="63"/>
      <c r="D5" s="63"/>
      <c r="E5" s="63"/>
      <c r="F5" s="63"/>
      <c r="L5" s="63"/>
      <c r="M5" s="63"/>
      <c r="AG5" s="15"/>
    </row>
    <row r="6" spans="1:33"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c r="AD7" s="86"/>
      <c r="AE7" s="86"/>
      <c r="AF7" s="86"/>
      <c r="AG7" s="86"/>
    </row>
    <row r="8" spans="1:33" x14ac:dyDescent="0.25">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row>
    <row r="9" spans="1:33"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x14ac:dyDescent="0.25">
      <c r="A11" s="441" t="str">
        <f>'1. паспорт местоположение'!A12:C12</f>
        <v>G_16-0304</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row>
    <row r="12" spans="1:33"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x14ac:dyDescent="0.25">
      <c r="A14" s="441" t="str">
        <f>'1. паспорт местоположение'!A15</f>
        <v>ПСД по титулу "Строительство ПС 110 кВ Флотская и двухцепной ВЛ 110 кВ ПС Морская - ПС Флотская"</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row>
    <row r="15" spans="1:33"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row>
    <row r="16" spans="1:33" x14ac:dyDescent="0.25">
      <c r="A16" s="524"/>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c r="AD16" s="524"/>
      <c r="AE16" s="524"/>
      <c r="AF16" s="524"/>
      <c r="AG16" s="524"/>
    </row>
    <row r="17" spans="1:36" x14ac:dyDescent="0.25">
      <c r="A17" s="63"/>
      <c r="L17" s="63"/>
      <c r="M17" s="63"/>
      <c r="N17" s="63"/>
      <c r="O17" s="63"/>
      <c r="P17" s="63"/>
      <c r="Q17" s="63"/>
      <c r="R17" s="63"/>
      <c r="S17" s="63"/>
      <c r="T17" s="63"/>
      <c r="U17" s="63"/>
      <c r="V17" s="63"/>
      <c r="W17" s="63"/>
      <c r="X17" s="63"/>
      <c r="Y17" s="63"/>
      <c r="Z17" s="63"/>
      <c r="AA17" s="63"/>
      <c r="AB17" s="63"/>
      <c r="AC17" s="63"/>
      <c r="AD17" s="63"/>
      <c r="AE17" s="63"/>
      <c r="AF17" s="63"/>
    </row>
    <row r="18" spans="1:36" x14ac:dyDescent="0.25">
      <c r="A18" s="528" t="s">
        <v>501</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row>
    <row r="19" spans="1:36"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row>
    <row r="20" spans="1:36" ht="33" customHeight="1" x14ac:dyDescent="0.25">
      <c r="A20" s="525" t="s">
        <v>186</v>
      </c>
      <c r="B20" s="525" t="s">
        <v>185</v>
      </c>
      <c r="C20" s="506" t="s">
        <v>184</v>
      </c>
      <c r="D20" s="506"/>
      <c r="E20" s="527" t="s">
        <v>183</v>
      </c>
      <c r="F20" s="527"/>
      <c r="G20" s="525" t="s">
        <v>665</v>
      </c>
      <c r="H20" s="518" t="s">
        <v>667</v>
      </c>
      <c r="I20" s="519"/>
      <c r="J20" s="519"/>
      <c r="K20" s="519"/>
      <c r="L20" s="518" t="s">
        <v>668</v>
      </c>
      <c r="M20" s="519"/>
      <c r="N20" s="519"/>
      <c r="O20" s="519"/>
      <c r="P20" s="518" t="s">
        <v>669</v>
      </c>
      <c r="Q20" s="519"/>
      <c r="R20" s="519"/>
      <c r="S20" s="519"/>
      <c r="T20" s="518" t="s">
        <v>670</v>
      </c>
      <c r="U20" s="519"/>
      <c r="V20" s="519"/>
      <c r="W20" s="519"/>
      <c r="X20" s="518" t="s">
        <v>671</v>
      </c>
      <c r="Y20" s="519"/>
      <c r="Z20" s="519"/>
      <c r="AA20" s="519"/>
      <c r="AB20" s="533" t="s">
        <v>537</v>
      </c>
      <c r="AC20" s="533"/>
      <c r="AD20" s="533"/>
      <c r="AE20" s="533"/>
      <c r="AF20" s="529" t="s">
        <v>182</v>
      </c>
      <c r="AG20" s="530"/>
      <c r="AH20" s="84"/>
      <c r="AI20" s="84"/>
      <c r="AJ20" s="84"/>
    </row>
    <row r="21" spans="1:36" ht="99.75" customHeight="1" x14ac:dyDescent="0.25">
      <c r="A21" s="526"/>
      <c r="B21" s="526"/>
      <c r="C21" s="506"/>
      <c r="D21" s="506"/>
      <c r="E21" s="527"/>
      <c r="F21" s="527"/>
      <c r="G21" s="526"/>
      <c r="H21" s="506" t="s">
        <v>2</v>
      </c>
      <c r="I21" s="506"/>
      <c r="J21" s="506" t="s">
        <v>666</v>
      </c>
      <c r="K21" s="506"/>
      <c r="L21" s="506" t="s">
        <v>2</v>
      </c>
      <c r="M21" s="506"/>
      <c r="N21" s="506" t="s">
        <v>179</v>
      </c>
      <c r="O21" s="506"/>
      <c r="P21" s="506" t="s">
        <v>2</v>
      </c>
      <c r="Q21" s="506"/>
      <c r="R21" s="506" t="s">
        <v>179</v>
      </c>
      <c r="S21" s="506"/>
      <c r="T21" s="534" t="s">
        <v>2</v>
      </c>
      <c r="U21" s="535"/>
      <c r="V21" s="506" t="s">
        <v>179</v>
      </c>
      <c r="W21" s="506"/>
      <c r="X21" s="515" t="s">
        <v>2</v>
      </c>
      <c r="Y21" s="516"/>
      <c r="Z21" s="506" t="s">
        <v>179</v>
      </c>
      <c r="AA21" s="506"/>
      <c r="AB21" s="515" t="s">
        <v>2</v>
      </c>
      <c r="AC21" s="516"/>
      <c r="AD21" s="515" t="s">
        <v>181</v>
      </c>
      <c r="AE21" s="516"/>
      <c r="AF21" s="531"/>
      <c r="AG21" s="532"/>
    </row>
    <row r="22" spans="1:36" ht="89.25" customHeight="1" x14ac:dyDescent="0.25">
      <c r="A22" s="514"/>
      <c r="B22" s="514"/>
      <c r="C22" s="81" t="s">
        <v>2</v>
      </c>
      <c r="D22" s="81" t="s">
        <v>179</v>
      </c>
      <c r="E22" s="83" t="s">
        <v>673</v>
      </c>
      <c r="F22" s="83" t="s">
        <v>704</v>
      </c>
      <c r="G22" s="514"/>
      <c r="H22" s="82" t="s">
        <v>482</v>
      </c>
      <c r="I22" s="82" t="s">
        <v>483</v>
      </c>
      <c r="J22" s="82" t="s">
        <v>482</v>
      </c>
      <c r="K22" s="82" t="s">
        <v>483</v>
      </c>
      <c r="L22" s="82" t="s">
        <v>482</v>
      </c>
      <c r="M22" s="82" t="s">
        <v>483</v>
      </c>
      <c r="N22" s="82" t="s">
        <v>482</v>
      </c>
      <c r="O22" s="82" t="s">
        <v>483</v>
      </c>
      <c r="P22" s="82" t="s">
        <v>482</v>
      </c>
      <c r="Q22" s="82" t="s">
        <v>483</v>
      </c>
      <c r="R22" s="82" t="s">
        <v>482</v>
      </c>
      <c r="S22" s="82" t="s">
        <v>483</v>
      </c>
      <c r="T22" s="179" t="s">
        <v>482</v>
      </c>
      <c r="U22" s="179" t="s">
        <v>483</v>
      </c>
      <c r="V22" s="179" t="s">
        <v>482</v>
      </c>
      <c r="W22" s="179" t="s">
        <v>483</v>
      </c>
      <c r="X22" s="179" t="s">
        <v>482</v>
      </c>
      <c r="Y22" s="179" t="s">
        <v>483</v>
      </c>
      <c r="Z22" s="179" t="s">
        <v>482</v>
      </c>
      <c r="AA22" s="179" t="s">
        <v>483</v>
      </c>
      <c r="AB22" s="179" t="s">
        <v>482</v>
      </c>
      <c r="AC22" s="179" t="s">
        <v>483</v>
      </c>
      <c r="AD22" s="179" t="s">
        <v>482</v>
      </c>
      <c r="AE22" s="179" t="s">
        <v>483</v>
      </c>
      <c r="AF22" s="81" t="s">
        <v>180</v>
      </c>
      <c r="AG22" s="337" t="s">
        <v>179</v>
      </c>
    </row>
    <row r="23" spans="1:36" ht="19.5" customHeight="1" x14ac:dyDescent="0.25">
      <c r="A23" s="74">
        <v>1</v>
      </c>
      <c r="B23" s="74">
        <v>2</v>
      </c>
      <c r="C23" s="74">
        <v>3</v>
      </c>
      <c r="D23" s="74">
        <v>4</v>
      </c>
      <c r="E23" s="74">
        <v>5</v>
      </c>
      <c r="F23" s="74">
        <v>6</v>
      </c>
      <c r="G23" s="163">
        <v>7</v>
      </c>
      <c r="H23" s="163">
        <v>8</v>
      </c>
      <c r="I23" s="163">
        <v>9</v>
      </c>
      <c r="J23" s="163">
        <v>10</v>
      </c>
      <c r="K23" s="163">
        <v>11</v>
      </c>
      <c r="L23" s="163">
        <v>12</v>
      </c>
      <c r="M23" s="163">
        <v>13</v>
      </c>
      <c r="N23" s="163">
        <v>14</v>
      </c>
      <c r="O23" s="163">
        <v>15</v>
      </c>
      <c r="P23" s="163">
        <v>16</v>
      </c>
      <c r="Q23" s="163">
        <v>17</v>
      </c>
      <c r="R23" s="163">
        <v>18</v>
      </c>
      <c r="S23" s="163">
        <v>19</v>
      </c>
      <c r="T23" s="178">
        <f>S23+1</f>
        <v>20</v>
      </c>
      <c r="U23" s="178">
        <f t="shared" ref="U23:AG23" si="0">T23+1</f>
        <v>21</v>
      </c>
      <c r="V23" s="178">
        <f t="shared" si="0"/>
        <v>22</v>
      </c>
      <c r="W23" s="178">
        <f t="shared" si="0"/>
        <v>23</v>
      </c>
      <c r="X23" s="178">
        <f t="shared" si="0"/>
        <v>24</v>
      </c>
      <c r="Y23" s="178">
        <f t="shared" si="0"/>
        <v>25</v>
      </c>
      <c r="Z23" s="178">
        <f t="shared" si="0"/>
        <v>26</v>
      </c>
      <c r="AA23" s="178">
        <f t="shared" si="0"/>
        <v>27</v>
      </c>
      <c r="AB23" s="178">
        <f t="shared" si="0"/>
        <v>28</v>
      </c>
      <c r="AC23" s="178">
        <f t="shared" si="0"/>
        <v>29</v>
      </c>
      <c r="AD23" s="178">
        <f t="shared" si="0"/>
        <v>30</v>
      </c>
      <c r="AE23" s="178">
        <f t="shared" si="0"/>
        <v>31</v>
      </c>
      <c r="AF23" s="178">
        <f t="shared" si="0"/>
        <v>32</v>
      </c>
      <c r="AG23" s="346">
        <f t="shared" si="0"/>
        <v>33</v>
      </c>
    </row>
    <row r="24" spans="1:36" ht="47.25" customHeight="1" x14ac:dyDescent="0.25">
      <c r="A24" s="79">
        <v>1</v>
      </c>
      <c r="B24" s="78" t="s">
        <v>178</v>
      </c>
      <c r="C24" s="338">
        <v>0</v>
      </c>
      <c r="D24" s="338">
        <f>SUM(D25:D29)</f>
        <v>22.890820000000001</v>
      </c>
      <c r="E24" s="340">
        <f t="shared" ref="E24:E29" si="1">D24</f>
        <v>22.890820000000001</v>
      </c>
      <c r="F24" s="340">
        <f t="shared" ref="F24:F29" si="2">E24-G24-J24</f>
        <v>22.890820000000001</v>
      </c>
      <c r="G24" s="338">
        <v>0</v>
      </c>
      <c r="H24" s="338">
        <v>0</v>
      </c>
      <c r="I24" s="338">
        <v>0</v>
      </c>
      <c r="J24" s="338">
        <v>0</v>
      </c>
      <c r="K24" s="338">
        <v>0</v>
      </c>
      <c r="L24" s="338">
        <v>0</v>
      </c>
      <c r="M24" s="338">
        <v>0</v>
      </c>
      <c r="N24" s="338">
        <f>SUM(N25:N29)</f>
        <v>22.890820000000001</v>
      </c>
      <c r="O24" s="338">
        <v>0</v>
      </c>
      <c r="P24" s="338">
        <v>0</v>
      </c>
      <c r="Q24" s="338">
        <v>0</v>
      </c>
      <c r="R24" s="338">
        <v>0</v>
      </c>
      <c r="S24" s="338">
        <v>0</v>
      </c>
      <c r="T24" s="338">
        <v>0</v>
      </c>
      <c r="U24" s="338">
        <v>0</v>
      </c>
      <c r="V24" s="338">
        <v>0</v>
      </c>
      <c r="W24" s="338">
        <v>0</v>
      </c>
      <c r="X24" s="338">
        <v>0</v>
      </c>
      <c r="Y24" s="338">
        <v>0</v>
      </c>
      <c r="Z24" s="338">
        <v>0</v>
      </c>
      <c r="AA24" s="338">
        <v>0</v>
      </c>
      <c r="AB24" s="339">
        <v>0</v>
      </c>
      <c r="AC24" s="339">
        <v>0</v>
      </c>
      <c r="AD24" s="339">
        <v>0</v>
      </c>
      <c r="AE24" s="339">
        <v>0</v>
      </c>
      <c r="AF24" s="338">
        <f>H24+L24+P24+T24+X24</f>
        <v>0</v>
      </c>
      <c r="AG24" s="347">
        <f>J24+N24+R24+V24+Z24</f>
        <v>22.890820000000001</v>
      </c>
    </row>
    <row r="25" spans="1:36" ht="24" customHeight="1" x14ac:dyDescent="0.25">
      <c r="A25" s="76" t="s">
        <v>177</v>
      </c>
      <c r="B25" s="48" t="s">
        <v>176</v>
      </c>
      <c r="C25" s="338">
        <v>0</v>
      </c>
      <c r="D25" s="338">
        <v>0</v>
      </c>
      <c r="E25" s="340">
        <f t="shared" si="1"/>
        <v>0</v>
      </c>
      <c r="F25" s="340">
        <f t="shared" si="2"/>
        <v>0</v>
      </c>
      <c r="G25" s="339">
        <v>0</v>
      </c>
      <c r="H25" s="339">
        <v>0</v>
      </c>
      <c r="I25" s="339">
        <v>0</v>
      </c>
      <c r="J25" s="339">
        <v>0</v>
      </c>
      <c r="K25" s="339">
        <v>0</v>
      </c>
      <c r="L25" s="339">
        <v>0</v>
      </c>
      <c r="M25" s="339">
        <v>0</v>
      </c>
      <c r="N25" s="339">
        <f t="shared" ref="N25:N29" si="3">F25</f>
        <v>0</v>
      </c>
      <c r="O25" s="339">
        <v>0</v>
      </c>
      <c r="P25" s="339">
        <v>0</v>
      </c>
      <c r="Q25" s="339">
        <v>0</v>
      </c>
      <c r="R25" s="339">
        <v>0</v>
      </c>
      <c r="S25" s="339">
        <v>0</v>
      </c>
      <c r="T25" s="339">
        <v>0</v>
      </c>
      <c r="U25" s="339">
        <v>0</v>
      </c>
      <c r="V25" s="339">
        <v>0</v>
      </c>
      <c r="W25" s="339">
        <v>0</v>
      </c>
      <c r="X25" s="339">
        <v>0</v>
      </c>
      <c r="Y25" s="339">
        <v>0</v>
      </c>
      <c r="Z25" s="339">
        <v>0</v>
      </c>
      <c r="AA25" s="339">
        <v>0</v>
      </c>
      <c r="AB25" s="339">
        <v>0</v>
      </c>
      <c r="AC25" s="339">
        <v>0</v>
      </c>
      <c r="AD25" s="339">
        <v>0</v>
      </c>
      <c r="AE25" s="339">
        <v>0</v>
      </c>
      <c r="AF25" s="338">
        <f t="shared" ref="AF25:AF64" si="4">H25+L25+P25+T25+X25</f>
        <v>0</v>
      </c>
      <c r="AG25" s="347">
        <f t="shared" ref="AG25:AG64" si="5">J25+N25+R25+V25+Z25</f>
        <v>0</v>
      </c>
    </row>
    <row r="26" spans="1:36" x14ac:dyDescent="0.25">
      <c r="A26" s="76" t="s">
        <v>175</v>
      </c>
      <c r="B26" s="48" t="s">
        <v>174</v>
      </c>
      <c r="C26" s="338">
        <v>0</v>
      </c>
      <c r="D26" s="338">
        <v>0</v>
      </c>
      <c r="E26" s="340">
        <f t="shared" si="1"/>
        <v>0</v>
      </c>
      <c r="F26" s="340">
        <f t="shared" si="2"/>
        <v>0</v>
      </c>
      <c r="G26" s="339">
        <v>0</v>
      </c>
      <c r="H26" s="339">
        <v>0</v>
      </c>
      <c r="I26" s="339">
        <v>0</v>
      </c>
      <c r="J26" s="339">
        <v>0</v>
      </c>
      <c r="K26" s="339">
        <v>0</v>
      </c>
      <c r="L26" s="339">
        <v>0</v>
      </c>
      <c r="M26" s="339">
        <v>0</v>
      </c>
      <c r="N26" s="339">
        <f t="shared" si="3"/>
        <v>0</v>
      </c>
      <c r="O26" s="339">
        <v>0</v>
      </c>
      <c r="P26" s="339">
        <v>0</v>
      </c>
      <c r="Q26" s="339">
        <v>0</v>
      </c>
      <c r="R26" s="339">
        <v>0</v>
      </c>
      <c r="S26" s="339">
        <v>0</v>
      </c>
      <c r="T26" s="339">
        <v>0</v>
      </c>
      <c r="U26" s="339">
        <v>0</v>
      </c>
      <c r="V26" s="339">
        <v>0</v>
      </c>
      <c r="W26" s="339">
        <v>0</v>
      </c>
      <c r="X26" s="339">
        <v>0</v>
      </c>
      <c r="Y26" s="339">
        <v>0</v>
      </c>
      <c r="Z26" s="339">
        <v>0</v>
      </c>
      <c r="AA26" s="339">
        <v>0</v>
      </c>
      <c r="AB26" s="339">
        <v>0</v>
      </c>
      <c r="AC26" s="339">
        <v>0</v>
      </c>
      <c r="AD26" s="339">
        <v>0</v>
      </c>
      <c r="AE26" s="339">
        <v>0</v>
      </c>
      <c r="AF26" s="338">
        <f t="shared" si="4"/>
        <v>0</v>
      </c>
      <c r="AG26" s="347">
        <f t="shared" si="5"/>
        <v>0</v>
      </c>
    </row>
    <row r="27" spans="1:36" ht="31.5" x14ac:dyDescent="0.25">
      <c r="A27" s="76" t="s">
        <v>173</v>
      </c>
      <c r="B27" s="48" t="s">
        <v>438</v>
      </c>
      <c r="C27" s="338">
        <v>0</v>
      </c>
      <c r="D27" s="338">
        <v>0</v>
      </c>
      <c r="E27" s="340">
        <f t="shared" si="1"/>
        <v>0</v>
      </c>
      <c r="F27" s="340">
        <f t="shared" si="2"/>
        <v>0</v>
      </c>
      <c r="G27" s="339">
        <v>0</v>
      </c>
      <c r="H27" s="339">
        <v>0</v>
      </c>
      <c r="I27" s="339">
        <v>0</v>
      </c>
      <c r="J27" s="339">
        <v>0</v>
      </c>
      <c r="K27" s="339">
        <v>0</v>
      </c>
      <c r="L27" s="339">
        <v>0</v>
      </c>
      <c r="M27" s="339">
        <v>0</v>
      </c>
      <c r="N27" s="339">
        <f t="shared" si="3"/>
        <v>0</v>
      </c>
      <c r="O27" s="339">
        <v>0</v>
      </c>
      <c r="P27" s="339">
        <v>0</v>
      </c>
      <c r="Q27" s="339">
        <v>0</v>
      </c>
      <c r="R27" s="339">
        <v>0</v>
      </c>
      <c r="S27" s="339">
        <v>0</v>
      </c>
      <c r="T27" s="339">
        <v>0</v>
      </c>
      <c r="U27" s="339">
        <v>0</v>
      </c>
      <c r="V27" s="339">
        <v>0</v>
      </c>
      <c r="W27" s="339">
        <v>0</v>
      </c>
      <c r="X27" s="339">
        <v>0</v>
      </c>
      <c r="Y27" s="339">
        <v>0</v>
      </c>
      <c r="Z27" s="339">
        <v>0</v>
      </c>
      <c r="AA27" s="339">
        <v>0</v>
      </c>
      <c r="AB27" s="339">
        <v>0</v>
      </c>
      <c r="AC27" s="339">
        <v>0</v>
      </c>
      <c r="AD27" s="339">
        <v>0</v>
      </c>
      <c r="AE27" s="339">
        <v>0</v>
      </c>
      <c r="AF27" s="338">
        <f t="shared" si="4"/>
        <v>0</v>
      </c>
      <c r="AG27" s="347">
        <f t="shared" si="5"/>
        <v>0</v>
      </c>
    </row>
    <row r="28" spans="1:36" x14ac:dyDescent="0.25">
      <c r="A28" s="76" t="s">
        <v>172</v>
      </c>
      <c r="B28" s="48" t="s">
        <v>171</v>
      </c>
      <c r="C28" s="338">
        <v>0</v>
      </c>
      <c r="D28" s="338">
        <v>22.890820000000001</v>
      </c>
      <c r="E28" s="340">
        <f t="shared" si="1"/>
        <v>22.890820000000001</v>
      </c>
      <c r="F28" s="340">
        <f t="shared" si="2"/>
        <v>22.890820000000001</v>
      </c>
      <c r="G28" s="339">
        <v>0</v>
      </c>
      <c r="H28" s="339">
        <v>0</v>
      </c>
      <c r="I28" s="339">
        <v>0</v>
      </c>
      <c r="J28" s="339">
        <v>0</v>
      </c>
      <c r="K28" s="339">
        <v>0</v>
      </c>
      <c r="L28" s="339">
        <v>0</v>
      </c>
      <c r="M28" s="339">
        <v>0</v>
      </c>
      <c r="N28" s="339">
        <f t="shared" si="3"/>
        <v>22.890820000000001</v>
      </c>
      <c r="O28" s="339">
        <v>0</v>
      </c>
      <c r="P28" s="339">
        <v>0</v>
      </c>
      <c r="Q28" s="339">
        <v>0</v>
      </c>
      <c r="R28" s="339">
        <v>0</v>
      </c>
      <c r="S28" s="339">
        <v>0</v>
      </c>
      <c r="T28" s="339">
        <v>0</v>
      </c>
      <c r="U28" s="339">
        <v>0</v>
      </c>
      <c r="V28" s="339">
        <v>0</v>
      </c>
      <c r="W28" s="339">
        <v>0</v>
      </c>
      <c r="X28" s="339">
        <v>0</v>
      </c>
      <c r="Y28" s="339">
        <v>0</v>
      </c>
      <c r="Z28" s="339">
        <v>0</v>
      </c>
      <c r="AA28" s="339">
        <v>0</v>
      </c>
      <c r="AB28" s="339">
        <v>0</v>
      </c>
      <c r="AC28" s="339">
        <v>0</v>
      </c>
      <c r="AD28" s="339">
        <v>0</v>
      </c>
      <c r="AE28" s="339">
        <v>0</v>
      </c>
      <c r="AF28" s="338">
        <f t="shared" si="4"/>
        <v>0</v>
      </c>
      <c r="AG28" s="347">
        <f t="shared" si="5"/>
        <v>22.890820000000001</v>
      </c>
    </row>
    <row r="29" spans="1:36" x14ac:dyDescent="0.25">
      <c r="A29" s="76" t="s">
        <v>170</v>
      </c>
      <c r="B29" s="80" t="s">
        <v>169</v>
      </c>
      <c r="C29" s="338">
        <v>0</v>
      </c>
      <c r="D29" s="338">
        <v>0</v>
      </c>
      <c r="E29" s="340">
        <f t="shared" si="1"/>
        <v>0</v>
      </c>
      <c r="F29" s="340">
        <f t="shared" si="2"/>
        <v>0</v>
      </c>
      <c r="G29" s="339">
        <v>0</v>
      </c>
      <c r="H29" s="339">
        <v>0</v>
      </c>
      <c r="I29" s="339">
        <v>0</v>
      </c>
      <c r="J29" s="339">
        <v>0</v>
      </c>
      <c r="K29" s="339">
        <v>0</v>
      </c>
      <c r="L29" s="339">
        <v>0</v>
      </c>
      <c r="M29" s="339">
        <v>0</v>
      </c>
      <c r="N29" s="339">
        <f t="shared" si="3"/>
        <v>0</v>
      </c>
      <c r="O29" s="339">
        <v>0</v>
      </c>
      <c r="P29" s="339">
        <v>0</v>
      </c>
      <c r="Q29" s="339">
        <v>0</v>
      </c>
      <c r="R29" s="339">
        <v>0</v>
      </c>
      <c r="S29" s="339">
        <v>0</v>
      </c>
      <c r="T29" s="339">
        <v>0</v>
      </c>
      <c r="U29" s="339">
        <v>0</v>
      </c>
      <c r="V29" s="339">
        <v>0</v>
      </c>
      <c r="W29" s="339">
        <v>0</v>
      </c>
      <c r="X29" s="339">
        <v>0</v>
      </c>
      <c r="Y29" s="339">
        <v>0</v>
      </c>
      <c r="Z29" s="339">
        <v>0</v>
      </c>
      <c r="AA29" s="339">
        <v>0</v>
      </c>
      <c r="AB29" s="339">
        <v>0</v>
      </c>
      <c r="AC29" s="339">
        <v>0</v>
      </c>
      <c r="AD29" s="339">
        <v>0</v>
      </c>
      <c r="AE29" s="339">
        <v>0</v>
      </c>
      <c r="AF29" s="338">
        <f t="shared" si="4"/>
        <v>0</v>
      </c>
      <c r="AG29" s="347">
        <f t="shared" si="5"/>
        <v>0</v>
      </c>
    </row>
    <row r="30" spans="1:36" ht="47.25" x14ac:dyDescent="0.25">
      <c r="A30" s="79" t="s">
        <v>61</v>
      </c>
      <c r="B30" s="78" t="s">
        <v>168</v>
      </c>
      <c r="C30" s="338">
        <v>0</v>
      </c>
      <c r="D30" s="338">
        <f>SUM(D31:D34)</f>
        <v>19.399000000000001</v>
      </c>
      <c r="E30" s="340">
        <f>D30</f>
        <v>19.399000000000001</v>
      </c>
      <c r="F30" s="340">
        <f>E30-G30-J30</f>
        <v>19.399000000000001</v>
      </c>
      <c r="G30" s="338">
        <v>0</v>
      </c>
      <c r="H30" s="338">
        <v>0</v>
      </c>
      <c r="I30" s="338">
        <v>0</v>
      </c>
      <c r="J30" s="338">
        <v>0</v>
      </c>
      <c r="K30" s="338">
        <v>0</v>
      </c>
      <c r="L30" s="338">
        <v>0</v>
      </c>
      <c r="M30" s="338">
        <v>0</v>
      </c>
      <c r="N30" s="343">
        <f>F30</f>
        <v>19.399000000000001</v>
      </c>
      <c r="O30" s="338">
        <v>0</v>
      </c>
      <c r="P30" s="338">
        <v>0</v>
      </c>
      <c r="Q30" s="338">
        <v>0</v>
      </c>
      <c r="R30" s="338">
        <v>0</v>
      </c>
      <c r="S30" s="338">
        <v>0</v>
      </c>
      <c r="T30" s="338">
        <v>0</v>
      </c>
      <c r="U30" s="338">
        <v>0</v>
      </c>
      <c r="V30" s="338">
        <v>0</v>
      </c>
      <c r="W30" s="338">
        <v>0</v>
      </c>
      <c r="X30" s="338">
        <v>0</v>
      </c>
      <c r="Y30" s="338">
        <v>0</v>
      </c>
      <c r="Z30" s="338">
        <v>0</v>
      </c>
      <c r="AA30" s="338">
        <v>0</v>
      </c>
      <c r="AB30" s="339">
        <v>0</v>
      </c>
      <c r="AC30" s="339">
        <v>0</v>
      </c>
      <c r="AD30" s="339">
        <v>0</v>
      </c>
      <c r="AE30" s="339">
        <v>0</v>
      </c>
      <c r="AF30" s="338">
        <f t="shared" si="4"/>
        <v>0</v>
      </c>
      <c r="AG30" s="347">
        <f t="shared" si="5"/>
        <v>19.399000000000001</v>
      </c>
    </row>
    <row r="31" spans="1:36" x14ac:dyDescent="0.25">
      <c r="A31" s="79" t="s">
        <v>167</v>
      </c>
      <c r="B31" s="48" t="s">
        <v>166</v>
      </c>
      <c r="C31" s="338">
        <v>0</v>
      </c>
      <c r="D31" s="338">
        <f>(16.399)</f>
        <v>16.399000000000001</v>
      </c>
      <c r="E31" s="340">
        <f t="shared" ref="E31:E34" si="6">D31</f>
        <v>16.399000000000001</v>
      </c>
      <c r="F31" s="340">
        <f t="shared" ref="F31:F34" si="7">E31-G31-J31</f>
        <v>16.399000000000001</v>
      </c>
      <c r="G31" s="339">
        <v>0</v>
      </c>
      <c r="H31" s="339">
        <v>0</v>
      </c>
      <c r="I31" s="339">
        <v>0</v>
      </c>
      <c r="J31" s="339">
        <v>0</v>
      </c>
      <c r="K31" s="339">
        <v>0</v>
      </c>
      <c r="L31" s="339">
        <v>0</v>
      </c>
      <c r="M31" s="339">
        <v>0</v>
      </c>
      <c r="N31" s="339">
        <f>F31</f>
        <v>16.399000000000001</v>
      </c>
      <c r="O31" s="339">
        <v>0</v>
      </c>
      <c r="P31" s="339">
        <v>0</v>
      </c>
      <c r="Q31" s="339">
        <v>0</v>
      </c>
      <c r="R31" s="339">
        <v>0</v>
      </c>
      <c r="S31" s="339">
        <v>0</v>
      </c>
      <c r="T31" s="339">
        <v>0</v>
      </c>
      <c r="U31" s="339">
        <v>0</v>
      </c>
      <c r="V31" s="339">
        <v>0</v>
      </c>
      <c r="W31" s="339">
        <v>0</v>
      </c>
      <c r="X31" s="339">
        <v>0</v>
      </c>
      <c r="Y31" s="339">
        <v>0</v>
      </c>
      <c r="Z31" s="339">
        <v>0</v>
      </c>
      <c r="AA31" s="339">
        <v>0</v>
      </c>
      <c r="AB31" s="339">
        <v>0</v>
      </c>
      <c r="AC31" s="339">
        <v>0</v>
      </c>
      <c r="AD31" s="339">
        <v>0</v>
      </c>
      <c r="AE31" s="339">
        <v>0</v>
      </c>
      <c r="AF31" s="338">
        <f t="shared" si="4"/>
        <v>0</v>
      </c>
      <c r="AG31" s="347">
        <f t="shared" si="5"/>
        <v>16.399000000000001</v>
      </c>
    </row>
    <row r="32" spans="1:36" ht="31.5" x14ac:dyDescent="0.25">
      <c r="A32" s="79" t="s">
        <v>165</v>
      </c>
      <c r="B32" s="48" t="s">
        <v>164</v>
      </c>
      <c r="C32" s="338">
        <v>0</v>
      </c>
      <c r="D32" s="338">
        <v>0</v>
      </c>
      <c r="E32" s="340">
        <f t="shared" si="6"/>
        <v>0</v>
      </c>
      <c r="F32" s="340">
        <f t="shared" si="7"/>
        <v>0</v>
      </c>
      <c r="G32" s="339">
        <v>0</v>
      </c>
      <c r="H32" s="339">
        <v>0</v>
      </c>
      <c r="I32" s="339">
        <v>0</v>
      </c>
      <c r="J32" s="339">
        <v>0</v>
      </c>
      <c r="K32" s="339">
        <v>0</v>
      </c>
      <c r="L32" s="339">
        <v>0</v>
      </c>
      <c r="M32" s="339">
        <v>0</v>
      </c>
      <c r="N32" s="339">
        <f t="shared" ref="N32:N34" si="8">F32</f>
        <v>0</v>
      </c>
      <c r="O32" s="339">
        <v>0</v>
      </c>
      <c r="P32" s="339">
        <v>0</v>
      </c>
      <c r="Q32" s="339">
        <v>0</v>
      </c>
      <c r="R32" s="339">
        <v>0</v>
      </c>
      <c r="S32" s="339">
        <v>0</v>
      </c>
      <c r="T32" s="339">
        <v>0</v>
      </c>
      <c r="U32" s="339">
        <v>0</v>
      </c>
      <c r="V32" s="339">
        <v>0</v>
      </c>
      <c r="W32" s="339">
        <v>0</v>
      </c>
      <c r="X32" s="339">
        <v>0</v>
      </c>
      <c r="Y32" s="339">
        <v>0</v>
      </c>
      <c r="Z32" s="339">
        <v>0</v>
      </c>
      <c r="AA32" s="339">
        <v>0</v>
      </c>
      <c r="AB32" s="339">
        <v>0</v>
      </c>
      <c r="AC32" s="339">
        <v>0</v>
      </c>
      <c r="AD32" s="339">
        <v>0</v>
      </c>
      <c r="AE32" s="339">
        <v>0</v>
      </c>
      <c r="AF32" s="338">
        <f t="shared" si="4"/>
        <v>0</v>
      </c>
      <c r="AG32" s="347">
        <f t="shared" si="5"/>
        <v>0</v>
      </c>
    </row>
    <row r="33" spans="1:33" x14ac:dyDescent="0.25">
      <c r="A33" s="79" t="s">
        <v>163</v>
      </c>
      <c r="B33" s="48" t="s">
        <v>162</v>
      </c>
      <c r="C33" s="338">
        <v>0</v>
      </c>
      <c r="D33" s="338">
        <v>0</v>
      </c>
      <c r="E33" s="340">
        <f t="shared" si="6"/>
        <v>0</v>
      </c>
      <c r="F33" s="340">
        <f t="shared" si="7"/>
        <v>0</v>
      </c>
      <c r="G33" s="339">
        <v>0</v>
      </c>
      <c r="H33" s="339">
        <v>0</v>
      </c>
      <c r="I33" s="339">
        <v>0</v>
      </c>
      <c r="J33" s="339">
        <v>0</v>
      </c>
      <c r="K33" s="339">
        <v>0</v>
      </c>
      <c r="L33" s="339">
        <v>0</v>
      </c>
      <c r="M33" s="339">
        <v>0</v>
      </c>
      <c r="N33" s="339">
        <f t="shared" si="8"/>
        <v>0</v>
      </c>
      <c r="O33" s="339">
        <v>0</v>
      </c>
      <c r="P33" s="339">
        <v>0</v>
      </c>
      <c r="Q33" s="339">
        <v>0</v>
      </c>
      <c r="R33" s="339">
        <v>0</v>
      </c>
      <c r="S33" s="339">
        <v>0</v>
      </c>
      <c r="T33" s="339">
        <v>0</v>
      </c>
      <c r="U33" s="339">
        <v>0</v>
      </c>
      <c r="V33" s="339">
        <v>0</v>
      </c>
      <c r="W33" s="339">
        <v>0</v>
      </c>
      <c r="X33" s="339">
        <v>0</v>
      </c>
      <c r="Y33" s="339">
        <v>0</v>
      </c>
      <c r="Z33" s="339">
        <v>0</v>
      </c>
      <c r="AA33" s="339">
        <v>0</v>
      </c>
      <c r="AB33" s="339">
        <v>0</v>
      </c>
      <c r="AC33" s="339">
        <v>0</v>
      </c>
      <c r="AD33" s="339">
        <v>0</v>
      </c>
      <c r="AE33" s="339">
        <v>0</v>
      </c>
      <c r="AF33" s="338">
        <f t="shared" si="4"/>
        <v>0</v>
      </c>
      <c r="AG33" s="347">
        <f t="shared" si="5"/>
        <v>0</v>
      </c>
    </row>
    <row r="34" spans="1:33" x14ac:dyDescent="0.25">
      <c r="A34" s="79" t="s">
        <v>161</v>
      </c>
      <c r="B34" s="48" t="s">
        <v>160</v>
      </c>
      <c r="C34" s="338">
        <v>0</v>
      </c>
      <c r="D34" s="338">
        <v>3</v>
      </c>
      <c r="E34" s="340">
        <f t="shared" si="6"/>
        <v>3</v>
      </c>
      <c r="F34" s="340">
        <f t="shared" si="7"/>
        <v>3</v>
      </c>
      <c r="G34" s="339">
        <v>0</v>
      </c>
      <c r="H34" s="339">
        <v>0</v>
      </c>
      <c r="I34" s="339">
        <v>0</v>
      </c>
      <c r="J34" s="339">
        <v>0</v>
      </c>
      <c r="K34" s="339">
        <v>0</v>
      </c>
      <c r="L34" s="339">
        <v>0</v>
      </c>
      <c r="M34" s="339">
        <v>0</v>
      </c>
      <c r="N34" s="339">
        <f t="shared" si="8"/>
        <v>3</v>
      </c>
      <c r="O34" s="339">
        <v>0</v>
      </c>
      <c r="P34" s="339">
        <v>0</v>
      </c>
      <c r="Q34" s="339">
        <v>0</v>
      </c>
      <c r="R34" s="339">
        <v>0</v>
      </c>
      <c r="S34" s="339">
        <v>0</v>
      </c>
      <c r="T34" s="339">
        <v>0</v>
      </c>
      <c r="U34" s="339">
        <v>0</v>
      </c>
      <c r="V34" s="339">
        <v>0</v>
      </c>
      <c r="W34" s="339">
        <v>0</v>
      </c>
      <c r="X34" s="339">
        <v>0</v>
      </c>
      <c r="Y34" s="339">
        <v>0</v>
      </c>
      <c r="Z34" s="339">
        <v>0</v>
      </c>
      <c r="AA34" s="339">
        <v>0</v>
      </c>
      <c r="AB34" s="339">
        <v>0</v>
      </c>
      <c r="AC34" s="339">
        <v>0</v>
      </c>
      <c r="AD34" s="339">
        <v>0</v>
      </c>
      <c r="AE34" s="339">
        <v>0</v>
      </c>
      <c r="AF34" s="338">
        <f t="shared" si="4"/>
        <v>0</v>
      </c>
      <c r="AG34" s="347">
        <f t="shared" si="5"/>
        <v>3</v>
      </c>
    </row>
    <row r="35" spans="1:33" ht="31.5" x14ac:dyDescent="0.25">
      <c r="A35" s="79" t="s">
        <v>60</v>
      </c>
      <c r="B35" s="78" t="s">
        <v>159</v>
      </c>
      <c r="C35" s="338">
        <v>0</v>
      </c>
      <c r="D35" s="338">
        <v>0</v>
      </c>
      <c r="E35" s="342">
        <v>0</v>
      </c>
      <c r="F35" s="342">
        <v>0</v>
      </c>
      <c r="G35" s="338">
        <v>0</v>
      </c>
      <c r="H35" s="338">
        <v>0</v>
      </c>
      <c r="I35" s="338">
        <v>0</v>
      </c>
      <c r="J35" s="338">
        <v>0</v>
      </c>
      <c r="K35" s="338">
        <v>0</v>
      </c>
      <c r="L35" s="338">
        <v>0</v>
      </c>
      <c r="M35" s="338">
        <v>0</v>
      </c>
      <c r="N35" s="343">
        <v>0</v>
      </c>
      <c r="O35" s="338">
        <v>0</v>
      </c>
      <c r="P35" s="338">
        <v>0</v>
      </c>
      <c r="Q35" s="338">
        <v>0</v>
      </c>
      <c r="R35" s="338">
        <v>0</v>
      </c>
      <c r="S35" s="338">
        <v>0</v>
      </c>
      <c r="T35" s="338">
        <v>0</v>
      </c>
      <c r="U35" s="338">
        <v>0</v>
      </c>
      <c r="V35" s="338">
        <v>0</v>
      </c>
      <c r="W35" s="338">
        <v>0</v>
      </c>
      <c r="X35" s="338">
        <v>0</v>
      </c>
      <c r="Y35" s="338">
        <v>0</v>
      </c>
      <c r="Z35" s="338">
        <v>0</v>
      </c>
      <c r="AA35" s="338">
        <v>0</v>
      </c>
      <c r="AB35" s="339">
        <v>0</v>
      </c>
      <c r="AC35" s="339">
        <v>0</v>
      </c>
      <c r="AD35" s="339">
        <v>0</v>
      </c>
      <c r="AE35" s="339">
        <v>0</v>
      </c>
      <c r="AF35" s="338">
        <f t="shared" si="4"/>
        <v>0</v>
      </c>
      <c r="AG35" s="347">
        <f t="shared" si="5"/>
        <v>0</v>
      </c>
    </row>
    <row r="36" spans="1:33" ht="31.5" x14ac:dyDescent="0.25">
      <c r="A36" s="76" t="s">
        <v>158</v>
      </c>
      <c r="B36" s="75" t="s">
        <v>157</v>
      </c>
      <c r="C36" s="344">
        <v>0</v>
      </c>
      <c r="D36" s="338">
        <v>0</v>
      </c>
      <c r="E36" s="339">
        <v>0</v>
      </c>
      <c r="F36" s="33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9">
        <v>0</v>
      </c>
      <c r="AC36" s="339">
        <v>0</v>
      </c>
      <c r="AD36" s="339">
        <v>0</v>
      </c>
      <c r="AE36" s="339">
        <v>0</v>
      </c>
      <c r="AF36" s="338">
        <f t="shared" si="4"/>
        <v>0</v>
      </c>
      <c r="AG36" s="347">
        <f t="shared" si="5"/>
        <v>0</v>
      </c>
    </row>
    <row r="37" spans="1:33" x14ac:dyDescent="0.25">
      <c r="A37" s="76" t="s">
        <v>156</v>
      </c>
      <c r="B37" s="75" t="s">
        <v>146</v>
      </c>
      <c r="C37" s="344">
        <v>0</v>
      </c>
      <c r="D37" s="338">
        <v>0</v>
      </c>
      <c r="E37" s="339">
        <v>0</v>
      </c>
      <c r="F37" s="339">
        <v>0</v>
      </c>
      <c r="G37" s="339">
        <v>0</v>
      </c>
      <c r="H37" s="339">
        <v>0</v>
      </c>
      <c r="I37" s="339">
        <v>0</v>
      </c>
      <c r="J37" s="339">
        <v>0</v>
      </c>
      <c r="K37" s="339">
        <v>0</v>
      </c>
      <c r="L37" s="339">
        <v>0</v>
      </c>
      <c r="M37" s="339">
        <v>0</v>
      </c>
      <c r="N37" s="341">
        <v>0</v>
      </c>
      <c r="O37" s="339">
        <v>0</v>
      </c>
      <c r="P37" s="339">
        <v>0</v>
      </c>
      <c r="Q37" s="339">
        <v>0</v>
      </c>
      <c r="R37" s="339">
        <v>0</v>
      </c>
      <c r="S37" s="339">
        <v>0</v>
      </c>
      <c r="T37" s="339">
        <v>0</v>
      </c>
      <c r="U37" s="339">
        <v>0</v>
      </c>
      <c r="V37" s="339">
        <v>0</v>
      </c>
      <c r="W37" s="339">
        <v>0</v>
      </c>
      <c r="X37" s="339">
        <v>0</v>
      </c>
      <c r="Y37" s="339">
        <v>0</v>
      </c>
      <c r="Z37" s="339">
        <v>0</v>
      </c>
      <c r="AA37" s="339">
        <v>0</v>
      </c>
      <c r="AB37" s="339">
        <v>0</v>
      </c>
      <c r="AC37" s="339">
        <v>0</v>
      </c>
      <c r="AD37" s="339">
        <v>0</v>
      </c>
      <c r="AE37" s="339">
        <v>0</v>
      </c>
      <c r="AF37" s="338">
        <f t="shared" si="4"/>
        <v>0</v>
      </c>
      <c r="AG37" s="347">
        <f t="shared" si="5"/>
        <v>0</v>
      </c>
    </row>
    <row r="38" spans="1:33" x14ac:dyDescent="0.25">
      <c r="A38" s="76" t="s">
        <v>155</v>
      </c>
      <c r="B38" s="75" t="s">
        <v>144</v>
      </c>
      <c r="C38" s="344">
        <v>0</v>
      </c>
      <c r="D38" s="338">
        <v>0</v>
      </c>
      <c r="E38" s="339">
        <v>0</v>
      </c>
      <c r="F38" s="33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9">
        <v>0</v>
      </c>
      <c r="AC38" s="339">
        <v>0</v>
      </c>
      <c r="AD38" s="339">
        <v>0</v>
      </c>
      <c r="AE38" s="339">
        <v>0</v>
      </c>
      <c r="AF38" s="338">
        <f t="shared" si="4"/>
        <v>0</v>
      </c>
      <c r="AG38" s="347">
        <f t="shared" si="5"/>
        <v>0</v>
      </c>
    </row>
    <row r="39" spans="1:33" ht="31.5" x14ac:dyDescent="0.25">
      <c r="A39" s="76" t="s">
        <v>154</v>
      </c>
      <c r="B39" s="48" t="s">
        <v>142</v>
      </c>
      <c r="C39" s="338">
        <v>0</v>
      </c>
      <c r="D39" s="338">
        <v>0</v>
      </c>
      <c r="E39" s="339">
        <v>0</v>
      </c>
      <c r="F39" s="339">
        <v>0</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0</v>
      </c>
      <c r="Y39" s="339">
        <v>0</v>
      </c>
      <c r="Z39" s="339">
        <v>0</v>
      </c>
      <c r="AA39" s="339">
        <v>0</v>
      </c>
      <c r="AB39" s="339">
        <v>0</v>
      </c>
      <c r="AC39" s="339">
        <v>0</v>
      </c>
      <c r="AD39" s="339">
        <v>0</v>
      </c>
      <c r="AE39" s="339">
        <v>0</v>
      </c>
      <c r="AF39" s="338">
        <f t="shared" si="4"/>
        <v>0</v>
      </c>
      <c r="AG39" s="347">
        <f t="shared" si="5"/>
        <v>0</v>
      </c>
    </row>
    <row r="40" spans="1:33" ht="31.5" x14ac:dyDescent="0.25">
      <c r="A40" s="76" t="s">
        <v>153</v>
      </c>
      <c r="B40" s="48" t="s">
        <v>140</v>
      </c>
      <c r="C40" s="338">
        <v>0</v>
      </c>
      <c r="D40" s="338">
        <v>0</v>
      </c>
      <c r="E40" s="339">
        <v>0</v>
      </c>
      <c r="F40" s="33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9">
        <v>0</v>
      </c>
      <c r="AC40" s="339">
        <v>0</v>
      </c>
      <c r="AD40" s="339">
        <v>0</v>
      </c>
      <c r="AE40" s="339">
        <v>0</v>
      </c>
      <c r="AF40" s="338">
        <f t="shared" si="4"/>
        <v>0</v>
      </c>
      <c r="AG40" s="347">
        <f t="shared" si="5"/>
        <v>0</v>
      </c>
    </row>
    <row r="41" spans="1:33" x14ac:dyDescent="0.25">
      <c r="A41" s="76" t="s">
        <v>152</v>
      </c>
      <c r="B41" s="48" t="s">
        <v>138</v>
      </c>
      <c r="C41" s="338">
        <v>0</v>
      </c>
      <c r="D41" s="338">
        <v>0</v>
      </c>
      <c r="E41" s="339">
        <v>0</v>
      </c>
      <c r="F41" s="339">
        <v>0</v>
      </c>
      <c r="G41" s="339">
        <v>0</v>
      </c>
      <c r="H41" s="339">
        <v>0</v>
      </c>
      <c r="I41" s="339">
        <v>0</v>
      </c>
      <c r="J41" s="339">
        <v>0</v>
      </c>
      <c r="K41" s="339">
        <v>0</v>
      </c>
      <c r="L41" s="339">
        <v>0</v>
      </c>
      <c r="M41" s="339">
        <v>0</v>
      </c>
      <c r="N41" s="339">
        <v>0</v>
      </c>
      <c r="O41" s="339">
        <v>0</v>
      </c>
      <c r="P41" s="339">
        <v>0</v>
      </c>
      <c r="Q41" s="339">
        <v>0</v>
      </c>
      <c r="R41" s="339">
        <v>0</v>
      </c>
      <c r="S41" s="339">
        <v>0</v>
      </c>
      <c r="T41" s="339">
        <v>0</v>
      </c>
      <c r="U41" s="339">
        <v>0</v>
      </c>
      <c r="V41" s="339">
        <v>0</v>
      </c>
      <c r="W41" s="339">
        <v>0</v>
      </c>
      <c r="X41" s="339">
        <v>0</v>
      </c>
      <c r="Y41" s="339">
        <v>0</v>
      </c>
      <c r="Z41" s="339">
        <v>0</v>
      </c>
      <c r="AA41" s="339">
        <v>0</v>
      </c>
      <c r="AB41" s="339">
        <v>0</v>
      </c>
      <c r="AC41" s="339">
        <v>0</v>
      </c>
      <c r="AD41" s="339">
        <v>0</v>
      </c>
      <c r="AE41" s="339">
        <v>0</v>
      </c>
      <c r="AF41" s="338">
        <f t="shared" si="4"/>
        <v>0</v>
      </c>
      <c r="AG41" s="347">
        <f t="shared" si="5"/>
        <v>0</v>
      </c>
    </row>
    <row r="42" spans="1:33" ht="18.75" x14ac:dyDescent="0.25">
      <c r="A42" s="76" t="s">
        <v>151</v>
      </c>
      <c r="B42" s="75" t="s">
        <v>136</v>
      </c>
      <c r="C42" s="344">
        <v>0</v>
      </c>
      <c r="D42" s="338">
        <v>0</v>
      </c>
      <c r="E42" s="339">
        <v>0</v>
      </c>
      <c r="F42" s="339">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9">
        <v>0</v>
      </c>
      <c r="AC42" s="339">
        <v>0</v>
      </c>
      <c r="AD42" s="339">
        <v>0</v>
      </c>
      <c r="AE42" s="339">
        <v>0</v>
      </c>
      <c r="AF42" s="338">
        <f t="shared" si="4"/>
        <v>0</v>
      </c>
      <c r="AG42" s="347">
        <f t="shared" si="5"/>
        <v>0</v>
      </c>
    </row>
    <row r="43" spans="1:33" x14ac:dyDescent="0.25">
      <c r="A43" s="79" t="s">
        <v>59</v>
      </c>
      <c r="B43" s="78" t="s">
        <v>150</v>
      </c>
      <c r="C43" s="338">
        <v>0</v>
      </c>
      <c r="D43" s="338">
        <v>0</v>
      </c>
      <c r="E43" s="342">
        <v>0</v>
      </c>
      <c r="F43" s="342">
        <v>0</v>
      </c>
      <c r="G43" s="338">
        <v>0</v>
      </c>
      <c r="H43" s="338">
        <v>0</v>
      </c>
      <c r="I43" s="338">
        <v>0</v>
      </c>
      <c r="J43" s="338">
        <v>0</v>
      </c>
      <c r="K43" s="338">
        <v>0</v>
      </c>
      <c r="L43" s="338">
        <v>0</v>
      </c>
      <c r="M43" s="338">
        <v>0</v>
      </c>
      <c r="N43" s="343">
        <v>0</v>
      </c>
      <c r="O43" s="338">
        <v>0</v>
      </c>
      <c r="P43" s="338">
        <v>0</v>
      </c>
      <c r="Q43" s="338">
        <v>0</v>
      </c>
      <c r="R43" s="338">
        <v>0</v>
      </c>
      <c r="S43" s="338">
        <v>0</v>
      </c>
      <c r="T43" s="338">
        <v>0</v>
      </c>
      <c r="U43" s="338">
        <v>0</v>
      </c>
      <c r="V43" s="338">
        <v>0</v>
      </c>
      <c r="W43" s="338">
        <v>0</v>
      </c>
      <c r="X43" s="338">
        <v>0</v>
      </c>
      <c r="Y43" s="338">
        <v>0</v>
      </c>
      <c r="Z43" s="338">
        <v>0</v>
      </c>
      <c r="AA43" s="338">
        <v>0</v>
      </c>
      <c r="AB43" s="339">
        <v>0</v>
      </c>
      <c r="AC43" s="339">
        <v>0</v>
      </c>
      <c r="AD43" s="339">
        <v>0</v>
      </c>
      <c r="AE43" s="339">
        <v>0</v>
      </c>
      <c r="AF43" s="338">
        <f t="shared" si="4"/>
        <v>0</v>
      </c>
      <c r="AG43" s="347">
        <f t="shared" si="5"/>
        <v>0</v>
      </c>
    </row>
    <row r="44" spans="1:33" x14ac:dyDescent="0.25">
      <c r="A44" s="76" t="s">
        <v>149</v>
      </c>
      <c r="B44" s="48" t="s">
        <v>148</v>
      </c>
      <c r="C44" s="338">
        <v>0</v>
      </c>
      <c r="D44" s="338">
        <v>0</v>
      </c>
      <c r="E44" s="339">
        <v>0</v>
      </c>
      <c r="F44" s="339">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39">
        <v>0</v>
      </c>
      <c r="AC44" s="339">
        <v>0</v>
      </c>
      <c r="AD44" s="339">
        <v>0</v>
      </c>
      <c r="AE44" s="339">
        <v>0</v>
      </c>
      <c r="AF44" s="338">
        <f t="shared" si="4"/>
        <v>0</v>
      </c>
      <c r="AG44" s="347">
        <f t="shared" si="5"/>
        <v>0</v>
      </c>
    </row>
    <row r="45" spans="1:33" x14ac:dyDescent="0.25">
      <c r="A45" s="76" t="s">
        <v>147</v>
      </c>
      <c r="B45" s="48" t="s">
        <v>146</v>
      </c>
      <c r="C45" s="338">
        <v>0</v>
      </c>
      <c r="D45" s="338">
        <v>0</v>
      </c>
      <c r="E45" s="339">
        <v>0</v>
      </c>
      <c r="F45" s="339">
        <v>0</v>
      </c>
      <c r="G45" s="339">
        <v>0</v>
      </c>
      <c r="H45" s="339">
        <v>0</v>
      </c>
      <c r="I45" s="339">
        <v>0</v>
      </c>
      <c r="J45" s="339">
        <v>0</v>
      </c>
      <c r="K45" s="339">
        <v>0</v>
      </c>
      <c r="L45" s="339">
        <v>0</v>
      </c>
      <c r="M45" s="339">
        <v>0</v>
      </c>
      <c r="N45" s="341">
        <v>0</v>
      </c>
      <c r="O45" s="339">
        <v>0</v>
      </c>
      <c r="P45" s="339">
        <v>0</v>
      </c>
      <c r="Q45" s="339">
        <v>0</v>
      </c>
      <c r="R45" s="339">
        <v>0</v>
      </c>
      <c r="S45" s="339">
        <v>0</v>
      </c>
      <c r="T45" s="339">
        <v>0</v>
      </c>
      <c r="U45" s="339">
        <v>0</v>
      </c>
      <c r="V45" s="339">
        <v>0</v>
      </c>
      <c r="W45" s="339">
        <v>0</v>
      </c>
      <c r="X45" s="339">
        <v>0</v>
      </c>
      <c r="Y45" s="339">
        <v>0</v>
      </c>
      <c r="Z45" s="339">
        <v>0</v>
      </c>
      <c r="AA45" s="339">
        <v>0</v>
      </c>
      <c r="AB45" s="339">
        <v>0</v>
      </c>
      <c r="AC45" s="339">
        <v>0</v>
      </c>
      <c r="AD45" s="339">
        <v>0</v>
      </c>
      <c r="AE45" s="339">
        <v>0</v>
      </c>
      <c r="AF45" s="338">
        <f t="shared" si="4"/>
        <v>0</v>
      </c>
      <c r="AG45" s="347">
        <f t="shared" si="5"/>
        <v>0</v>
      </c>
    </row>
    <row r="46" spans="1:33" x14ac:dyDescent="0.25">
      <c r="A46" s="76" t="s">
        <v>145</v>
      </c>
      <c r="B46" s="48" t="s">
        <v>144</v>
      </c>
      <c r="C46" s="338">
        <v>0</v>
      </c>
      <c r="D46" s="338">
        <v>0</v>
      </c>
      <c r="E46" s="339">
        <v>0</v>
      </c>
      <c r="F46" s="339">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39">
        <v>0</v>
      </c>
      <c r="AC46" s="339">
        <v>0</v>
      </c>
      <c r="AD46" s="339">
        <v>0</v>
      </c>
      <c r="AE46" s="339">
        <v>0</v>
      </c>
      <c r="AF46" s="338">
        <f t="shared" si="4"/>
        <v>0</v>
      </c>
      <c r="AG46" s="347">
        <f t="shared" si="5"/>
        <v>0</v>
      </c>
    </row>
    <row r="47" spans="1:33" ht="31.5" x14ac:dyDescent="0.25">
      <c r="A47" s="76" t="s">
        <v>143</v>
      </c>
      <c r="B47" s="48" t="s">
        <v>142</v>
      </c>
      <c r="C47" s="338">
        <v>0</v>
      </c>
      <c r="D47" s="338">
        <v>0</v>
      </c>
      <c r="E47" s="339">
        <v>0</v>
      </c>
      <c r="F47" s="339">
        <v>0</v>
      </c>
      <c r="G47" s="339">
        <v>0</v>
      </c>
      <c r="H47" s="339">
        <v>0</v>
      </c>
      <c r="I47" s="339">
        <v>0</v>
      </c>
      <c r="J47" s="339">
        <v>0</v>
      </c>
      <c r="K47" s="339">
        <v>0</v>
      </c>
      <c r="L47" s="339">
        <v>0</v>
      </c>
      <c r="M47" s="339">
        <v>0</v>
      </c>
      <c r="N47" s="339">
        <v>0</v>
      </c>
      <c r="O47" s="339">
        <v>0</v>
      </c>
      <c r="P47" s="339">
        <v>0</v>
      </c>
      <c r="Q47" s="339">
        <v>0</v>
      </c>
      <c r="R47" s="339">
        <v>0</v>
      </c>
      <c r="S47" s="339">
        <v>0</v>
      </c>
      <c r="T47" s="339">
        <v>0</v>
      </c>
      <c r="U47" s="339">
        <v>0</v>
      </c>
      <c r="V47" s="339">
        <v>0</v>
      </c>
      <c r="W47" s="339">
        <v>0</v>
      </c>
      <c r="X47" s="339">
        <v>0</v>
      </c>
      <c r="Y47" s="339">
        <v>0</v>
      </c>
      <c r="Z47" s="339">
        <v>0</v>
      </c>
      <c r="AA47" s="339">
        <v>0</v>
      </c>
      <c r="AB47" s="339">
        <v>0</v>
      </c>
      <c r="AC47" s="339">
        <v>0</v>
      </c>
      <c r="AD47" s="339">
        <v>0</v>
      </c>
      <c r="AE47" s="339">
        <v>0</v>
      </c>
      <c r="AF47" s="338">
        <f t="shared" si="4"/>
        <v>0</v>
      </c>
      <c r="AG47" s="347">
        <f t="shared" si="5"/>
        <v>0</v>
      </c>
    </row>
    <row r="48" spans="1:33" ht="31.5" x14ac:dyDescent="0.25">
      <c r="A48" s="76" t="s">
        <v>141</v>
      </c>
      <c r="B48" s="48" t="s">
        <v>140</v>
      </c>
      <c r="C48" s="338">
        <v>0</v>
      </c>
      <c r="D48" s="338">
        <v>0</v>
      </c>
      <c r="E48" s="339">
        <v>0</v>
      </c>
      <c r="F48" s="339">
        <v>0</v>
      </c>
      <c r="G48" s="339">
        <v>0</v>
      </c>
      <c r="H48" s="339">
        <v>0</v>
      </c>
      <c r="I48" s="339">
        <v>0</v>
      </c>
      <c r="J48" s="339">
        <v>0</v>
      </c>
      <c r="K48" s="339">
        <v>0</v>
      </c>
      <c r="L48" s="339">
        <v>0</v>
      </c>
      <c r="M48" s="339">
        <v>0</v>
      </c>
      <c r="N48" s="339">
        <v>0</v>
      </c>
      <c r="O48" s="339">
        <v>0</v>
      </c>
      <c r="P48" s="339">
        <v>0</v>
      </c>
      <c r="Q48" s="339">
        <v>0</v>
      </c>
      <c r="R48" s="339">
        <v>0</v>
      </c>
      <c r="S48" s="339">
        <v>0</v>
      </c>
      <c r="T48" s="339">
        <v>0</v>
      </c>
      <c r="U48" s="339">
        <v>0</v>
      </c>
      <c r="V48" s="339">
        <v>0</v>
      </c>
      <c r="W48" s="339">
        <v>0</v>
      </c>
      <c r="X48" s="339">
        <v>0</v>
      </c>
      <c r="Y48" s="339">
        <v>0</v>
      </c>
      <c r="Z48" s="339">
        <v>0</v>
      </c>
      <c r="AA48" s="339">
        <v>0</v>
      </c>
      <c r="AB48" s="339">
        <v>0</v>
      </c>
      <c r="AC48" s="339">
        <v>0</v>
      </c>
      <c r="AD48" s="339">
        <v>0</v>
      </c>
      <c r="AE48" s="339">
        <v>0</v>
      </c>
      <c r="AF48" s="338">
        <f t="shared" si="4"/>
        <v>0</v>
      </c>
      <c r="AG48" s="347">
        <f t="shared" si="5"/>
        <v>0</v>
      </c>
    </row>
    <row r="49" spans="1:33" x14ac:dyDescent="0.25">
      <c r="A49" s="76" t="s">
        <v>139</v>
      </c>
      <c r="B49" s="48" t="s">
        <v>138</v>
      </c>
      <c r="C49" s="338">
        <v>0</v>
      </c>
      <c r="D49" s="338">
        <v>0</v>
      </c>
      <c r="E49" s="339">
        <v>0</v>
      </c>
      <c r="F49" s="339">
        <v>0</v>
      </c>
      <c r="G49" s="339">
        <v>0</v>
      </c>
      <c r="H49" s="339">
        <v>0</v>
      </c>
      <c r="I49" s="339">
        <v>0</v>
      </c>
      <c r="J49" s="339">
        <v>0</v>
      </c>
      <c r="K49" s="339">
        <v>0</v>
      </c>
      <c r="L49" s="339">
        <v>0</v>
      </c>
      <c r="M49" s="339">
        <v>0</v>
      </c>
      <c r="N49" s="339">
        <v>0</v>
      </c>
      <c r="O49" s="339">
        <v>0</v>
      </c>
      <c r="P49" s="339">
        <v>0</v>
      </c>
      <c r="Q49" s="339">
        <v>0</v>
      </c>
      <c r="R49" s="339">
        <v>0</v>
      </c>
      <c r="S49" s="339">
        <v>0</v>
      </c>
      <c r="T49" s="339">
        <v>0</v>
      </c>
      <c r="U49" s="339">
        <v>0</v>
      </c>
      <c r="V49" s="339">
        <v>0</v>
      </c>
      <c r="W49" s="339">
        <v>0</v>
      </c>
      <c r="X49" s="339">
        <v>0</v>
      </c>
      <c r="Y49" s="339">
        <v>0</v>
      </c>
      <c r="Z49" s="339">
        <v>0</v>
      </c>
      <c r="AA49" s="339">
        <v>0</v>
      </c>
      <c r="AB49" s="339">
        <v>0</v>
      </c>
      <c r="AC49" s="339">
        <v>0</v>
      </c>
      <c r="AD49" s="339">
        <v>0</v>
      </c>
      <c r="AE49" s="339">
        <v>0</v>
      </c>
      <c r="AF49" s="338">
        <f t="shared" si="4"/>
        <v>0</v>
      </c>
      <c r="AG49" s="347">
        <f t="shared" si="5"/>
        <v>0</v>
      </c>
    </row>
    <row r="50" spans="1:33" ht="18.75" x14ac:dyDescent="0.25">
      <c r="A50" s="76" t="s">
        <v>137</v>
      </c>
      <c r="B50" s="75" t="s">
        <v>136</v>
      </c>
      <c r="C50" s="344">
        <v>0</v>
      </c>
      <c r="D50" s="338">
        <v>0</v>
      </c>
      <c r="E50" s="339">
        <v>0</v>
      </c>
      <c r="F50" s="339">
        <v>0</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0</v>
      </c>
      <c r="Y50" s="339">
        <v>0</v>
      </c>
      <c r="Z50" s="339">
        <v>0</v>
      </c>
      <c r="AA50" s="339">
        <v>0</v>
      </c>
      <c r="AB50" s="339">
        <v>0</v>
      </c>
      <c r="AC50" s="339">
        <v>0</v>
      </c>
      <c r="AD50" s="339">
        <v>0</v>
      </c>
      <c r="AE50" s="339">
        <v>0</v>
      </c>
      <c r="AF50" s="338">
        <f t="shared" si="4"/>
        <v>0</v>
      </c>
      <c r="AG50" s="347">
        <f t="shared" si="5"/>
        <v>0</v>
      </c>
    </row>
    <row r="51" spans="1:33" ht="35.25" customHeight="1" x14ac:dyDescent="0.25">
      <c r="A51" s="79" t="s">
        <v>57</v>
      </c>
      <c r="B51" s="78" t="s">
        <v>135</v>
      </c>
      <c r="C51" s="338">
        <v>0</v>
      </c>
      <c r="D51" s="338">
        <v>0</v>
      </c>
      <c r="E51" s="342">
        <v>0</v>
      </c>
      <c r="F51" s="342">
        <v>0</v>
      </c>
      <c r="G51" s="338">
        <v>0</v>
      </c>
      <c r="H51" s="338">
        <v>0</v>
      </c>
      <c r="I51" s="338">
        <v>0</v>
      </c>
      <c r="J51" s="338">
        <v>0</v>
      </c>
      <c r="K51" s="338">
        <v>0</v>
      </c>
      <c r="L51" s="338">
        <v>0</v>
      </c>
      <c r="M51" s="338">
        <v>0</v>
      </c>
      <c r="N51" s="343">
        <v>0</v>
      </c>
      <c r="O51" s="338">
        <v>0</v>
      </c>
      <c r="P51" s="338">
        <v>0</v>
      </c>
      <c r="Q51" s="338">
        <v>0</v>
      </c>
      <c r="R51" s="338">
        <v>0</v>
      </c>
      <c r="S51" s="338">
        <v>0</v>
      </c>
      <c r="T51" s="338">
        <v>0</v>
      </c>
      <c r="U51" s="338">
        <v>0</v>
      </c>
      <c r="V51" s="338">
        <v>0</v>
      </c>
      <c r="W51" s="338">
        <v>0</v>
      </c>
      <c r="X51" s="338">
        <v>0</v>
      </c>
      <c r="Y51" s="338">
        <v>0</v>
      </c>
      <c r="Z51" s="338">
        <v>0</v>
      </c>
      <c r="AA51" s="338">
        <v>0</v>
      </c>
      <c r="AB51" s="339">
        <v>0</v>
      </c>
      <c r="AC51" s="339">
        <v>0</v>
      </c>
      <c r="AD51" s="339">
        <v>0</v>
      </c>
      <c r="AE51" s="339">
        <v>0</v>
      </c>
      <c r="AF51" s="338">
        <f t="shared" si="4"/>
        <v>0</v>
      </c>
      <c r="AG51" s="347">
        <f t="shared" si="5"/>
        <v>0</v>
      </c>
    </row>
    <row r="52" spans="1:33" x14ac:dyDescent="0.25">
      <c r="A52" s="76" t="s">
        <v>134</v>
      </c>
      <c r="B52" s="48" t="s">
        <v>133</v>
      </c>
      <c r="C52" s="338">
        <v>0</v>
      </c>
      <c r="D52" s="338">
        <v>0</v>
      </c>
      <c r="E52" s="339">
        <v>0</v>
      </c>
      <c r="F52" s="339">
        <v>0</v>
      </c>
      <c r="G52" s="339">
        <v>0</v>
      </c>
      <c r="H52" s="339">
        <v>0</v>
      </c>
      <c r="I52" s="339">
        <v>0</v>
      </c>
      <c r="J52" s="339">
        <v>0</v>
      </c>
      <c r="K52" s="339">
        <v>0</v>
      </c>
      <c r="L52" s="339">
        <v>0</v>
      </c>
      <c r="M52" s="339">
        <v>0</v>
      </c>
      <c r="N52" s="339">
        <v>0</v>
      </c>
      <c r="O52" s="339">
        <v>0</v>
      </c>
      <c r="P52" s="339">
        <v>0</v>
      </c>
      <c r="Q52" s="339">
        <v>0</v>
      </c>
      <c r="R52" s="339">
        <v>0</v>
      </c>
      <c r="S52" s="339">
        <v>0</v>
      </c>
      <c r="T52" s="339">
        <v>0</v>
      </c>
      <c r="U52" s="339">
        <v>0</v>
      </c>
      <c r="V52" s="339">
        <v>0</v>
      </c>
      <c r="W52" s="339">
        <v>0</v>
      </c>
      <c r="X52" s="339">
        <v>0</v>
      </c>
      <c r="Y52" s="339">
        <v>0</v>
      </c>
      <c r="Z52" s="339">
        <v>0</v>
      </c>
      <c r="AA52" s="339">
        <v>0</v>
      </c>
      <c r="AB52" s="339">
        <v>0</v>
      </c>
      <c r="AC52" s="339">
        <v>0</v>
      </c>
      <c r="AD52" s="339">
        <v>0</v>
      </c>
      <c r="AE52" s="339">
        <v>0</v>
      </c>
      <c r="AF52" s="338">
        <f t="shared" si="4"/>
        <v>0</v>
      </c>
      <c r="AG52" s="347">
        <f t="shared" si="5"/>
        <v>0</v>
      </c>
    </row>
    <row r="53" spans="1:33" x14ac:dyDescent="0.25">
      <c r="A53" s="76" t="s">
        <v>132</v>
      </c>
      <c r="B53" s="48" t="s">
        <v>126</v>
      </c>
      <c r="C53" s="338">
        <v>0</v>
      </c>
      <c r="D53" s="338">
        <v>0</v>
      </c>
      <c r="E53" s="339">
        <v>0</v>
      </c>
      <c r="F53" s="339">
        <v>0</v>
      </c>
      <c r="G53" s="339">
        <v>0</v>
      </c>
      <c r="H53" s="339">
        <v>0</v>
      </c>
      <c r="I53" s="339">
        <v>0</v>
      </c>
      <c r="J53" s="339">
        <v>0</v>
      </c>
      <c r="K53" s="339">
        <v>0</v>
      </c>
      <c r="L53" s="339">
        <v>0</v>
      </c>
      <c r="M53" s="339">
        <v>0</v>
      </c>
      <c r="N53" s="341">
        <v>0</v>
      </c>
      <c r="O53" s="339">
        <v>0</v>
      </c>
      <c r="P53" s="339">
        <v>0</v>
      </c>
      <c r="Q53" s="339">
        <v>0</v>
      </c>
      <c r="R53" s="339">
        <v>0</v>
      </c>
      <c r="S53" s="339">
        <v>0</v>
      </c>
      <c r="T53" s="339">
        <v>0</v>
      </c>
      <c r="U53" s="339">
        <v>0</v>
      </c>
      <c r="V53" s="339">
        <v>0</v>
      </c>
      <c r="W53" s="339">
        <v>0</v>
      </c>
      <c r="X53" s="339">
        <v>0</v>
      </c>
      <c r="Y53" s="339">
        <v>0</v>
      </c>
      <c r="Z53" s="339">
        <v>0</v>
      </c>
      <c r="AA53" s="339">
        <v>0</v>
      </c>
      <c r="AB53" s="339">
        <v>0</v>
      </c>
      <c r="AC53" s="339">
        <v>0</v>
      </c>
      <c r="AD53" s="339">
        <v>0</v>
      </c>
      <c r="AE53" s="339">
        <v>0</v>
      </c>
      <c r="AF53" s="338">
        <f t="shared" si="4"/>
        <v>0</v>
      </c>
      <c r="AG53" s="347">
        <f t="shared" si="5"/>
        <v>0</v>
      </c>
    </row>
    <row r="54" spans="1:33" x14ac:dyDescent="0.25">
      <c r="A54" s="76" t="s">
        <v>131</v>
      </c>
      <c r="B54" s="75" t="s">
        <v>125</v>
      </c>
      <c r="C54" s="344">
        <v>0</v>
      </c>
      <c r="D54" s="338">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8">
        <f t="shared" si="4"/>
        <v>0</v>
      </c>
      <c r="AG54" s="347">
        <f t="shared" si="5"/>
        <v>0</v>
      </c>
    </row>
    <row r="55" spans="1:33" x14ac:dyDescent="0.25">
      <c r="A55" s="76" t="s">
        <v>130</v>
      </c>
      <c r="B55" s="75" t="s">
        <v>124</v>
      </c>
      <c r="C55" s="344">
        <v>0</v>
      </c>
      <c r="D55" s="338">
        <v>0</v>
      </c>
      <c r="E55" s="339">
        <v>0</v>
      </c>
      <c r="F55" s="33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9">
        <v>0</v>
      </c>
      <c r="AC55" s="339">
        <v>0</v>
      </c>
      <c r="AD55" s="339">
        <v>0</v>
      </c>
      <c r="AE55" s="339">
        <v>0</v>
      </c>
      <c r="AF55" s="338">
        <f t="shared" si="4"/>
        <v>0</v>
      </c>
      <c r="AG55" s="347">
        <f t="shared" si="5"/>
        <v>0</v>
      </c>
    </row>
    <row r="56" spans="1:33" x14ac:dyDescent="0.25">
      <c r="A56" s="76" t="s">
        <v>129</v>
      </c>
      <c r="B56" s="75" t="s">
        <v>123</v>
      </c>
      <c r="C56" s="344">
        <v>0</v>
      </c>
      <c r="D56" s="338">
        <v>0</v>
      </c>
      <c r="E56" s="339">
        <v>0</v>
      </c>
      <c r="F56" s="339">
        <v>0</v>
      </c>
      <c r="G56" s="339">
        <v>0</v>
      </c>
      <c r="H56" s="339">
        <v>0</v>
      </c>
      <c r="I56" s="339">
        <v>0</v>
      </c>
      <c r="J56" s="339">
        <v>0</v>
      </c>
      <c r="K56" s="339">
        <v>0</v>
      </c>
      <c r="L56" s="339">
        <v>0</v>
      </c>
      <c r="M56" s="339">
        <v>0</v>
      </c>
      <c r="N56" s="339">
        <v>0</v>
      </c>
      <c r="O56" s="339">
        <v>0</v>
      </c>
      <c r="P56" s="339">
        <v>0</v>
      </c>
      <c r="Q56" s="339">
        <v>0</v>
      </c>
      <c r="R56" s="339">
        <v>0</v>
      </c>
      <c r="S56" s="339">
        <v>0</v>
      </c>
      <c r="T56" s="339">
        <v>0</v>
      </c>
      <c r="U56" s="339">
        <v>0</v>
      </c>
      <c r="V56" s="339">
        <v>0</v>
      </c>
      <c r="W56" s="339">
        <v>0</v>
      </c>
      <c r="X56" s="339">
        <v>0</v>
      </c>
      <c r="Y56" s="339">
        <v>0</v>
      </c>
      <c r="Z56" s="339">
        <v>0</v>
      </c>
      <c r="AA56" s="339">
        <v>0</v>
      </c>
      <c r="AB56" s="339">
        <v>0</v>
      </c>
      <c r="AC56" s="339">
        <v>0</v>
      </c>
      <c r="AD56" s="339">
        <v>0</v>
      </c>
      <c r="AE56" s="339">
        <v>0</v>
      </c>
      <c r="AF56" s="338">
        <f t="shared" si="4"/>
        <v>0</v>
      </c>
      <c r="AG56" s="347">
        <f t="shared" si="5"/>
        <v>0</v>
      </c>
    </row>
    <row r="57" spans="1:33" ht="18.75" x14ac:dyDescent="0.25">
      <c r="A57" s="76" t="s">
        <v>128</v>
      </c>
      <c r="B57" s="75" t="s">
        <v>122</v>
      </c>
      <c r="C57" s="344">
        <v>0</v>
      </c>
      <c r="D57" s="338">
        <v>0</v>
      </c>
      <c r="E57" s="339">
        <v>0</v>
      </c>
      <c r="F57" s="339">
        <v>0</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0</v>
      </c>
      <c r="Y57" s="339">
        <v>0</v>
      </c>
      <c r="Z57" s="339">
        <v>0</v>
      </c>
      <c r="AA57" s="339">
        <v>0</v>
      </c>
      <c r="AB57" s="339">
        <v>0</v>
      </c>
      <c r="AC57" s="339">
        <v>0</v>
      </c>
      <c r="AD57" s="339">
        <v>0</v>
      </c>
      <c r="AE57" s="339">
        <v>0</v>
      </c>
      <c r="AF57" s="338">
        <f t="shared" si="4"/>
        <v>0</v>
      </c>
      <c r="AG57" s="347">
        <f t="shared" si="5"/>
        <v>0</v>
      </c>
    </row>
    <row r="58" spans="1:33" ht="36.75" customHeight="1" x14ac:dyDescent="0.25">
      <c r="A58" s="79" t="s">
        <v>56</v>
      </c>
      <c r="B58" s="103" t="s">
        <v>228</v>
      </c>
      <c r="C58" s="344">
        <v>0</v>
      </c>
      <c r="D58" s="338">
        <v>0</v>
      </c>
      <c r="E58" s="342">
        <v>0</v>
      </c>
      <c r="F58" s="342">
        <v>0</v>
      </c>
      <c r="G58" s="338">
        <v>0</v>
      </c>
      <c r="H58" s="338">
        <v>0</v>
      </c>
      <c r="I58" s="338">
        <v>0</v>
      </c>
      <c r="J58" s="338">
        <v>0</v>
      </c>
      <c r="K58" s="338">
        <v>0</v>
      </c>
      <c r="L58" s="338">
        <v>0</v>
      </c>
      <c r="M58" s="338">
        <v>0</v>
      </c>
      <c r="N58" s="343">
        <v>0</v>
      </c>
      <c r="O58" s="338">
        <v>0</v>
      </c>
      <c r="P58" s="338">
        <v>0</v>
      </c>
      <c r="Q58" s="338">
        <v>0</v>
      </c>
      <c r="R58" s="338">
        <v>0</v>
      </c>
      <c r="S58" s="338">
        <v>0</v>
      </c>
      <c r="T58" s="338">
        <v>0</v>
      </c>
      <c r="U58" s="338">
        <v>0</v>
      </c>
      <c r="V58" s="338">
        <v>0</v>
      </c>
      <c r="W58" s="338">
        <v>0</v>
      </c>
      <c r="X58" s="338">
        <v>0</v>
      </c>
      <c r="Y58" s="338">
        <v>0</v>
      </c>
      <c r="Z58" s="338">
        <v>0</v>
      </c>
      <c r="AA58" s="338">
        <v>0</v>
      </c>
      <c r="AB58" s="339">
        <v>0</v>
      </c>
      <c r="AC58" s="339">
        <v>0</v>
      </c>
      <c r="AD58" s="339">
        <v>0</v>
      </c>
      <c r="AE58" s="339">
        <v>0</v>
      </c>
      <c r="AF58" s="338">
        <f t="shared" si="4"/>
        <v>0</v>
      </c>
      <c r="AG58" s="347">
        <f t="shared" si="5"/>
        <v>0</v>
      </c>
    </row>
    <row r="59" spans="1:33" x14ac:dyDescent="0.25">
      <c r="A59" s="79" t="s">
        <v>54</v>
      </c>
      <c r="B59" s="78" t="s">
        <v>127</v>
      </c>
      <c r="C59" s="338">
        <v>0</v>
      </c>
      <c r="D59" s="338">
        <v>0</v>
      </c>
      <c r="E59" s="342">
        <v>0</v>
      </c>
      <c r="F59" s="342">
        <v>0</v>
      </c>
      <c r="G59" s="338">
        <v>0</v>
      </c>
      <c r="H59" s="338">
        <v>0</v>
      </c>
      <c r="I59" s="338">
        <v>0</v>
      </c>
      <c r="J59" s="338">
        <v>0</v>
      </c>
      <c r="K59" s="338">
        <v>0</v>
      </c>
      <c r="L59" s="338">
        <v>0</v>
      </c>
      <c r="M59" s="338">
        <v>0</v>
      </c>
      <c r="N59" s="343">
        <v>0</v>
      </c>
      <c r="O59" s="338">
        <v>0</v>
      </c>
      <c r="P59" s="338">
        <v>0</v>
      </c>
      <c r="Q59" s="338">
        <v>0</v>
      </c>
      <c r="R59" s="338">
        <v>0</v>
      </c>
      <c r="S59" s="338">
        <v>0</v>
      </c>
      <c r="T59" s="338">
        <v>0</v>
      </c>
      <c r="U59" s="338">
        <v>0</v>
      </c>
      <c r="V59" s="338">
        <v>0</v>
      </c>
      <c r="W59" s="338">
        <v>0</v>
      </c>
      <c r="X59" s="338">
        <v>0</v>
      </c>
      <c r="Y59" s="338">
        <v>0</v>
      </c>
      <c r="Z59" s="338">
        <v>0</v>
      </c>
      <c r="AA59" s="338">
        <v>0</v>
      </c>
      <c r="AB59" s="339">
        <v>0</v>
      </c>
      <c r="AC59" s="339">
        <v>0</v>
      </c>
      <c r="AD59" s="339">
        <v>0</v>
      </c>
      <c r="AE59" s="339">
        <v>0</v>
      </c>
      <c r="AF59" s="338">
        <f t="shared" si="4"/>
        <v>0</v>
      </c>
      <c r="AG59" s="347">
        <f t="shared" si="5"/>
        <v>0</v>
      </c>
    </row>
    <row r="60" spans="1:33" x14ac:dyDescent="0.25">
      <c r="A60" s="76" t="s">
        <v>222</v>
      </c>
      <c r="B60" s="77" t="s">
        <v>148</v>
      </c>
      <c r="C60" s="345">
        <v>0</v>
      </c>
      <c r="D60" s="338">
        <v>0</v>
      </c>
      <c r="E60" s="339">
        <v>0</v>
      </c>
      <c r="F60" s="33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9">
        <v>0</v>
      </c>
      <c r="AC60" s="339">
        <v>0</v>
      </c>
      <c r="AD60" s="339">
        <v>0</v>
      </c>
      <c r="AE60" s="339">
        <v>0</v>
      </c>
      <c r="AF60" s="338">
        <f t="shared" si="4"/>
        <v>0</v>
      </c>
      <c r="AG60" s="347">
        <f t="shared" si="5"/>
        <v>0</v>
      </c>
    </row>
    <row r="61" spans="1:33" x14ac:dyDescent="0.25">
      <c r="A61" s="76" t="s">
        <v>223</v>
      </c>
      <c r="B61" s="77" t="s">
        <v>146</v>
      </c>
      <c r="C61" s="345">
        <v>0</v>
      </c>
      <c r="D61" s="338">
        <v>0</v>
      </c>
      <c r="E61" s="339">
        <v>0</v>
      </c>
      <c r="F61" s="33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9">
        <v>0</v>
      </c>
      <c r="AC61" s="339">
        <v>0</v>
      </c>
      <c r="AD61" s="339">
        <v>0</v>
      </c>
      <c r="AE61" s="339">
        <v>0</v>
      </c>
      <c r="AF61" s="338">
        <f t="shared" si="4"/>
        <v>0</v>
      </c>
      <c r="AG61" s="347">
        <f t="shared" si="5"/>
        <v>0</v>
      </c>
    </row>
    <row r="62" spans="1:33" x14ac:dyDescent="0.25">
      <c r="A62" s="76" t="s">
        <v>224</v>
      </c>
      <c r="B62" s="77" t="s">
        <v>144</v>
      </c>
      <c r="C62" s="345">
        <v>0</v>
      </c>
      <c r="D62" s="338">
        <v>0</v>
      </c>
      <c r="E62" s="339">
        <v>0</v>
      </c>
      <c r="F62" s="33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9">
        <v>0</v>
      </c>
      <c r="AC62" s="339">
        <v>0</v>
      </c>
      <c r="AD62" s="339">
        <v>0</v>
      </c>
      <c r="AE62" s="339">
        <v>0</v>
      </c>
      <c r="AF62" s="338">
        <f t="shared" si="4"/>
        <v>0</v>
      </c>
      <c r="AG62" s="347">
        <f t="shared" si="5"/>
        <v>0</v>
      </c>
    </row>
    <row r="63" spans="1:33" x14ac:dyDescent="0.25">
      <c r="A63" s="76" t="s">
        <v>225</v>
      </c>
      <c r="B63" s="77" t="s">
        <v>227</v>
      </c>
      <c r="C63" s="345">
        <v>0</v>
      </c>
      <c r="D63" s="338">
        <v>0</v>
      </c>
      <c r="E63" s="339">
        <v>0</v>
      </c>
      <c r="F63" s="339">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9">
        <v>0</v>
      </c>
      <c r="AC63" s="339">
        <v>0</v>
      </c>
      <c r="AD63" s="339">
        <v>0</v>
      </c>
      <c r="AE63" s="339">
        <v>0</v>
      </c>
      <c r="AF63" s="338">
        <f t="shared" si="4"/>
        <v>0</v>
      </c>
      <c r="AG63" s="347">
        <f t="shared" si="5"/>
        <v>0</v>
      </c>
    </row>
    <row r="64" spans="1:33" ht="18.75" x14ac:dyDescent="0.25">
      <c r="A64" s="76" t="s">
        <v>226</v>
      </c>
      <c r="B64" s="75" t="s">
        <v>122</v>
      </c>
      <c r="C64" s="344">
        <v>0</v>
      </c>
      <c r="D64" s="338">
        <v>0</v>
      </c>
      <c r="E64" s="339">
        <v>0</v>
      </c>
      <c r="F64" s="33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9">
        <v>0</v>
      </c>
      <c r="AC64" s="339">
        <v>0</v>
      </c>
      <c r="AD64" s="339">
        <v>0</v>
      </c>
      <c r="AE64" s="339">
        <v>0</v>
      </c>
      <c r="AF64" s="338">
        <f t="shared" si="4"/>
        <v>0</v>
      </c>
      <c r="AG64" s="347">
        <f t="shared" si="5"/>
        <v>0</v>
      </c>
    </row>
    <row r="65" spans="1:32"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row>
    <row r="66" spans="1:32" ht="54" customHeight="1" x14ac:dyDescent="0.25">
      <c r="A66" s="63"/>
      <c r="B66" s="522"/>
      <c r="C66" s="522"/>
      <c r="D66" s="522"/>
      <c r="E66" s="522"/>
      <c r="F66" s="522"/>
      <c r="G66" s="522"/>
      <c r="H66" s="522"/>
      <c r="I66" s="522"/>
      <c r="J66" s="67"/>
      <c r="K66" s="67"/>
      <c r="L66" s="71"/>
      <c r="M66" s="71"/>
      <c r="N66" s="71"/>
      <c r="O66" s="71"/>
      <c r="P66" s="71"/>
      <c r="Q66" s="71"/>
      <c r="R66" s="71"/>
      <c r="S66" s="71"/>
      <c r="T66" s="71"/>
      <c r="U66" s="71"/>
      <c r="V66" s="71"/>
      <c r="W66" s="71"/>
      <c r="X66" s="71"/>
      <c r="Y66" s="71"/>
      <c r="Z66" s="71"/>
      <c r="AA66" s="71"/>
      <c r="AB66" s="71"/>
      <c r="AC66" s="71"/>
      <c r="AD66" s="71"/>
      <c r="AE66" s="71"/>
      <c r="AF66" s="71"/>
    </row>
    <row r="67" spans="1:32"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row>
    <row r="68" spans="1:32" ht="50.25" customHeight="1" x14ac:dyDescent="0.25">
      <c r="A68" s="63"/>
      <c r="B68" s="523"/>
      <c r="C68" s="523"/>
      <c r="D68" s="523"/>
      <c r="E68" s="523"/>
      <c r="F68" s="523"/>
      <c r="G68" s="523"/>
      <c r="H68" s="523"/>
      <c r="I68" s="523"/>
      <c r="J68" s="68"/>
      <c r="K68" s="68"/>
      <c r="L68" s="63"/>
      <c r="M68" s="63"/>
      <c r="N68" s="63"/>
      <c r="O68" s="63"/>
      <c r="P68" s="63"/>
      <c r="Q68" s="63"/>
      <c r="R68" s="63"/>
      <c r="S68" s="63"/>
      <c r="T68" s="63"/>
      <c r="U68" s="63"/>
      <c r="V68" s="63"/>
      <c r="W68" s="63"/>
      <c r="X68" s="63"/>
      <c r="Y68" s="63"/>
      <c r="Z68" s="63"/>
      <c r="AA68" s="63"/>
      <c r="AB68" s="63"/>
      <c r="AC68" s="63"/>
      <c r="AD68" s="63"/>
      <c r="AE68" s="63"/>
      <c r="AF68" s="63"/>
    </row>
    <row r="69" spans="1:32"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row>
    <row r="70" spans="1:32" ht="36.75" customHeight="1" x14ac:dyDescent="0.25">
      <c r="A70" s="63"/>
      <c r="B70" s="522"/>
      <c r="C70" s="522"/>
      <c r="D70" s="522"/>
      <c r="E70" s="522"/>
      <c r="F70" s="522"/>
      <c r="G70" s="522"/>
      <c r="H70" s="522"/>
      <c r="I70" s="522"/>
      <c r="J70" s="67"/>
      <c r="K70" s="67"/>
      <c r="L70" s="63"/>
      <c r="M70" s="63"/>
      <c r="N70" s="63"/>
      <c r="O70" s="63"/>
      <c r="P70" s="63"/>
      <c r="Q70" s="63"/>
      <c r="R70" s="63"/>
      <c r="S70" s="63"/>
      <c r="T70" s="63"/>
      <c r="U70" s="63"/>
      <c r="V70" s="63"/>
      <c r="W70" s="63"/>
      <c r="X70" s="63"/>
      <c r="Y70" s="63"/>
      <c r="Z70" s="63"/>
      <c r="AA70" s="63"/>
      <c r="AB70" s="63"/>
      <c r="AC70" s="63"/>
      <c r="AD70" s="63"/>
      <c r="AE70" s="63"/>
      <c r="AF70" s="63"/>
    </row>
    <row r="71" spans="1:32"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row>
    <row r="72" spans="1:32" ht="51" customHeight="1" x14ac:dyDescent="0.25">
      <c r="A72" s="63"/>
      <c r="B72" s="522"/>
      <c r="C72" s="522"/>
      <c r="D72" s="522"/>
      <c r="E72" s="522"/>
      <c r="F72" s="522"/>
      <c r="G72" s="522"/>
      <c r="H72" s="522"/>
      <c r="I72" s="522"/>
      <c r="J72" s="67"/>
      <c r="K72" s="67"/>
      <c r="L72" s="63"/>
      <c r="M72" s="63"/>
      <c r="N72" s="69"/>
      <c r="O72" s="63"/>
      <c r="P72" s="63"/>
      <c r="Q72" s="63"/>
      <c r="R72" s="63"/>
      <c r="S72" s="63"/>
      <c r="T72" s="63"/>
      <c r="U72" s="63"/>
      <c r="V72" s="63"/>
      <c r="W72" s="63"/>
      <c r="X72" s="63"/>
      <c r="Y72" s="63"/>
      <c r="Z72" s="63"/>
      <c r="AA72" s="63"/>
      <c r="AB72" s="63"/>
      <c r="AC72" s="63"/>
      <c r="AD72" s="63"/>
      <c r="AE72" s="63"/>
      <c r="AF72" s="63"/>
    </row>
    <row r="73" spans="1:32" ht="32.25" customHeight="1" x14ac:dyDescent="0.25">
      <c r="A73" s="63"/>
      <c r="B73" s="523"/>
      <c r="C73" s="523"/>
      <c r="D73" s="523"/>
      <c r="E73" s="523"/>
      <c r="F73" s="523"/>
      <c r="G73" s="523"/>
      <c r="H73" s="523"/>
      <c r="I73" s="523"/>
      <c r="J73" s="68"/>
      <c r="K73" s="68"/>
      <c r="L73" s="63"/>
      <c r="M73" s="63"/>
      <c r="N73" s="63"/>
      <c r="O73" s="63"/>
      <c r="P73" s="63"/>
      <c r="Q73" s="63"/>
      <c r="R73" s="63"/>
      <c r="S73" s="63"/>
      <c r="T73" s="63"/>
      <c r="U73" s="63"/>
      <c r="V73" s="63"/>
      <c r="W73" s="63"/>
      <c r="X73" s="63"/>
      <c r="Y73" s="63"/>
      <c r="Z73" s="63"/>
      <c r="AA73" s="63"/>
      <c r="AB73" s="63"/>
      <c r="AC73" s="63"/>
      <c r="AD73" s="63"/>
      <c r="AE73" s="63"/>
      <c r="AF73" s="63"/>
    </row>
    <row r="74" spans="1:32" ht="51.75" customHeight="1" x14ac:dyDescent="0.25">
      <c r="A74" s="63"/>
      <c r="B74" s="522"/>
      <c r="C74" s="522"/>
      <c r="D74" s="522"/>
      <c r="E74" s="522"/>
      <c r="F74" s="522"/>
      <c r="G74" s="522"/>
      <c r="H74" s="522"/>
      <c r="I74" s="522"/>
      <c r="J74" s="67"/>
      <c r="K74" s="67"/>
      <c r="L74" s="63"/>
      <c r="M74" s="63"/>
      <c r="N74" s="63"/>
      <c r="O74" s="63"/>
      <c r="P74" s="63"/>
      <c r="Q74" s="63"/>
      <c r="R74" s="63"/>
      <c r="S74" s="63"/>
      <c r="T74" s="63"/>
      <c r="U74" s="63"/>
      <c r="V74" s="63"/>
      <c r="W74" s="63"/>
      <c r="X74" s="63"/>
      <c r="Y74" s="63"/>
      <c r="Z74" s="63"/>
      <c r="AA74" s="63"/>
      <c r="AB74" s="63"/>
      <c r="AC74" s="63"/>
      <c r="AD74" s="63"/>
      <c r="AE74" s="63"/>
      <c r="AF74" s="63"/>
    </row>
    <row r="75" spans="1:32" ht="21.75" customHeight="1" x14ac:dyDescent="0.25">
      <c r="A75" s="63"/>
      <c r="B75" s="520"/>
      <c r="C75" s="520"/>
      <c r="D75" s="520"/>
      <c r="E75" s="520"/>
      <c r="F75" s="520"/>
      <c r="G75" s="520"/>
      <c r="H75" s="520"/>
      <c r="I75" s="520"/>
      <c r="J75" s="66"/>
      <c r="K75" s="66"/>
      <c r="L75" s="65"/>
      <c r="M75" s="65"/>
      <c r="N75" s="63"/>
      <c r="O75" s="63"/>
      <c r="P75" s="63"/>
      <c r="Q75" s="63"/>
      <c r="R75" s="63"/>
      <c r="S75" s="63"/>
      <c r="T75" s="63"/>
      <c r="U75" s="63"/>
      <c r="V75" s="63"/>
      <c r="W75" s="63"/>
      <c r="X75" s="63"/>
      <c r="Y75" s="63"/>
      <c r="Z75" s="63"/>
      <c r="AA75" s="63"/>
      <c r="AB75" s="63"/>
      <c r="AC75" s="63"/>
      <c r="AD75" s="63"/>
      <c r="AE75" s="63"/>
      <c r="AF75" s="63"/>
    </row>
    <row r="76" spans="1:32"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row>
    <row r="77" spans="1:32" ht="18.75" customHeight="1" x14ac:dyDescent="0.25">
      <c r="A77" s="63"/>
      <c r="B77" s="521"/>
      <c r="C77" s="521"/>
      <c r="D77" s="521"/>
      <c r="E77" s="521"/>
      <c r="F77" s="521"/>
      <c r="G77" s="521"/>
      <c r="H77" s="521"/>
      <c r="I77" s="521"/>
      <c r="J77" s="64"/>
      <c r="K77" s="64"/>
      <c r="L77" s="63"/>
      <c r="M77" s="63"/>
      <c r="N77" s="63"/>
      <c r="O77" s="63"/>
      <c r="P77" s="63"/>
      <c r="Q77" s="63"/>
      <c r="R77" s="63"/>
      <c r="S77" s="63"/>
      <c r="T77" s="63"/>
      <c r="U77" s="63"/>
      <c r="V77" s="63"/>
      <c r="W77" s="63"/>
      <c r="X77" s="63"/>
      <c r="Y77" s="63"/>
      <c r="Z77" s="63"/>
      <c r="AA77" s="63"/>
      <c r="AB77" s="63"/>
      <c r="AC77" s="63"/>
      <c r="AD77" s="63"/>
      <c r="AE77" s="63"/>
      <c r="AF77" s="63"/>
    </row>
    <row r="78" spans="1:32"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row>
    <row r="79" spans="1:32"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row>
    <row r="80" spans="1:32"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35:AF64 C31 C32:D34 E31:AF34 C24:AF30">
    <cfRule type="cellIs" dxfId="4" priority="3" operator="notEqual">
      <formula>0</formula>
    </cfRule>
  </conditionalFormatting>
  <conditionalFormatting sqref="AG24:AG64">
    <cfRule type="cellIs" dxfId="3" priority="2" operator="notEqual">
      <formula>0</formula>
    </cfRule>
  </conditionalFormatting>
  <conditionalFormatting sqref="D31">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92"/>
  <sheetViews>
    <sheetView tabSelected="1" topLeftCell="A20" zoomScale="80" zoomScaleNormal="80" workbookViewId="0">
      <pane xSplit="2" ySplit="4" topLeftCell="C24" activePane="bottomRight" state="frozen"/>
      <selection activeCell="A20" sqref="A20"/>
      <selection pane="topRight" activeCell="C20" sqref="C20"/>
      <selection pane="bottomLeft" activeCell="A24" sqref="A24"/>
      <selection pane="bottomRight" activeCell="O35" sqref="O35"/>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3" width="6.7109375" style="62" customWidth="1"/>
    <col min="14" max="14" width="7.28515625" style="62" customWidth="1"/>
    <col min="15" max="27" width="6.7109375" style="62" customWidth="1"/>
    <col min="28" max="28" width="1.28515625" style="62" hidden="1" customWidth="1"/>
    <col min="29" max="31" width="6.140625" style="62" hidden="1" customWidth="1"/>
    <col min="32" max="32" width="13.140625" style="62" customWidth="1"/>
    <col min="33" max="33" width="24.85546875" style="62" customWidth="1"/>
    <col min="34" max="16384" width="9.140625" style="62"/>
  </cols>
  <sheetData>
    <row r="1" spans="1:33" ht="18.75" x14ac:dyDescent="0.25">
      <c r="A1" s="63"/>
      <c r="B1" s="63"/>
      <c r="C1" s="63"/>
      <c r="D1" s="63"/>
      <c r="E1" s="63"/>
      <c r="F1" s="63"/>
      <c r="L1" s="63"/>
      <c r="M1" s="63"/>
      <c r="AG1" s="39" t="s">
        <v>66</v>
      </c>
    </row>
    <row r="2" spans="1:33" ht="18.75" x14ac:dyDescent="0.3">
      <c r="A2" s="63"/>
      <c r="B2" s="63"/>
      <c r="C2" s="63"/>
      <c r="D2" s="63"/>
      <c r="E2" s="63"/>
      <c r="F2" s="63"/>
      <c r="L2" s="63"/>
      <c r="M2" s="63"/>
      <c r="AG2" s="15" t="s">
        <v>8</v>
      </c>
    </row>
    <row r="3" spans="1:33" ht="18.75" x14ac:dyDescent="0.3">
      <c r="A3" s="63"/>
      <c r="B3" s="63"/>
      <c r="C3" s="63"/>
      <c r="D3" s="63"/>
      <c r="E3" s="63"/>
      <c r="F3" s="63"/>
      <c r="L3" s="63"/>
      <c r="M3" s="63"/>
      <c r="AG3" s="15" t="s">
        <v>65</v>
      </c>
    </row>
    <row r="4" spans="1:33" ht="18.75" customHeight="1" x14ac:dyDescent="0.25">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row>
    <row r="5" spans="1:33" ht="18.75" x14ac:dyDescent="0.3">
      <c r="A5" s="63"/>
      <c r="B5" s="63"/>
      <c r="C5" s="63"/>
      <c r="D5" s="63"/>
      <c r="E5" s="63"/>
      <c r="F5" s="63"/>
      <c r="L5" s="63"/>
      <c r="M5" s="63"/>
      <c r="AG5" s="15"/>
    </row>
    <row r="6" spans="1:33"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row>
    <row r="7" spans="1:33" ht="18.75" x14ac:dyDescent="0.25">
      <c r="A7" s="164"/>
      <c r="B7" s="164"/>
      <c r="C7" s="164"/>
      <c r="D7" s="164"/>
      <c r="E7" s="164"/>
      <c r="F7" s="164"/>
      <c r="G7" s="164"/>
      <c r="H7" s="164"/>
      <c r="I7" s="164"/>
      <c r="J7" s="86"/>
      <c r="K7" s="86"/>
      <c r="L7" s="86"/>
      <c r="M7" s="86"/>
      <c r="N7" s="86"/>
      <c r="O7" s="86"/>
      <c r="P7" s="86"/>
      <c r="Q7" s="86"/>
      <c r="R7" s="86"/>
      <c r="S7" s="86"/>
      <c r="T7" s="86"/>
      <c r="U7" s="86"/>
      <c r="V7" s="86"/>
      <c r="W7" s="86"/>
      <c r="X7" s="86"/>
      <c r="Y7" s="86"/>
      <c r="Z7" s="86"/>
      <c r="AA7" s="86"/>
      <c r="AB7" s="86"/>
      <c r="AC7" s="86"/>
      <c r="AD7" s="86"/>
      <c r="AE7" s="86"/>
      <c r="AF7" s="86"/>
      <c r="AG7" s="86"/>
    </row>
    <row r="8" spans="1:33" x14ac:dyDescent="0.25">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row>
    <row r="9" spans="1:33"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row>
    <row r="10" spans="1:33" ht="18.75" x14ac:dyDescent="0.25">
      <c r="A10" s="164"/>
      <c r="B10" s="164"/>
      <c r="C10" s="164"/>
      <c r="D10" s="164"/>
      <c r="E10" s="164"/>
      <c r="F10" s="164"/>
      <c r="G10" s="164"/>
      <c r="H10" s="164"/>
      <c r="I10" s="164"/>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x14ac:dyDescent="0.25">
      <c r="A11" s="441" t="str">
        <f>'1. паспорт местоположение'!A12:C12</f>
        <v>G_16-0304</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row>
    <row r="12" spans="1:33"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x14ac:dyDescent="0.25">
      <c r="A14" s="441" t="str">
        <f>'1. паспорт местоположение'!A15</f>
        <v>ПСД по титулу "Строительство ПС 110 кВ Флотская и двухцепной ВЛ 110 кВ ПС Морская - ПС Флотская"</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row>
    <row r="15" spans="1:33"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row>
    <row r="16" spans="1:33" x14ac:dyDescent="0.25">
      <c r="A16" s="524"/>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c r="AD16" s="524"/>
      <c r="AE16" s="524"/>
      <c r="AF16" s="524"/>
      <c r="AG16" s="524"/>
    </row>
    <row r="17" spans="1:36" x14ac:dyDescent="0.25">
      <c r="A17" s="63"/>
      <c r="L17" s="63"/>
      <c r="M17" s="63"/>
      <c r="N17" s="63"/>
      <c r="O17" s="63"/>
      <c r="P17" s="63"/>
      <c r="Q17" s="63"/>
      <c r="R17" s="63"/>
      <c r="S17" s="63"/>
      <c r="T17" s="63"/>
      <c r="U17" s="63"/>
      <c r="V17" s="63"/>
      <c r="W17" s="63"/>
      <c r="X17" s="63"/>
      <c r="Y17" s="63"/>
      <c r="Z17" s="63"/>
      <c r="AA17" s="63"/>
      <c r="AB17" s="63"/>
      <c r="AC17" s="63"/>
      <c r="AD17" s="63"/>
      <c r="AE17" s="63"/>
      <c r="AF17" s="63"/>
    </row>
    <row r="18" spans="1:36" x14ac:dyDescent="0.25">
      <c r="A18" s="528" t="s">
        <v>501</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row>
    <row r="19" spans="1:36"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row>
    <row r="20" spans="1:36" ht="33" customHeight="1" x14ac:dyDescent="0.25">
      <c r="A20" s="525" t="s">
        <v>186</v>
      </c>
      <c r="B20" s="525" t="s">
        <v>185</v>
      </c>
      <c r="C20" s="506" t="s">
        <v>184</v>
      </c>
      <c r="D20" s="506"/>
      <c r="E20" s="527" t="s">
        <v>183</v>
      </c>
      <c r="F20" s="527"/>
      <c r="G20" s="525" t="s">
        <v>665</v>
      </c>
      <c r="H20" s="518" t="s">
        <v>667</v>
      </c>
      <c r="I20" s="519"/>
      <c r="J20" s="519"/>
      <c r="K20" s="519"/>
      <c r="L20" s="518" t="s">
        <v>668</v>
      </c>
      <c r="M20" s="519"/>
      <c r="N20" s="519"/>
      <c r="O20" s="519"/>
      <c r="P20" s="518" t="s">
        <v>669</v>
      </c>
      <c r="Q20" s="519"/>
      <c r="R20" s="519"/>
      <c r="S20" s="519"/>
      <c r="T20" s="518" t="s">
        <v>670</v>
      </c>
      <c r="U20" s="519"/>
      <c r="V20" s="519"/>
      <c r="W20" s="519"/>
      <c r="X20" s="518" t="s">
        <v>671</v>
      </c>
      <c r="Y20" s="519"/>
      <c r="Z20" s="519"/>
      <c r="AA20" s="519"/>
      <c r="AB20" s="533" t="s">
        <v>537</v>
      </c>
      <c r="AC20" s="533"/>
      <c r="AD20" s="533"/>
      <c r="AE20" s="533"/>
      <c r="AF20" s="529" t="s">
        <v>182</v>
      </c>
      <c r="AG20" s="536"/>
      <c r="AH20" s="84"/>
      <c r="AI20" s="84"/>
      <c r="AJ20" s="84"/>
    </row>
    <row r="21" spans="1:36" ht="99.75" customHeight="1" x14ac:dyDescent="0.25">
      <c r="A21" s="526"/>
      <c r="B21" s="526"/>
      <c r="C21" s="506"/>
      <c r="D21" s="506"/>
      <c r="E21" s="527"/>
      <c r="F21" s="527"/>
      <c r="G21" s="526"/>
      <c r="H21" s="506" t="s">
        <v>2</v>
      </c>
      <c r="I21" s="506"/>
      <c r="J21" s="506" t="s">
        <v>666</v>
      </c>
      <c r="K21" s="506"/>
      <c r="L21" s="506" t="s">
        <v>2</v>
      </c>
      <c r="M21" s="506"/>
      <c r="N21" s="506" t="s">
        <v>9</v>
      </c>
      <c r="O21" s="506"/>
      <c r="P21" s="506" t="s">
        <v>2</v>
      </c>
      <c r="Q21" s="506"/>
      <c r="R21" s="506" t="s">
        <v>179</v>
      </c>
      <c r="S21" s="506"/>
      <c r="T21" s="534" t="s">
        <v>2</v>
      </c>
      <c r="U21" s="535"/>
      <c r="V21" s="506" t="s">
        <v>179</v>
      </c>
      <c r="W21" s="506"/>
      <c r="X21" s="515" t="s">
        <v>2</v>
      </c>
      <c r="Y21" s="516"/>
      <c r="Z21" s="506" t="s">
        <v>179</v>
      </c>
      <c r="AA21" s="506"/>
      <c r="AB21" s="515" t="s">
        <v>2</v>
      </c>
      <c r="AC21" s="516"/>
      <c r="AD21" s="515" t="s">
        <v>181</v>
      </c>
      <c r="AE21" s="516"/>
      <c r="AF21" s="531"/>
      <c r="AG21" s="537"/>
    </row>
    <row r="22" spans="1:36" ht="89.25" customHeight="1" x14ac:dyDescent="0.25">
      <c r="A22" s="514"/>
      <c r="B22" s="514"/>
      <c r="C22" s="413" t="s">
        <v>2</v>
      </c>
      <c r="D22" s="413" t="s">
        <v>179</v>
      </c>
      <c r="E22" s="83" t="s">
        <v>673</v>
      </c>
      <c r="F22" s="83" t="s">
        <v>704</v>
      </c>
      <c r="G22" s="514"/>
      <c r="H22" s="82" t="s">
        <v>482</v>
      </c>
      <c r="I22" s="82" t="s">
        <v>483</v>
      </c>
      <c r="J22" s="82" t="s">
        <v>482</v>
      </c>
      <c r="K22" s="82" t="s">
        <v>483</v>
      </c>
      <c r="L22" s="82" t="s">
        <v>482</v>
      </c>
      <c r="M22" s="82" t="s">
        <v>483</v>
      </c>
      <c r="N22" s="82" t="s">
        <v>482</v>
      </c>
      <c r="O22" s="82" t="s">
        <v>483</v>
      </c>
      <c r="P22" s="82" t="s">
        <v>482</v>
      </c>
      <c r="Q22" s="82" t="s">
        <v>483</v>
      </c>
      <c r="R22" s="82" t="s">
        <v>482</v>
      </c>
      <c r="S22" s="82" t="s">
        <v>483</v>
      </c>
      <c r="T22" s="414" t="s">
        <v>482</v>
      </c>
      <c r="U22" s="414" t="s">
        <v>483</v>
      </c>
      <c r="V22" s="414" t="s">
        <v>482</v>
      </c>
      <c r="W22" s="414" t="s">
        <v>483</v>
      </c>
      <c r="X22" s="414" t="s">
        <v>482</v>
      </c>
      <c r="Y22" s="414" t="s">
        <v>483</v>
      </c>
      <c r="Z22" s="414" t="s">
        <v>482</v>
      </c>
      <c r="AA22" s="414" t="s">
        <v>483</v>
      </c>
      <c r="AB22" s="414" t="s">
        <v>482</v>
      </c>
      <c r="AC22" s="414" t="s">
        <v>483</v>
      </c>
      <c r="AD22" s="414" t="s">
        <v>482</v>
      </c>
      <c r="AE22" s="414" t="s">
        <v>483</v>
      </c>
      <c r="AF22" s="413" t="s">
        <v>180</v>
      </c>
      <c r="AG22" s="413" t="s">
        <v>179</v>
      </c>
    </row>
    <row r="23" spans="1:36" ht="19.5" customHeight="1" x14ac:dyDescent="0.25">
      <c r="A23" s="408">
        <v>1</v>
      </c>
      <c r="B23" s="408">
        <v>2</v>
      </c>
      <c r="C23" s="408">
        <v>3</v>
      </c>
      <c r="D23" s="408">
        <v>4</v>
      </c>
      <c r="E23" s="408">
        <v>5</v>
      </c>
      <c r="F23" s="408">
        <v>6</v>
      </c>
      <c r="G23" s="408">
        <v>7</v>
      </c>
      <c r="H23" s="408">
        <v>8</v>
      </c>
      <c r="I23" s="408">
        <v>9</v>
      </c>
      <c r="J23" s="408">
        <v>10</v>
      </c>
      <c r="K23" s="408">
        <v>11</v>
      </c>
      <c r="L23" s="408">
        <v>12</v>
      </c>
      <c r="M23" s="408">
        <v>13</v>
      </c>
      <c r="N23" s="408">
        <v>14</v>
      </c>
      <c r="O23" s="408">
        <v>15</v>
      </c>
      <c r="P23" s="408">
        <v>16</v>
      </c>
      <c r="Q23" s="408">
        <v>17</v>
      </c>
      <c r="R23" s="408">
        <v>18</v>
      </c>
      <c r="S23" s="408">
        <v>19</v>
      </c>
      <c r="T23" s="408">
        <f>S23+1</f>
        <v>20</v>
      </c>
      <c r="U23" s="408">
        <f t="shared" ref="U23:AG23" si="0">T23+1</f>
        <v>21</v>
      </c>
      <c r="V23" s="408">
        <f t="shared" si="0"/>
        <v>22</v>
      </c>
      <c r="W23" s="408">
        <f t="shared" si="0"/>
        <v>23</v>
      </c>
      <c r="X23" s="408">
        <f t="shared" si="0"/>
        <v>24</v>
      </c>
      <c r="Y23" s="408">
        <f t="shared" si="0"/>
        <v>25</v>
      </c>
      <c r="Z23" s="408">
        <f t="shared" si="0"/>
        <v>26</v>
      </c>
      <c r="AA23" s="408">
        <f t="shared" si="0"/>
        <v>27</v>
      </c>
      <c r="AB23" s="408">
        <f t="shared" si="0"/>
        <v>28</v>
      </c>
      <c r="AC23" s="408">
        <f t="shared" si="0"/>
        <v>29</v>
      </c>
      <c r="AD23" s="408">
        <f t="shared" si="0"/>
        <v>30</v>
      </c>
      <c r="AE23" s="408">
        <f t="shared" si="0"/>
        <v>31</v>
      </c>
      <c r="AF23" s="408">
        <f t="shared" si="0"/>
        <v>32</v>
      </c>
      <c r="AG23" s="346">
        <f t="shared" si="0"/>
        <v>33</v>
      </c>
    </row>
    <row r="24" spans="1:36" ht="47.25" customHeight="1" x14ac:dyDescent="0.25">
      <c r="A24" s="79">
        <v>1</v>
      </c>
      <c r="B24" s="78" t="s">
        <v>178</v>
      </c>
      <c r="C24" s="338">
        <v>0</v>
      </c>
      <c r="D24" s="338">
        <f>SUM(D25:D29)</f>
        <v>0</v>
      </c>
      <c r="E24" s="340">
        <f t="shared" ref="E24:E29" si="1">D24</f>
        <v>0</v>
      </c>
      <c r="F24" s="340">
        <f t="shared" ref="F24:F29" si="2">E24-G24-J24</f>
        <v>0</v>
      </c>
      <c r="G24" s="338">
        <v>0</v>
      </c>
      <c r="H24" s="338">
        <v>0</v>
      </c>
      <c r="I24" s="338">
        <v>0</v>
      </c>
      <c r="J24" s="338">
        <v>0</v>
      </c>
      <c r="K24" s="338">
        <v>0</v>
      </c>
      <c r="L24" s="338">
        <v>0</v>
      </c>
      <c r="M24" s="338">
        <v>0</v>
      </c>
      <c r="N24" s="338">
        <f>SUM(N25:N29)</f>
        <v>5.7948270000000003E-2</v>
      </c>
      <c r="O24" s="338">
        <f>SUM(O25:O29)</f>
        <v>5.7948270000000003E-2</v>
      </c>
      <c r="P24" s="338">
        <v>0</v>
      </c>
      <c r="Q24" s="338">
        <v>0</v>
      </c>
      <c r="R24" s="338">
        <v>0</v>
      </c>
      <c r="S24" s="338">
        <v>0</v>
      </c>
      <c r="T24" s="338">
        <v>0</v>
      </c>
      <c r="U24" s="338">
        <v>0</v>
      </c>
      <c r="V24" s="338">
        <v>0</v>
      </c>
      <c r="W24" s="338">
        <v>0</v>
      </c>
      <c r="X24" s="338">
        <v>0</v>
      </c>
      <c r="Y24" s="338">
        <v>0</v>
      </c>
      <c r="Z24" s="338">
        <v>0</v>
      </c>
      <c r="AA24" s="338">
        <v>0</v>
      </c>
      <c r="AB24" s="339">
        <v>0</v>
      </c>
      <c r="AC24" s="339">
        <v>0</v>
      </c>
      <c r="AD24" s="339">
        <v>0</v>
      </c>
      <c r="AE24" s="339">
        <v>0</v>
      </c>
      <c r="AF24" s="338">
        <f>H24+L24+P24+T24+X24</f>
        <v>0</v>
      </c>
      <c r="AG24" s="347">
        <v>0</v>
      </c>
    </row>
    <row r="25" spans="1:36" ht="24" customHeight="1" x14ac:dyDescent="0.25">
      <c r="A25" s="76" t="s">
        <v>177</v>
      </c>
      <c r="B25" s="48" t="s">
        <v>176</v>
      </c>
      <c r="C25" s="338">
        <v>0</v>
      </c>
      <c r="D25" s="338">
        <v>0</v>
      </c>
      <c r="E25" s="340">
        <f t="shared" si="1"/>
        <v>0</v>
      </c>
      <c r="F25" s="340">
        <f t="shared" si="2"/>
        <v>0</v>
      </c>
      <c r="G25" s="339">
        <v>0</v>
      </c>
      <c r="H25" s="339">
        <v>0</v>
      </c>
      <c r="I25" s="339">
        <v>0</v>
      </c>
      <c r="J25" s="339">
        <v>0</v>
      </c>
      <c r="K25" s="339">
        <v>0</v>
      </c>
      <c r="L25" s="339">
        <v>0</v>
      </c>
      <c r="M25" s="339">
        <v>0</v>
      </c>
      <c r="N25" s="339">
        <f>O25</f>
        <v>0</v>
      </c>
      <c r="O25" s="339">
        <v>0</v>
      </c>
      <c r="P25" s="339">
        <v>0</v>
      </c>
      <c r="Q25" s="339">
        <v>0</v>
      </c>
      <c r="R25" s="339">
        <v>0</v>
      </c>
      <c r="S25" s="339">
        <v>0</v>
      </c>
      <c r="T25" s="339">
        <v>0</v>
      </c>
      <c r="U25" s="339">
        <v>0</v>
      </c>
      <c r="V25" s="339">
        <v>0</v>
      </c>
      <c r="W25" s="339">
        <v>0</v>
      </c>
      <c r="X25" s="339">
        <v>0</v>
      </c>
      <c r="Y25" s="339">
        <v>0</v>
      </c>
      <c r="Z25" s="339">
        <v>0</v>
      </c>
      <c r="AA25" s="339">
        <v>0</v>
      </c>
      <c r="AB25" s="339">
        <v>0</v>
      </c>
      <c r="AC25" s="339">
        <v>0</v>
      </c>
      <c r="AD25" s="339">
        <v>0</v>
      </c>
      <c r="AE25" s="339">
        <v>0</v>
      </c>
      <c r="AF25" s="338">
        <f t="shared" ref="AF25:AF64" si="3">H25+L25+P25+T25+X25</f>
        <v>0</v>
      </c>
      <c r="AG25" s="347">
        <v>0</v>
      </c>
    </row>
    <row r="26" spans="1:36" x14ac:dyDescent="0.25">
      <c r="A26" s="76" t="s">
        <v>175</v>
      </c>
      <c r="B26" s="48" t="s">
        <v>174</v>
      </c>
      <c r="C26" s="338">
        <v>0</v>
      </c>
      <c r="D26" s="338">
        <v>0</v>
      </c>
      <c r="E26" s="340">
        <f t="shared" si="1"/>
        <v>0</v>
      </c>
      <c r="F26" s="340">
        <f t="shared" si="2"/>
        <v>0</v>
      </c>
      <c r="G26" s="339">
        <v>0</v>
      </c>
      <c r="H26" s="339">
        <v>0</v>
      </c>
      <c r="I26" s="339">
        <v>0</v>
      </c>
      <c r="J26" s="339">
        <v>0</v>
      </c>
      <c r="K26" s="339">
        <v>0</v>
      </c>
      <c r="L26" s="339">
        <v>0</v>
      </c>
      <c r="M26" s="339">
        <v>0</v>
      </c>
      <c r="N26" s="339">
        <f t="shared" ref="N26:N34" si="4">O26</f>
        <v>0</v>
      </c>
      <c r="O26" s="339">
        <v>0</v>
      </c>
      <c r="P26" s="339">
        <v>0</v>
      </c>
      <c r="Q26" s="339">
        <v>0</v>
      </c>
      <c r="R26" s="339">
        <v>0</v>
      </c>
      <c r="S26" s="339">
        <v>0</v>
      </c>
      <c r="T26" s="339">
        <v>0</v>
      </c>
      <c r="U26" s="339">
        <v>0</v>
      </c>
      <c r="V26" s="339">
        <v>0</v>
      </c>
      <c r="W26" s="339">
        <v>0</v>
      </c>
      <c r="X26" s="339">
        <v>0</v>
      </c>
      <c r="Y26" s="339">
        <v>0</v>
      </c>
      <c r="Z26" s="339">
        <v>0</v>
      </c>
      <c r="AA26" s="339">
        <v>0</v>
      </c>
      <c r="AB26" s="339">
        <v>0</v>
      </c>
      <c r="AC26" s="339">
        <v>0</v>
      </c>
      <c r="AD26" s="339">
        <v>0</v>
      </c>
      <c r="AE26" s="339">
        <v>0</v>
      </c>
      <c r="AF26" s="338">
        <f t="shared" si="3"/>
        <v>0</v>
      </c>
      <c r="AG26" s="347">
        <v>0</v>
      </c>
    </row>
    <row r="27" spans="1:36" ht="31.5" x14ac:dyDescent="0.25">
      <c r="A27" s="76" t="s">
        <v>173</v>
      </c>
      <c r="B27" s="48" t="s">
        <v>438</v>
      </c>
      <c r="C27" s="338">
        <v>0</v>
      </c>
      <c r="D27" s="338">
        <v>0</v>
      </c>
      <c r="E27" s="340">
        <f t="shared" si="1"/>
        <v>0</v>
      </c>
      <c r="F27" s="340">
        <f t="shared" si="2"/>
        <v>0</v>
      </c>
      <c r="G27" s="339">
        <v>0</v>
      </c>
      <c r="H27" s="339">
        <v>0</v>
      </c>
      <c r="I27" s="339">
        <v>0</v>
      </c>
      <c r="J27" s="339">
        <v>0</v>
      </c>
      <c r="K27" s="339">
        <v>0</v>
      </c>
      <c r="L27" s="339">
        <v>0</v>
      </c>
      <c r="M27" s="339">
        <v>0</v>
      </c>
      <c r="N27" s="339">
        <f t="shared" si="4"/>
        <v>0</v>
      </c>
      <c r="O27" s="339">
        <v>0</v>
      </c>
      <c r="P27" s="339">
        <v>0</v>
      </c>
      <c r="Q27" s="339">
        <v>0</v>
      </c>
      <c r="R27" s="339">
        <v>0</v>
      </c>
      <c r="S27" s="339">
        <v>0</v>
      </c>
      <c r="T27" s="339">
        <v>0</v>
      </c>
      <c r="U27" s="339">
        <v>0</v>
      </c>
      <c r="V27" s="339">
        <v>0</v>
      </c>
      <c r="W27" s="339">
        <v>0</v>
      </c>
      <c r="X27" s="339">
        <v>0</v>
      </c>
      <c r="Y27" s="339">
        <v>0</v>
      </c>
      <c r="Z27" s="339">
        <v>0</v>
      </c>
      <c r="AA27" s="339">
        <v>0</v>
      </c>
      <c r="AB27" s="339">
        <v>0</v>
      </c>
      <c r="AC27" s="339">
        <v>0</v>
      </c>
      <c r="AD27" s="339">
        <v>0</v>
      </c>
      <c r="AE27" s="339">
        <v>0</v>
      </c>
      <c r="AF27" s="338">
        <f t="shared" si="3"/>
        <v>0</v>
      </c>
      <c r="AG27" s="347">
        <v>0</v>
      </c>
    </row>
    <row r="28" spans="1:36" x14ac:dyDescent="0.25">
      <c r="A28" s="76" t="s">
        <v>172</v>
      </c>
      <c r="B28" s="48" t="s">
        <v>171</v>
      </c>
      <c r="C28" s="338">
        <v>0</v>
      </c>
      <c r="D28" s="338">
        <v>0</v>
      </c>
      <c r="E28" s="340">
        <f t="shared" si="1"/>
        <v>0</v>
      </c>
      <c r="F28" s="340">
        <f t="shared" si="2"/>
        <v>0</v>
      </c>
      <c r="G28" s="339">
        <v>0</v>
      </c>
      <c r="H28" s="339">
        <v>0</v>
      </c>
      <c r="I28" s="339">
        <v>0</v>
      </c>
      <c r="J28" s="339">
        <v>0</v>
      </c>
      <c r="K28" s="339">
        <v>0</v>
      </c>
      <c r="L28" s="339">
        <v>0</v>
      </c>
      <c r="M28" s="339">
        <v>0</v>
      </c>
      <c r="N28" s="339">
        <f t="shared" si="4"/>
        <v>5.7948270000000003E-2</v>
      </c>
      <c r="O28" s="339">
        <v>5.7948270000000003E-2</v>
      </c>
      <c r="P28" s="339">
        <v>0</v>
      </c>
      <c r="Q28" s="339">
        <v>0</v>
      </c>
      <c r="R28" s="339">
        <v>0</v>
      </c>
      <c r="S28" s="339">
        <v>0</v>
      </c>
      <c r="T28" s="339">
        <v>0</v>
      </c>
      <c r="U28" s="339">
        <v>0</v>
      </c>
      <c r="V28" s="339">
        <v>0</v>
      </c>
      <c r="W28" s="339">
        <v>0</v>
      </c>
      <c r="X28" s="339">
        <v>0</v>
      </c>
      <c r="Y28" s="339">
        <v>0</v>
      </c>
      <c r="Z28" s="339">
        <v>0</v>
      </c>
      <c r="AA28" s="339">
        <v>0</v>
      </c>
      <c r="AB28" s="339">
        <v>0</v>
      </c>
      <c r="AC28" s="339">
        <v>0</v>
      </c>
      <c r="AD28" s="339">
        <v>0</v>
      </c>
      <c r="AE28" s="339">
        <v>0</v>
      </c>
      <c r="AF28" s="338">
        <f t="shared" si="3"/>
        <v>0</v>
      </c>
      <c r="AG28" s="347">
        <v>0</v>
      </c>
    </row>
    <row r="29" spans="1:36" x14ac:dyDescent="0.25">
      <c r="A29" s="76" t="s">
        <v>170</v>
      </c>
      <c r="B29" s="80" t="s">
        <v>169</v>
      </c>
      <c r="C29" s="338">
        <v>0</v>
      </c>
      <c r="D29" s="338">
        <v>0</v>
      </c>
      <c r="E29" s="340">
        <f t="shared" si="1"/>
        <v>0</v>
      </c>
      <c r="F29" s="340">
        <f t="shared" si="2"/>
        <v>0</v>
      </c>
      <c r="G29" s="339">
        <v>0</v>
      </c>
      <c r="H29" s="339">
        <v>0</v>
      </c>
      <c r="I29" s="339">
        <v>0</v>
      </c>
      <c r="J29" s="339">
        <v>0</v>
      </c>
      <c r="K29" s="339">
        <v>0</v>
      </c>
      <c r="L29" s="339">
        <v>0</v>
      </c>
      <c r="M29" s="339">
        <v>0</v>
      </c>
      <c r="N29" s="339">
        <f t="shared" si="4"/>
        <v>0</v>
      </c>
      <c r="O29" s="339">
        <v>0</v>
      </c>
      <c r="P29" s="339">
        <v>0</v>
      </c>
      <c r="Q29" s="339">
        <v>0</v>
      </c>
      <c r="R29" s="339">
        <v>0</v>
      </c>
      <c r="S29" s="339">
        <v>0</v>
      </c>
      <c r="T29" s="339">
        <v>0</v>
      </c>
      <c r="U29" s="339">
        <v>0</v>
      </c>
      <c r="V29" s="339">
        <v>0</v>
      </c>
      <c r="W29" s="339">
        <v>0</v>
      </c>
      <c r="X29" s="339">
        <v>0</v>
      </c>
      <c r="Y29" s="339">
        <v>0</v>
      </c>
      <c r="Z29" s="339">
        <v>0</v>
      </c>
      <c r="AA29" s="339">
        <v>0</v>
      </c>
      <c r="AB29" s="339">
        <v>0</v>
      </c>
      <c r="AC29" s="339">
        <v>0</v>
      </c>
      <c r="AD29" s="339">
        <v>0</v>
      </c>
      <c r="AE29" s="339">
        <v>0</v>
      </c>
      <c r="AF29" s="338">
        <f t="shared" si="3"/>
        <v>0</v>
      </c>
      <c r="AG29" s="347">
        <v>0</v>
      </c>
    </row>
    <row r="30" spans="1:36" ht="47.25" x14ac:dyDescent="0.25">
      <c r="A30" s="79" t="s">
        <v>61</v>
      </c>
      <c r="B30" s="78" t="s">
        <v>168</v>
      </c>
      <c r="C30" s="338">
        <v>0</v>
      </c>
      <c r="D30" s="338">
        <f>SUM(D31:D34)</f>
        <v>0</v>
      </c>
      <c r="E30" s="340">
        <f>D30</f>
        <v>0</v>
      </c>
      <c r="F30" s="340">
        <f>E30-G30-J30</f>
        <v>0</v>
      </c>
      <c r="G30" s="338">
        <v>0</v>
      </c>
      <c r="H30" s="338">
        <v>0</v>
      </c>
      <c r="I30" s="338">
        <v>0</v>
      </c>
      <c r="J30" s="338">
        <v>0</v>
      </c>
      <c r="K30" s="338">
        <v>0</v>
      </c>
      <c r="L30" s="338">
        <v>0</v>
      </c>
      <c r="M30" s="338">
        <v>0</v>
      </c>
      <c r="N30" s="338">
        <f>SUM(N31:N34)</f>
        <v>5.7948270000000003E-2</v>
      </c>
      <c r="O30" s="338">
        <f>SUM(O31:O34)</f>
        <v>5.7948270000000003E-2</v>
      </c>
      <c r="P30" s="338">
        <v>0</v>
      </c>
      <c r="Q30" s="338">
        <v>0</v>
      </c>
      <c r="R30" s="338">
        <v>0</v>
      </c>
      <c r="S30" s="338">
        <v>0</v>
      </c>
      <c r="T30" s="338">
        <v>0</v>
      </c>
      <c r="U30" s="338">
        <v>0</v>
      </c>
      <c r="V30" s="338">
        <v>0</v>
      </c>
      <c r="W30" s="338">
        <v>0</v>
      </c>
      <c r="X30" s="338">
        <v>0</v>
      </c>
      <c r="Y30" s="338">
        <v>0</v>
      </c>
      <c r="Z30" s="338">
        <v>0</v>
      </c>
      <c r="AA30" s="338">
        <v>0</v>
      </c>
      <c r="AB30" s="339">
        <v>0</v>
      </c>
      <c r="AC30" s="339">
        <v>0</v>
      </c>
      <c r="AD30" s="339">
        <v>0</v>
      </c>
      <c r="AE30" s="339">
        <v>0</v>
      </c>
      <c r="AF30" s="338">
        <f t="shared" si="3"/>
        <v>0</v>
      </c>
      <c r="AG30" s="347">
        <v>0</v>
      </c>
    </row>
    <row r="31" spans="1:36" x14ac:dyDescent="0.25">
      <c r="A31" s="79" t="s">
        <v>167</v>
      </c>
      <c r="B31" s="48" t="s">
        <v>166</v>
      </c>
      <c r="C31" s="338">
        <v>0</v>
      </c>
      <c r="D31" s="338">
        <v>0</v>
      </c>
      <c r="E31" s="340">
        <f t="shared" ref="E31:E34" si="5">D31</f>
        <v>0</v>
      </c>
      <c r="F31" s="340">
        <f t="shared" ref="F31:F34" si="6">E31-G31-J31</f>
        <v>0</v>
      </c>
      <c r="G31" s="339">
        <v>0</v>
      </c>
      <c r="H31" s="339">
        <v>0</v>
      </c>
      <c r="I31" s="339">
        <v>0</v>
      </c>
      <c r="J31" s="339">
        <v>0</v>
      </c>
      <c r="K31" s="339">
        <v>0</v>
      </c>
      <c r="L31" s="339">
        <v>0</v>
      </c>
      <c r="M31" s="339">
        <v>0</v>
      </c>
      <c r="N31" s="339">
        <f t="shared" si="4"/>
        <v>0</v>
      </c>
      <c r="O31" s="339">
        <v>0</v>
      </c>
      <c r="P31" s="339">
        <v>0</v>
      </c>
      <c r="Q31" s="339">
        <v>0</v>
      </c>
      <c r="R31" s="339">
        <v>0</v>
      </c>
      <c r="S31" s="339">
        <v>0</v>
      </c>
      <c r="T31" s="339">
        <v>0</v>
      </c>
      <c r="U31" s="339">
        <v>0</v>
      </c>
      <c r="V31" s="339">
        <v>0</v>
      </c>
      <c r="W31" s="339">
        <v>0</v>
      </c>
      <c r="X31" s="339">
        <v>0</v>
      </c>
      <c r="Y31" s="339">
        <v>0</v>
      </c>
      <c r="Z31" s="339">
        <v>0</v>
      </c>
      <c r="AA31" s="339">
        <v>0</v>
      </c>
      <c r="AB31" s="339">
        <v>0</v>
      </c>
      <c r="AC31" s="339">
        <v>0</v>
      </c>
      <c r="AD31" s="339">
        <v>0</v>
      </c>
      <c r="AE31" s="339">
        <v>0</v>
      </c>
      <c r="AF31" s="338">
        <f t="shared" si="3"/>
        <v>0</v>
      </c>
      <c r="AG31" s="347">
        <v>0</v>
      </c>
    </row>
    <row r="32" spans="1:36" ht="31.5" x14ac:dyDescent="0.25">
      <c r="A32" s="79" t="s">
        <v>165</v>
      </c>
      <c r="B32" s="48" t="s">
        <v>164</v>
      </c>
      <c r="C32" s="338">
        <v>0</v>
      </c>
      <c r="D32" s="338">
        <v>0</v>
      </c>
      <c r="E32" s="340">
        <f t="shared" si="5"/>
        <v>0</v>
      </c>
      <c r="F32" s="340">
        <f t="shared" si="6"/>
        <v>0</v>
      </c>
      <c r="G32" s="339">
        <v>0</v>
      </c>
      <c r="H32" s="339">
        <v>0</v>
      </c>
      <c r="I32" s="339">
        <v>0</v>
      </c>
      <c r="J32" s="339">
        <v>0</v>
      </c>
      <c r="K32" s="339">
        <v>0</v>
      </c>
      <c r="L32" s="339">
        <v>0</v>
      </c>
      <c r="M32" s="339">
        <v>0</v>
      </c>
      <c r="N32" s="339">
        <f t="shared" si="4"/>
        <v>0</v>
      </c>
      <c r="O32" s="339">
        <v>0</v>
      </c>
      <c r="P32" s="339">
        <v>0</v>
      </c>
      <c r="Q32" s="339">
        <v>0</v>
      </c>
      <c r="R32" s="339">
        <v>0</v>
      </c>
      <c r="S32" s="339">
        <v>0</v>
      </c>
      <c r="T32" s="339">
        <v>0</v>
      </c>
      <c r="U32" s="339">
        <v>0</v>
      </c>
      <c r="V32" s="339">
        <v>0</v>
      </c>
      <c r="W32" s="339">
        <v>0</v>
      </c>
      <c r="X32" s="339">
        <v>0</v>
      </c>
      <c r="Y32" s="339">
        <v>0</v>
      </c>
      <c r="Z32" s="339">
        <v>0</v>
      </c>
      <c r="AA32" s="339">
        <v>0</v>
      </c>
      <c r="AB32" s="339">
        <v>0</v>
      </c>
      <c r="AC32" s="339">
        <v>0</v>
      </c>
      <c r="AD32" s="339">
        <v>0</v>
      </c>
      <c r="AE32" s="339">
        <v>0</v>
      </c>
      <c r="AF32" s="338">
        <f t="shared" si="3"/>
        <v>0</v>
      </c>
      <c r="AG32" s="347">
        <v>0</v>
      </c>
    </row>
    <row r="33" spans="1:33" x14ac:dyDescent="0.25">
      <c r="A33" s="79" t="s">
        <v>163</v>
      </c>
      <c r="B33" s="48" t="s">
        <v>162</v>
      </c>
      <c r="C33" s="338">
        <v>0</v>
      </c>
      <c r="D33" s="338">
        <v>0</v>
      </c>
      <c r="E33" s="340">
        <f t="shared" si="5"/>
        <v>0</v>
      </c>
      <c r="F33" s="340">
        <f t="shared" si="6"/>
        <v>0</v>
      </c>
      <c r="G33" s="339">
        <v>0</v>
      </c>
      <c r="H33" s="339">
        <v>0</v>
      </c>
      <c r="I33" s="339">
        <v>0</v>
      </c>
      <c r="J33" s="339">
        <v>0</v>
      </c>
      <c r="K33" s="339">
        <v>0</v>
      </c>
      <c r="L33" s="339">
        <v>0</v>
      </c>
      <c r="M33" s="339">
        <v>0</v>
      </c>
      <c r="N33" s="339">
        <f t="shared" si="4"/>
        <v>0</v>
      </c>
      <c r="O33" s="339">
        <v>0</v>
      </c>
      <c r="P33" s="339">
        <v>0</v>
      </c>
      <c r="Q33" s="339">
        <v>0</v>
      </c>
      <c r="R33" s="339">
        <v>0</v>
      </c>
      <c r="S33" s="339">
        <v>0</v>
      </c>
      <c r="T33" s="339">
        <v>0</v>
      </c>
      <c r="U33" s="339">
        <v>0</v>
      </c>
      <c r="V33" s="339">
        <v>0</v>
      </c>
      <c r="W33" s="339">
        <v>0</v>
      </c>
      <c r="X33" s="339">
        <v>0</v>
      </c>
      <c r="Y33" s="339">
        <v>0</v>
      </c>
      <c r="Z33" s="339">
        <v>0</v>
      </c>
      <c r="AA33" s="339">
        <v>0</v>
      </c>
      <c r="AB33" s="339">
        <v>0</v>
      </c>
      <c r="AC33" s="339">
        <v>0</v>
      </c>
      <c r="AD33" s="339">
        <v>0</v>
      </c>
      <c r="AE33" s="339">
        <v>0</v>
      </c>
      <c r="AF33" s="338">
        <f t="shared" si="3"/>
        <v>0</v>
      </c>
      <c r="AG33" s="347">
        <v>0</v>
      </c>
    </row>
    <row r="34" spans="1:33" x14ac:dyDescent="0.25">
      <c r="A34" s="79" t="s">
        <v>161</v>
      </c>
      <c r="B34" s="48" t="s">
        <v>160</v>
      </c>
      <c r="C34" s="338">
        <v>0</v>
      </c>
      <c r="D34" s="338">
        <v>0</v>
      </c>
      <c r="E34" s="340">
        <f t="shared" si="5"/>
        <v>0</v>
      </c>
      <c r="F34" s="340">
        <f t="shared" si="6"/>
        <v>0</v>
      </c>
      <c r="G34" s="339">
        <v>0</v>
      </c>
      <c r="H34" s="339">
        <v>0</v>
      </c>
      <c r="I34" s="339">
        <v>0</v>
      </c>
      <c r="J34" s="339">
        <v>0</v>
      </c>
      <c r="K34" s="339">
        <v>0</v>
      </c>
      <c r="L34" s="339">
        <v>0</v>
      </c>
      <c r="M34" s="339">
        <v>0</v>
      </c>
      <c r="N34" s="339">
        <f t="shared" si="4"/>
        <v>5.7948270000000003E-2</v>
      </c>
      <c r="O34" s="339">
        <v>5.7948270000000003E-2</v>
      </c>
      <c r="P34" s="339">
        <v>0</v>
      </c>
      <c r="Q34" s="339">
        <v>0</v>
      </c>
      <c r="R34" s="339">
        <v>0</v>
      </c>
      <c r="S34" s="339">
        <v>0</v>
      </c>
      <c r="T34" s="339">
        <v>0</v>
      </c>
      <c r="U34" s="339">
        <v>0</v>
      </c>
      <c r="V34" s="339">
        <v>0</v>
      </c>
      <c r="W34" s="339">
        <v>0</v>
      </c>
      <c r="X34" s="339">
        <v>0</v>
      </c>
      <c r="Y34" s="339">
        <v>0</v>
      </c>
      <c r="Z34" s="339">
        <v>0</v>
      </c>
      <c r="AA34" s="339">
        <v>0</v>
      </c>
      <c r="AB34" s="339">
        <v>0</v>
      </c>
      <c r="AC34" s="339">
        <v>0</v>
      </c>
      <c r="AD34" s="339">
        <v>0</v>
      </c>
      <c r="AE34" s="339">
        <v>0</v>
      </c>
      <c r="AF34" s="338">
        <f t="shared" si="3"/>
        <v>0</v>
      </c>
      <c r="AG34" s="347">
        <v>0</v>
      </c>
    </row>
    <row r="35" spans="1:33" ht="31.5" x14ac:dyDescent="0.25">
      <c r="A35" s="79" t="s">
        <v>60</v>
      </c>
      <c r="B35" s="78" t="s">
        <v>159</v>
      </c>
      <c r="C35" s="338">
        <v>0</v>
      </c>
      <c r="D35" s="338">
        <v>0</v>
      </c>
      <c r="E35" s="342">
        <v>0</v>
      </c>
      <c r="F35" s="342">
        <v>0</v>
      </c>
      <c r="G35" s="338">
        <v>0</v>
      </c>
      <c r="H35" s="338">
        <v>0</v>
      </c>
      <c r="I35" s="338">
        <v>0</v>
      </c>
      <c r="J35" s="338">
        <v>0</v>
      </c>
      <c r="K35" s="338">
        <v>0</v>
      </c>
      <c r="L35" s="338">
        <v>0</v>
      </c>
      <c r="M35" s="338">
        <v>0</v>
      </c>
      <c r="N35" s="343">
        <v>0</v>
      </c>
      <c r="O35" s="338">
        <v>0</v>
      </c>
      <c r="P35" s="338">
        <v>0</v>
      </c>
      <c r="Q35" s="338">
        <v>0</v>
      </c>
      <c r="R35" s="338">
        <v>0</v>
      </c>
      <c r="S35" s="338">
        <v>0</v>
      </c>
      <c r="T35" s="338">
        <v>0</v>
      </c>
      <c r="U35" s="338">
        <v>0</v>
      </c>
      <c r="V35" s="338">
        <v>0</v>
      </c>
      <c r="W35" s="338">
        <v>0</v>
      </c>
      <c r="X35" s="338">
        <v>0</v>
      </c>
      <c r="Y35" s="338">
        <v>0</v>
      </c>
      <c r="Z35" s="338">
        <v>0</v>
      </c>
      <c r="AA35" s="338">
        <v>0</v>
      </c>
      <c r="AB35" s="339">
        <v>0</v>
      </c>
      <c r="AC35" s="339">
        <v>0</v>
      </c>
      <c r="AD35" s="339">
        <v>0</v>
      </c>
      <c r="AE35" s="339">
        <v>0</v>
      </c>
      <c r="AF35" s="338">
        <f t="shared" si="3"/>
        <v>0</v>
      </c>
      <c r="AG35" s="347">
        <v>0</v>
      </c>
    </row>
    <row r="36" spans="1:33" ht="31.5" x14ac:dyDescent="0.25">
      <c r="A36" s="76" t="s">
        <v>158</v>
      </c>
      <c r="B36" s="75" t="s">
        <v>157</v>
      </c>
      <c r="C36" s="344">
        <v>0</v>
      </c>
      <c r="D36" s="338">
        <v>0</v>
      </c>
      <c r="E36" s="339">
        <v>0</v>
      </c>
      <c r="F36" s="339">
        <v>0</v>
      </c>
      <c r="G36" s="339">
        <v>0</v>
      </c>
      <c r="H36" s="339">
        <v>0</v>
      </c>
      <c r="I36" s="339">
        <v>0</v>
      </c>
      <c r="J36" s="339">
        <v>0</v>
      </c>
      <c r="K36" s="339">
        <v>0</v>
      </c>
      <c r="L36" s="339">
        <v>0</v>
      </c>
      <c r="M36" s="339">
        <v>0</v>
      </c>
      <c r="N36" s="339">
        <v>0</v>
      </c>
      <c r="O36" s="339">
        <v>0</v>
      </c>
      <c r="P36" s="339">
        <v>0</v>
      </c>
      <c r="Q36" s="339">
        <v>0</v>
      </c>
      <c r="R36" s="339">
        <v>0</v>
      </c>
      <c r="S36" s="339">
        <v>0</v>
      </c>
      <c r="T36" s="339">
        <v>0</v>
      </c>
      <c r="U36" s="339">
        <v>0</v>
      </c>
      <c r="V36" s="339">
        <v>0</v>
      </c>
      <c r="W36" s="339">
        <v>0</v>
      </c>
      <c r="X36" s="339">
        <v>0</v>
      </c>
      <c r="Y36" s="339">
        <v>0</v>
      </c>
      <c r="Z36" s="339">
        <v>0</v>
      </c>
      <c r="AA36" s="339">
        <v>0</v>
      </c>
      <c r="AB36" s="339">
        <v>0</v>
      </c>
      <c r="AC36" s="339">
        <v>0</v>
      </c>
      <c r="AD36" s="339">
        <v>0</v>
      </c>
      <c r="AE36" s="339">
        <v>0</v>
      </c>
      <c r="AF36" s="338">
        <f t="shared" si="3"/>
        <v>0</v>
      </c>
      <c r="AG36" s="347">
        <v>0</v>
      </c>
    </row>
    <row r="37" spans="1:33" x14ac:dyDescent="0.25">
      <c r="A37" s="76" t="s">
        <v>156</v>
      </c>
      <c r="B37" s="75" t="s">
        <v>146</v>
      </c>
      <c r="C37" s="344">
        <v>0</v>
      </c>
      <c r="D37" s="338">
        <v>0</v>
      </c>
      <c r="E37" s="339">
        <v>0</v>
      </c>
      <c r="F37" s="339">
        <v>0</v>
      </c>
      <c r="G37" s="339">
        <v>0</v>
      </c>
      <c r="H37" s="339">
        <v>0</v>
      </c>
      <c r="I37" s="339">
        <v>0</v>
      </c>
      <c r="J37" s="339">
        <v>0</v>
      </c>
      <c r="K37" s="339">
        <v>0</v>
      </c>
      <c r="L37" s="339">
        <v>0</v>
      </c>
      <c r="M37" s="339">
        <v>0</v>
      </c>
      <c r="N37" s="341">
        <v>0</v>
      </c>
      <c r="O37" s="339">
        <v>0</v>
      </c>
      <c r="P37" s="339">
        <v>0</v>
      </c>
      <c r="Q37" s="339">
        <v>0</v>
      </c>
      <c r="R37" s="339">
        <v>0</v>
      </c>
      <c r="S37" s="339">
        <v>0</v>
      </c>
      <c r="T37" s="339">
        <v>0</v>
      </c>
      <c r="U37" s="339">
        <v>0</v>
      </c>
      <c r="V37" s="339">
        <v>0</v>
      </c>
      <c r="W37" s="339">
        <v>0</v>
      </c>
      <c r="X37" s="339">
        <v>0</v>
      </c>
      <c r="Y37" s="339">
        <v>0</v>
      </c>
      <c r="Z37" s="339">
        <v>0</v>
      </c>
      <c r="AA37" s="339">
        <v>0</v>
      </c>
      <c r="AB37" s="339">
        <v>0</v>
      </c>
      <c r="AC37" s="339">
        <v>0</v>
      </c>
      <c r="AD37" s="339">
        <v>0</v>
      </c>
      <c r="AE37" s="339">
        <v>0</v>
      </c>
      <c r="AF37" s="338">
        <f t="shared" si="3"/>
        <v>0</v>
      </c>
      <c r="AG37" s="347">
        <v>0</v>
      </c>
    </row>
    <row r="38" spans="1:33" x14ac:dyDescent="0.25">
      <c r="A38" s="76" t="s">
        <v>155</v>
      </c>
      <c r="B38" s="75" t="s">
        <v>144</v>
      </c>
      <c r="C38" s="344">
        <v>0</v>
      </c>
      <c r="D38" s="338">
        <v>0</v>
      </c>
      <c r="E38" s="339">
        <v>0</v>
      </c>
      <c r="F38" s="339">
        <v>0</v>
      </c>
      <c r="G38" s="339">
        <v>0</v>
      </c>
      <c r="H38" s="339">
        <v>0</v>
      </c>
      <c r="I38" s="339">
        <v>0</v>
      </c>
      <c r="J38" s="339">
        <v>0</v>
      </c>
      <c r="K38" s="339">
        <v>0</v>
      </c>
      <c r="L38" s="339">
        <v>0</v>
      </c>
      <c r="M38" s="339">
        <v>0</v>
      </c>
      <c r="N38" s="339">
        <v>0</v>
      </c>
      <c r="O38" s="339">
        <v>0</v>
      </c>
      <c r="P38" s="339">
        <v>0</v>
      </c>
      <c r="Q38" s="339">
        <v>0</v>
      </c>
      <c r="R38" s="339">
        <v>0</v>
      </c>
      <c r="S38" s="339">
        <v>0</v>
      </c>
      <c r="T38" s="339">
        <v>0</v>
      </c>
      <c r="U38" s="339">
        <v>0</v>
      </c>
      <c r="V38" s="339">
        <v>0</v>
      </c>
      <c r="W38" s="339">
        <v>0</v>
      </c>
      <c r="X38" s="339">
        <v>0</v>
      </c>
      <c r="Y38" s="339">
        <v>0</v>
      </c>
      <c r="Z38" s="339">
        <v>0</v>
      </c>
      <c r="AA38" s="339">
        <v>0</v>
      </c>
      <c r="AB38" s="339">
        <v>0</v>
      </c>
      <c r="AC38" s="339">
        <v>0</v>
      </c>
      <c r="AD38" s="339">
        <v>0</v>
      </c>
      <c r="AE38" s="339">
        <v>0</v>
      </c>
      <c r="AF38" s="338">
        <f t="shared" si="3"/>
        <v>0</v>
      </c>
      <c r="AG38" s="347">
        <v>0</v>
      </c>
    </row>
    <row r="39" spans="1:33" ht="31.5" x14ac:dyDescent="0.25">
      <c r="A39" s="76" t="s">
        <v>154</v>
      </c>
      <c r="B39" s="48" t="s">
        <v>142</v>
      </c>
      <c r="C39" s="338">
        <v>0</v>
      </c>
      <c r="D39" s="338">
        <v>0</v>
      </c>
      <c r="E39" s="339">
        <v>0</v>
      </c>
      <c r="F39" s="339">
        <v>0</v>
      </c>
      <c r="G39" s="339">
        <v>0</v>
      </c>
      <c r="H39" s="339">
        <v>0</v>
      </c>
      <c r="I39" s="339">
        <v>0</v>
      </c>
      <c r="J39" s="339">
        <v>0</v>
      </c>
      <c r="K39" s="339">
        <v>0</v>
      </c>
      <c r="L39" s="339">
        <v>0</v>
      </c>
      <c r="M39" s="339">
        <v>0</v>
      </c>
      <c r="N39" s="339">
        <v>0</v>
      </c>
      <c r="O39" s="339">
        <v>0</v>
      </c>
      <c r="P39" s="339">
        <v>0</v>
      </c>
      <c r="Q39" s="339">
        <v>0</v>
      </c>
      <c r="R39" s="339">
        <v>0</v>
      </c>
      <c r="S39" s="339">
        <v>0</v>
      </c>
      <c r="T39" s="339">
        <v>0</v>
      </c>
      <c r="U39" s="339">
        <v>0</v>
      </c>
      <c r="V39" s="339">
        <v>0</v>
      </c>
      <c r="W39" s="339">
        <v>0</v>
      </c>
      <c r="X39" s="339">
        <v>0</v>
      </c>
      <c r="Y39" s="339">
        <v>0</v>
      </c>
      <c r="Z39" s="339">
        <v>0</v>
      </c>
      <c r="AA39" s="339">
        <v>0</v>
      </c>
      <c r="AB39" s="339">
        <v>0</v>
      </c>
      <c r="AC39" s="339">
        <v>0</v>
      </c>
      <c r="AD39" s="339">
        <v>0</v>
      </c>
      <c r="AE39" s="339">
        <v>0</v>
      </c>
      <c r="AF39" s="338">
        <f t="shared" si="3"/>
        <v>0</v>
      </c>
      <c r="AG39" s="347">
        <v>0</v>
      </c>
    </row>
    <row r="40" spans="1:33" ht="31.5" x14ac:dyDescent="0.25">
      <c r="A40" s="76" t="s">
        <v>153</v>
      </c>
      <c r="B40" s="48" t="s">
        <v>140</v>
      </c>
      <c r="C40" s="338">
        <v>0</v>
      </c>
      <c r="D40" s="338">
        <v>0</v>
      </c>
      <c r="E40" s="339">
        <v>0</v>
      </c>
      <c r="F40" s="339">
        <v>0</v>
      </c>
      <c r="G40" s="339">
        <v>0</v>
      </c>
      <c r="H40" s="339">
        <v>0</v>
      </c>
      <c r="I40" s="339">
        <v>0</v>
      </c>
      <c r="J40" s="339">
        <v>0</v>
      </c>
      <c r="K40" s="339">
        <v>0</v>
      </c>
      <c r="L40" s="339">
        <v>0</v>
      </c>
      <c r="M40" s="339">
        <v>0</v>
      </c>
      <c r="N40" s="339">
        <v>0</v>
      </c>
      <c r="O40" s="339">
        <v>0</v>
      </c>
      <c r="P40" s="339">
        <v>0</v>
      </c>
      <c r="Q40" s="339">
        <v>0</v>
      </c>
      <c r="R40" s="339">
        <v>0</v>
      </c>
      <c r="S40" s="339">
        <v>0</v>
      </c>
      <c r="T40" s="339">
        <v>0</v>
      </c>
      <c r="U40" s="339">
        <v>0</v>
      </c>
      <c r="V40" s="339">
        <v>0</v>
      </c>
      <c r="W40" s="339">
        <v>0</v>
      </c>
      <c r="X40" s="339">
        <v>0</v>
      </c>
      <c r="Y40" s="339">
        <v>0</v>
      </c>
      <c r="Z40" s="339">
        <v>0</v>
      </c>
      <c r="AA40" s="339">
        <v>0</v>
      </c>
      <c r="AB40" s="339">
        <v>0</v>
      </c>
      <c r="AC40" s="339">
        <v>0</v>
      </c>
      <c r="AD40" s="339">
        <v>0</v>
      </c>
      <c r="AE40" s="339">
        <v>0</v>
      </c>
      <c r="AF40" s="338">
        <f t="shared" si="3"/>
        <v>0</v>
      </c>
      <c r="AG40" s="347">
        <v>0</v>
      </c>
    </row>
    <row r="41" spans="1:33" x14ac:dyDescent="0.25">
      <c r="A41" s="76" t="s">
        <v>152</v>
      </c>
      <c r="B41" s="48" t="s">
        <v>138</v>
      </c>
      <c r="C41" s="338">
        <v>0</v>
      </c>
      <c r="D41" s="338">
        <v>0</v>
      </c>
      <c r="E41" s="339">
        <v>0</v>
      </c>
      <c r="F41" s="339">
        <v>0</v>
      </c>
      <c r="G41" s="339">
        <v>0</v>
      </c>
      <c r="H41" s="339">
        <v>0</v>
      </c>
      <c r="I41" s="339">
        <v>0</v>
      </c>
      <c r="J41" s="339">
        <v>0</v>
      </c>
      <c r="K41" s="339">
        <v>0</v>
      </c>
      <c r="L41" s="339">
        <v>0</v>
      </c>
      <c r="M41" s="339">
        <v>0</v>
      </c>
      <c r="N41" s="339">
        <v>0</v>
      </c>
      <c r="O41" s="339">
        <v>0</v>
      </c>
      <c r="P41" s="339">
        <v>0</v>
      </c>
      <c r="Q41" s="339">
        <v>0</v>
      </c>
      <c r="R41" s="339">
        <v>0</v>
      </c>
      <c r="S41" s="339">
        <v>0</v>
      </c>
      <c r="T41" s="339">
        <v>0</v>
      </c>
      <c r="U41" s="339">
        <v>0</v>
      </c>
      <c r="V41" s="339">
        <v>0</v>
      </c>
      <c r="W41" s="339">
        <v>0</v>
      </c>
      <c r="X41" s="339">
        <v>0</v>
      </c>
      <c r="Y41" s="339">
        <v>0</v>
      </c>
      <c r="Z41" s="339">
        <v>0</v>
      </c>
      <c r="AA41" s="339">
        <v>0</v>
      </c>
      <c r="AB41" s="339">
        <v>0</v>
      </c>
      <c r="AC41" s="339">
        <v>0</v>
      </c>
      <c r="AD41" s="339">
        <v>0</v>
      </c>
      <c r="AE41" s="339">
        <v>0</v>
      </c>
      <c r="AF41" s="338">
        <f t="shared" si="3"/>
        <v>0</v>
      </c>
      <c r="AG41" s="347">
        <v>0</v>
      </c>
    </row>
    <row r="42" spans="1:33" ht="18.75" x14ac:dyDescent="0.25">
      <c r="A42" s="76" t="s">
        <v>151</v>
      </c>
      <c r="B42" s="75" t="s">
        <v>136</v>
      </c>
      <c r="C42" s="344">
        <v>0</v>
      </c>
      <c r="D42" s="338">
        <v>0</v>
      </c>
      <c r="E42" s="339">
        <v>0</v>
      </c>
      <c r="F42" s="339">
        <v>0</v>
      </c>
      <c r="G42" s="339">
        <v>0</v>
      </c>
      <c r="H42" s="339">
        <v>0</v>
      </c>
      <c r="I42" s="339">
        <v>0</v>
      </c>
      <c r="J42" s="339">
        <v>0</v>
      </c>
      <c r="K42" s="339">
        <v>0</v>
      </c>
      <c r="L42" s="339">
        <v>0</v>
      </c>
      <c r="M42" s="339">
        <v>0</v>
      </c>
      <c r="N42" s="339">
        <v>0</v>
      </c>
      <c r="O42" s="339">
        <v>0</v>
      </c>
      <c r="P42" s="339">
        <v>0</v>
      </c>
      <c r="Q42" s="339">
        <v>0</v>
      </c>
      <c r="R42" s="339">
        <v>0</v>
      </c>
      <c r="S42" s="339">
        <v>0</v>
      </c>
      <c r="T42" s="339">
        <v>0</v>
      </c>
      <c r="U42" s="339">
        <v>0</v>
      </c>
      <c r="V42" s="339">
        <v>0</v>
      </c>
      <c r="W42" s="339">
        <v>0</v>
      </c>
      <c r="X42" s="339">
        <v>0</v>
      </c>
      <c r="Y42" s="339">
        <v>0</v>
      </c>
      <c r="Z42" s="339">
        <v>0</v>
      </c>
      <c r="AA42" s="339">
        <v>0</v>
      </c>
      <c r="AB42" s="339">
        <v>0</v>
      </c>
      <c r="AC42" s="339">
        <v>0</v>
      </c>
      <c r="AD42" s="339">
        <v>0</v>
      </c>
      <c r="AE42" s="339">
        <v>0</v>
      </c>
      <c r="AF42" s="338">
        <f t="shared" si="3"/>
        <v>0</v>
      </c>
      <c r="AG42" s="347">
        <v>0</v>
      </c>
    </row>
    <row r="43" spans="1:33" x14ac:dyDescent="0.25">
      <c r="A43" s="79" t="s">
        <v>59</v>
      </c>
      <c r="B43" s="78" t="s">
        <v>150</v>
      </c>
      <c r="C43" s="338">
        <v>0</v>
      </c>
      <c r="D43" s="338">
        <v>0</v>
      </c>
      <c r="E43" s="342">
        <v>0</v>
      </c>
      <c r="F43" s="342">
        <v>0</v>
      </c>
      <c r="G43" s="338">
        <v>0</v>
      </c>
      <c r="H43" s="338">
        <v>0</v>
      </c>
      <c r="I43" s="338">
        <v>0</v>
      </c>
      <c r="J43" s="338">
        <v>0</v>
      </c>
      <c r="K43" s="338">
        <v>0</v>
      </c>
      <c r="L43" s="338">
        <v>0</v>
      </c>
      <c r="M43" s="338">
        <v>0</v>
      </c>
      <c r="N43" s="343">
        <v>0</v>
      </c>
      <c r="O43" s="338">
        <v>0</v>
      </c>
      <c r="P43" s="338">
        <v>0</v>
      </c>
      <c r="Q43" s="338">
        <v>0</v>
      </c>
      <c r="R43" s="338">
        <v>0</v>
      </c>
      <c r="S43" s="338">
        <v>0</v>
      </c>
      <c r="T43" s="338">
        <v>0</v>
      </c>
      <c r="U43" s="338">
        <v>0</v>
      </c>
      <c r="V43" s="338">
        <v>0</v>
      </c>
      <c r="W43" s="338">
        <v>0</v>
      </c>
      <c r="X43" s="338">
        <v>0</v>
      </c>
      <c r="Y43" s="338">
        <v>0</v>
      </c>
      <c r="Z43" s="338">
        <v>0</v>
      </c>
      <c r="AA43" s="338">
        <v>0</v>
      </c>
      <c r="AB43" s="339">
        <v>0</v>
      </c>
      <c r="AC43" s="339">
        <v>0</v>
      </c>
      <c r="AD43" s="339">
        <v>0</v>
      </c>
      <c r="AE43" s="339">
        <v>0</v>
      </c>
      <c r="AF43" s="338">
        <f t="shared" si="3"/>
        <v>0</v>
      </c>
      <c r="AG43" s="347">
        <v>0</v>
      </c>
    </row>
    <row r="44" spans="1:33" x14ac:dyDescent="0.25">
      <c r="A44" s="76" t="s">
        <v>149</v>
      </c>
      <c r="B44" s="48" t="s">
        <v>148</v>
      </c>
      <c r="C44" s="338">
        <v>0</v>
      </c>
      <c r="D44" s="338">
        <v>0</v>
      </c>
      <c r="E44" s="339">
        <v>0</v>
      </c>
      <c r="F44" s="339">
        <v>0</v>
      </c>
      <c r="G44" s="339">
        <v>0</v>
      </c>
      <c r="H44" s="339">
        <v>0</v>
      </c>
      <c r="I44" s="339">
        <v>0</v>
      </c>
      <c r="J44" s="339">
        <v>0</v>
      </c>
      <c r="K44" s="339">
        <v>0</v>
      </c>
      <c r="L44" s="339">
        <v>0</v>
      </c>
      <c r="M44" s="339">
        <v>0</v>
      </c>
      <c r="N44" s="339">
        <v>0</v>
      </c>
      <c r="O44" s="339">
        <v>0</v>
      </c>
      <c r="P44" s="339">
        <v>0</v>
      </c>
      <c r="Q44" s="339">
        <v>0</v>
      </c>
      <c r="R44" s="339">
        <v>0</v>
      </c>
      <c r="S44" s="339">
        <v>0</v>
      </c>
      <c r="T44" s="339">
        <v>0</v>
      </c>
      <c r="U44" s="339">
        <v>0</v>
      </c>
      <c r="V44" s="339">
        <v>0</v>
      </c>
      <c r="W44" s="339">
        <v>0</v>
      </c>
      <c r="X44" s="339">
        <v>0</v>
      </c>
      <c r="Y44" s="339">
        <v>0</v>
      </c>
      <c r="Z44" s="339">
        <v>0</v>
      </c>
      <c r="AA44" s="339">
        <v>0</v>
      </c>
      <c r="AB44" s="339">
        <v>0</v>
      </c>
      <c r="AC44" s="339">
        <v>0</v>
      </c>
      <c r="AD44" s="339">
        <v>0</v>
      </c>
      <c r="AE44" s="339">
        <v>0</v>
      </c>
      <c r="AF44" s="338">
        <f t="shared" si="3"/>
        <v>0</v>
      </c>
      <c r="AG44" s="347">
        <v>0</v>
      </c>
    </row>
    <row r="45" spans="1:33" x14ac:dyDescent="0.25">
      <c r="A45" s="76" t="s">
        <v>147</v>
      </c>
      <c r="B45" s="48" t="s">
        <v>146</v>
      </c>
      <c r="C45" s="338">
        <v>0</v>
      </c>
      <c r="D45" s="338">
        <v>0</v>
      </c>
      <c r="E45" s="339">
        <v>0</v>
      </c>
      <c r="F45" s="339">
        <v>0</v>
      </c>
      <c r="G45" s="339">
        <v>0</v>
      </c>
      <c r="H45" s="339">
        <v>0</v>
      </c>
      <c r="I45" s="339">
        <v>0</v>
      </c>
      <c r="J45" s="339">
        <v>0</v>
      </c>
      <c r="K45" s="339">
        <v>0</v>
      </c>
      <c r="L45" s="339">
        <v>0</v>
      </c>
      <c r="M45" s="339">
        <v>0</v>
      </c>
      <c r="N45" s="341">
        <v>0</v>
      </c>
      <c r="O45" s="339">
        <v>0</v>
      </c>
      <c r="P45" s="339">
        <v>0</v>
      </c>
      <c r="Q45" s="339">
        <v>0</v>
      </c>
      <c r="R45" s="339">
        <v>0</v>
      </c>
      <c r="S45" s="339">
        <v>0</v>
      </c>
      <c r="T45" s="339">
        <v>0</v>
      </c>
      <c r="U45" s="339">
        <v>0</v>
      </c>
      <c r="V45" s="339">
        <v>0</v>
      </c>
      <c r="W45" s="339">
        <v>0</v>
      </c>
      <c r="X45" s="339">
        <v>0</v>
      </c>
      <c r="Y45" s="339">
        <v>0</v>
      </c>
      <c r="Z45" s="339">
        <v>0</v>
      </c>
      <c r="AA45" s="339">
        <v>0</v>
      </c>
      <c r="AB45" s="339">
        <v>0</v>
      </c>
      <c r="AC45" s="339">
        <v>0</v>
      </c>
      <c r="AD45" s="339">
        <v>0</v>
      </c>
      <c r="AE45" s="339">
        <v>0</v>
      </c>
      <c r="AF45" s="338">
        <f t="shared" si="3"/>
        <v>0</v>
      </c>
      <c r="AG45" s="347">
        <v>0</v>
      </c>
    </row>
    <row r="46" spans="1:33" x14ac:dyDescent="0.25">
      <c r="A46" s="76" t="s">
        <v>145</v>
      </c>
      <c r="B46" s="48" t="s">
        <v>144</v>
      </c>
      <c r="C46" s="338">
        <v>0</v>
      </c>
      <c r="D46" s="338">
        <v>0</v>
      </c>
      <c r="E46" s="339">
        <v>0</v>
      </c>
      <c r="F46" s="339">
        <v>0</v>
      </c>
      <c r="G46" s="339">
        <v>0</v>
      </c>
      <c r="H46" s="339">
        <v>0</v>
      </c>
      <c r="I46" s="339">
        <v>0</v>
      </c>
      <c r="J46" s="339">
        <v>0</v>
      </c>
      <c r="K46" s="339">
        <v>0</v>
      </c>
      <c r="L46" s="339">
        <v>0</v>
      </c>
      <c r="M46" s="339">
        <v>0</v>
      </c>
      <c r="N46" s="339">
        <v>0</v>
      </c>
      <c r="O46" s="339">
        <v>0</v>
      </c>
      <c r="P46" s="339">
        <v>0</v>
      </c>
      <c r="Q46" s="339">
        <v>0</v>
      </c>
      <c r="R46" s="339">
        <v>0</v>
      </c>
      <c r="S46" s="339">
        <v>0</v>
      </c>
      <c r="T46" s="339">
        <v>0</v>
      </c>
      <c r="U46" s="339">
        <v>0</v>
      </c>
      <c r="V46" s="339">
        <v>0</v>
      </c>
      <c r="W46" s="339">
        <v>0</v>
      </c>
      <c r="X46" s="339">
        <v>0</v>
      </c>
      <c r="Y46" s="339">
        <v>0</v>
      </c>
      <c r="Z46" s="339">
        <v>0</v>
      </c>
      <c r="AA46" s="339">
        <v>0</v>
      </c>
      <c r="AB46" s="339">
        <v>0</v>
      </c>
      <c r="AC46" s="339">
        <v>0</v>
      </c>
      <c r="AD46" s="339">
        <v>0</v>
      </c>
      <c r="AE46" s="339">
        <v>0</v>
      </c>
      <c r="AF46" s="338">
        <f t="shared" si="3"/>
        <v>0</v>
      </c>
      <c r="AG46" s="347">
        <v>0</v>
      </c>
    </row>
    <row r="47" spans="1:33" ht="31.5" x14ac:dyDescent="0.25">
      <c r="A47" s="76" t="s">
        <v>143</v>
      </c>
      <c r="B47" s="48" t="s">
        <v>142</v>
      </c>
      <c r="C47" s="338">
        <v>0</v>
      </c>
      <c r="D47" s="338">
        <v>0</v>
      </c>
      <c r="E47" s="339">
        <v>0</v>
      </c>
      <c r="F47" s="339">
        <v>0</v>
      </c>
      <c r="G47" s="339">
        <v>0</v>
      </c>
      <c r="H47" s="339">
        <v>0</v>
      </c>
      <c r="I47" s="339">
        <v>0</v>
      </c>
      <c r="J47" s="339">
        <v>0</v>
      </c>
      <c r="K47" s="339">
        <v>0</v>
      </c>
      <c r="L47" s="339">
        <v>0</v>
      </c>
      <c r="M47" s="339">
        <v>0</v>
      </c>
      <c r="N47" s="339">
        <v>0</v>
      </c>
      <c r="O47" s="339">
        <v>0</v>
      </c>
      <c r="P47" s="339">
        <v>0</v>
      </c>
      <c r="Q47" s="339">
        <v>0</v>
      </c>
      <c r="R47" s="339">
        <v>0</v>
      </c>
      <c r="S47" s="339">
        <v>0</v>
      </c>
      <c r="T47" s="339">
        <v>0</v>
      </c>
      <c r="U47" s="339">
        <v>0</v>
      </c>
      <c r="V47" s="339">
        <v>0</v>
      </c>
      <c r="W47" s="339">
        <v>0</v>
      </c>
      <c r="X47" s="339">
        <v>0</v>
      </c>
      <c r="Y47" s="339">
        <v>0</v>
      </c>
      <c r="Z47" s="339">
        <v>0</v>
      </c>
      <c r="AA47" s="339">
        <v>0</v>
      </c>
      <c r="AB47" s="339">
        <v>0</v>
      </c>
      <c r="AC47" s="339">
        <v>0</v>
      </c>
      <c r="AD47" s="339">
        <v>0</v>
      </c>
      <c r="AE47" s="339">
        <v>0</v>
      </c>
      <c r="AF47" s="338">
        <f t="shared" si="3"/>
        <v>0</v>
      </c>
      <c r="AG47" s="347">
        <v>0</v>
      </c>
    </row>
    <row r="48" spans="1:33" ht="31.5" x14ac:dyDescent="0.25">
      <c r="A48" s="76" t="s">
        <v>141</v>
      </c>
      <c r="B48" s="48" t="s">
        <v>140</v>
      </c>
      <c r="C48" s="338">
        <v>0</v>
      </c>
      <c r="D48" s="338">
        <v>0</v>
      </c>
      <c r="E48" s="339">
        <v>0</v>
      </c>
      <c r="F48" s="339">
        <v>0</v>
      </c>
      <c r="G48" s="339">
        <v>0</v>
      </c>
      <c r="H48" s="339">
        <v>0</v>
      </c>
      <c r="I48" s="339">
        <v>0</v>
      </c>
      <c r="J48" s="339">
        <v>0</v>
      </c>
      <c r="K48" s="339">
        <v>0</v>
      </c>
      <c r="L48" s="339">
        <v>0</v>
      </c>
      <c r="M48" s="339">
        <v>0</v>
      </c>
      <c r="N48" s="339">
        <v>0</v>
      </c>
      <c r="O48" s="339">
        <v>0</v>
      </c>
      <c r="P48" s="339">
        <v>0</v>
      </c>
      <c r="Q48" s="339">
        <v>0</v>
      </c>
      <c r="R48" s="339">
        <v>0</v>
      </c>
      <c r="S48" s="339">
        <v>0</v>
      </c>
      <c r="T48" s="339">
        <v>0</v>
      </c>
      <c r="U48" s="339">
        <v>0</v>
      </c>
      <c r="V48" s="339">
        <v>0</v>
      </c>
      <c r="W48" s="339">
        <v>0</v>
      </c>
      <c r="X48" s="339">
        <v>0</v>
      </c>
      <c r="Y48" s="339">
        <v>0</v>
      </c>
      <c r="Z48" s="339">
        <v>0</v>
      </c>
      <c r="AA48" s="339">
        <v>0</v>
      </c>
      <c r="AB48" s="339">
        <v>0</v>
      </c>
      <c r="AC48" s="339">
        <v>0</v>
      </c>
      <c r="AD48" s="339">
        <v>0</v>
      </c>
      <c r="AE48" s="339">
        <v>0</v>
      </c>
      <c r="AF48" s="338">
        <f t="shared" si="3"/>
        <v>0</v>
      </c>
      <c r="AG48" s="347">
        <v>0</v>
      </c>
    </row>
    <row r="49" spans="1:33" x14ac:dyDescent="0.25">
      <c r="A49" s="76" t="s">
        <v>139</v>
      </c>
      <c r="B49" s="48" t="s">
        <v>138</v>
      </c>
      <c r="C49" s="338">
        <v>0</v>
      </c>
      <c r="D49" s="338">
        <v>0</v>
      </c>
      <c r="E49" s="339">
        <v>0</v>
      </c>
      <c r="F49" s="339">
        <v>0</v>
      </c>
      <c r="G49" s="339">
        <v>0</v>
      </c>
      <c r="H49" s="339">
        <v>0</v>
      </c>
      <c r="I49" s="339">
        <v>0</v>
      </c>
      <c r="J49" s="339">
        <v>0</v>
      </c>
      <c r="K49" s="339">
        <v>0</v>
      </c>
      <c r="L49" s="339">
        <v>0</v>
      </c>
      <c r="M49" s="339">
        <v>0</v>
      </c>
      <c r="N49" s="339">
        <v>0</v>
      </c>
      <c r="O49" s="339">
        <v>0</v>
      </c>
      <c r="P49" s="339">
        <v>0</v>
      </c>
      <c r="Q49" s="339">
        <v>0</v>
      </c>
      <c r="R49" s="339">
        <v>0</v>
      </c>
      <c r="S49" s="339">
        <v>0</v>
      </c>
      <c r="T49" s="339">
        <v>0</v>
      </c>
      <c r="U49" s="339">
        <v>0</v>
      </c>
      <c r="V49" s="339">
        <v>0</v>
      </c>
      <c r="W49" s="339">
        <v>0</v>
      </c>
      <c r="X49" s="339">
        <v>0</v>
      </c>
      <c r="Y49" s="339">
        <v>0</v>
      </c>
      <c r="Z49" s="339">
        <v>0</v>
      </c>
      <c r="AA49" s="339">
        <v>0</v>
      </c>
      <c r="AB49" s="339">
        <v>0</v>
      </c>
      <c r="AC49" s="339">
        <v>0</v>
      </c>
      <c r="AD49" s="339">
        <v>0</v>
      </c>
      <c r="AE49" s="339">
        <v>0</v>
      </c>
      <c r="AF49" s="338">
        <f t="shared" si="3"/>
        <v>0</v>
      </c>
      <c r="AG49" s="347">
        <v>0</v>
      </c>
    </row>
    <row r="50" spans="1:33" ht="18.75" x14ac:dyDescent="0.25">
      <c r="A50" s="76" t="s">
        <v>137</v>
      </c>
      <c r="B50" s="75" t="s">
        <v>136</v>
      </c>
      <c r="C50" s="344">
        <v>0</v>
      </c>
      <c r="D50" s="338">
        <v>0</v>
      </c>
      <c r="E50" s="339">
        <v>0</v>
      </c>
      <c r="F50" s="339">
        <v>0</v>
      </c>
      <c r="G50" s="339">
        <v>0</v>
      </c>
      <c r="H50" s="339">
        <v>0</v>
      </c>
      <c r="I50" s="339">
        <v>0</v>
      </c>
      <c r="J50" s="339">
        <v>0</v>
      </c>
      <c r="K50" s="339">
        <v>0</v>
      </c>
      <c r="L50" s="339">
        <v>0</v>
      </c>
      <c r="M50" s="339">
        <v>0</v>
      </c>
      <c r="N50" s="339">
        <v>0</v>
      </c>
      <c r="O50" s="339">
        <v>0</v>
      </c>
      <c r="P50" s="339">
        <v>0</v>
      </c>
      <c r="Q50" s="339">
        <v>0</v>
      </c>
      <c r="R50" s="339">
        <v>0</v>
      </c>
      <c r="S50" s="339">
        <v>0</v>
      </c>
      <c r="T50" s="339">
        <v>0</v>
      </c>
      <c r="U50" s="339">
        <v>0</v>
      </c>
      <c r="V50" s="339">
        <v>0</v>
      </c>
      <c r="W50" s="339">
        <v>0</v>
      </c>
      <c r="X50" s="339">
        <v>0</v>
      </c>
      <c r="Y50" s="339">
        <v>0</v>
      </c>
      <c r="Z50" s="339">
        <v>0</v>
      </c>
      <c r="AA50" s="339">
        <v>0</v>
      </c>
      <c r="AB50" s="339">
        <v>0</v>
      </c>
      <c r="AC50" s="339">
        <v>0</v>
      </c>
      <c r="AD50" s="339">
        <v>0</v>
      </c>
      <c r="AE50" s="339">
        <v>0</v>
      </c>
      <c r="AF50" s="338">
        <f t="shared" si="3"/>
        <v>0</v>
      </c>
      <c r="AG50" s="347">
        <v>0</v>
      </c>
    </row>
    <row r="51" spans="1:33" ht="35.25" customHeight="1" x14ac:dyDescent="0.25">
      <c r="A51" s="79" t="s">
        <v>57</v>
      </c>
      <c r="B51" s="78" t="s">
        <v>135</v>
      </c>
      <c r="C51" s="338">
        <v>0</v>
      </c>
      <c r="D51" s="338">
        <v>0</v>
      </c>
      <c r="E51" s="342">
        <v>0</v>
      </c>
      <c r="F51" s="342">
        <v>0</v>
      </c>
      <c r="G51" s="338">
        <v>0</v>
      </c>
      <c r="H51" s="338">
        <v>0</v>
      </c>
      <c r="I51" s="338">
        <v>0</v>
      </c>
      <c r="J51" s="338">
        <v>0</v>
      </c>
      <c r="K51" s="338">
        <v>0</v>
      </c>
      <c r="L51" s="338">
        <v>0</v>
      </c>
      <c r="M51" s="338">
        <v>0</v>
      </c>
      <c r="N51" s="343">
        <v>0</v>
      </c>
      <c r="O51" s="338">
        <v>0</v>
      </c>
      <c r="P51" s="338">
        <v>0</v>
      </c>
      <c r="Q51" s="338">
        <v>0</v>
      </c>
      <c r="R51" s="338">
        <v>0</v>
      </c>
      <c r="S51" s="338">
        <v>0</v>
      </c>
      <c r="T51" s="338">
        <v>0</v>
      </c>
      <c r="U51" s="338">
        <v>0</v>
      </c>
      <c r="V51" s="338">
        <v>0</v>
      </c>
      <c r="W51" s="338">
        <v>0</v>
      </c>
      <c r="X51" s="338">
        <v>0</v>
      </c>
      <c r="Y51" s="338">
        <v>0</v>
      </c>
      <c r="Z51" s="338">
        <v>0</v>
      </c>
      <c r="AA51" s="338">
        <v>0</v>
      </c>
      <c r="AB51" s="339">
        <v>0</v>
      </c>
      <c r="AC51" s="339">
        <v>0</v>
      </c>
      <c r="AD51" s="339">
        <v>0</v>
      </c>
      <c r="AE51" s="339">
        <v>0</v>
      </c>
      <c r="AF51" s="338">
        <f t="shared" si="3"/>
        <v>0</v>
      </c>
      <c r="AG51" s="347">
        <v>0</v>
      </c>
    </row>
    <row r="52" spans="1:33" x14ac:dyDescent="0.25">
      <c r="A52" s="76" t="s">
        <v>134</v>
      </c>
      <c r="B52" s="48" t="s">
        <v>133</v>
      </c>
      <c r="C52" s="338">
        <v>0</v>
      </c>
      <c r="D52" s="338">
        <v>0</v>
      </c>
      <c r="E52" s="339">
        <v>0</v>
      </c>
      <c r="F52" s="339">
        <v>0</v>
      </c>
      <c r="G52" s="339">
        <v>0</v>
      </c>
      <c r="H52" s="339">
        <v>0</v>
      </c>
      <c r="I52" s="339">
        <v>0</v>
      </c>
      <c r="J52" s="339">
        <v>0</v>
      </c>
      <c r="K52" s="339">
        <v>0</v>
      </c>
      <c r="L52" s="339">
        <v>0</v>
      </c>
      <c r="M52" s="339">
        <v>0</v>
      </c>
      <c r="N52" s="339">
        <v>0</v>
      </c>
      <c r="O52" s="339">
        <v>0</v>
      </c>
      <c r="P52" s="339">
        <v>0</v>
      </c>
      <c r="Q52" s="339">
        <v>0</v>
      </c>
      <c r="R52" s="339">
        <v>0</v>
      </c>
      <c r="S52" s="339">
        <v>0</v>
      </c>
      <c r="T52" s="339">
        <v>0</v>
      </c>
      <c r="U52" s="339">
        <v>0</v>
      </c>
      <c r="V52" s="339">
        <v>0</v>
      </c>
      <c r="W52" s="339">
        <v>0</v>
      </c>
      <c r="X52" s="339">
        <v>0</v>
      </c>
      <c r="Y52" s="339">
        <v>0</v>
      </c>
      <c r="Z52" s="339">
        <v>0</v>
      </c>
      <c r="AA52" s="339">
        <v>0</v>
      </c>
      <c r="AB52" s="339">
        <v>0</v>
      </c>
      <c r="AC52" s="339">
        <v>0</v>
      </c>
      <c r="AD52" s="339">
        <v>0</v>
      </c>
      <c r="AE52" s="339">
        <v>0</v>
      </c>
      <c r="AF52" s="338">
        <f t="shared" si="3"/>
        <v>0</v>
      </c>
      <c r="AG52" s="347">
        <v>0</v>
      </c>
    </row>
    <row r="53" spans="1:33" x14ac:dyDescent="0.25">
      <c r="A53" s="76" t="s">
        <v>132</v>
      </c>
      <c r="B53" s="48" t="s">
        <v>126</v>
      </c>
      <c r="C53" s="338">
        <v>0</v>
      </c>
      <c r="D53" s="338">
        <v>0</v>
      </c>
      <c r="E53" s="339">
        <v>0</v>
      </c>
      <c r="F53" s="339">
        <v>0</v>
      </c>
      <c r="G53" s="339">
        <v>0</v>
      </c>
      <c r="H53" s="339">
        <v>0</v>
      </c>
      <c r="I53" s="339">
        <v>0</v>
      </c>
      <c r="J53" s="339">
        <v>0</v>
      </c>
      <c r="K53" s="339">
        <v>0</v>
      </c>
      <c r="L53" s="339">
        <v>0</v>
      </c>
      <c r="M53" s="339">
        <v>0</v>
      </c>
      <c r="N53" s="341">
        <v>0</v>
      </c>
      <c r="O53" s="339">
        <v>0</v>
      </c>
      <c r="P53" s="339">
        <v>0</v>
      </c>
      <c r="Q53" s="339">
        <v>0</v>
      </c>
      <c r="R53" s="339">
        <v>0</v>
      </c>
      <c r="S53" s="339">
        <v>0</v>
      </c>
      <c r="T53" s="339">
        <v>0</v>
      </c>
      <c r="U53" s="339">
        <v>0</v>
      </c>
      <c r="V53" s="339">
        <v>0</v>
      </c>
      <c r="W53" s="339">
        <v>0</v>
      </c>
      <c r="X53" s="339">
        <v>0</v>
      </c>
      <c r="Y53" s="339">
        <v>0</v>
      </c>
      <c r="Z53" s="339">
        <v>0</v>
      </c>
      <c r="AA53" s="339">
        <v>0</v>
      </c>
      <c r="AB53" s="339">
        <v>0</v>
      </c>
      <c r="AC53" s="339">
        <v>0</v>
      </c>
      <c r="AD53" s="339">
        <v>0</v>
      </c>
      <c r="AE53" s="339">
        <v>0</v>
      </c>
      <c r="AF53" s="338">
        <f t="shared" si="3"/>
        <v>0</v>
      </c>
      <c r="AG53" s="347">
        <v>0</v>
      </c>
    </row>
    <row r="54" spans="1:33" x14ac:dyDescent="0.25">
      <c r="A54" s="76" t="s">
        <v>131</v>
      </c>
      <c r="B54" s="75" t="s">
        <v>125</v>
      </c>
      <c r="C54" s="344">
        <v>0</v>
      </c>
      <c r="D54" s="338">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8">
        <f t="shared" si="3"/>
        <v>0</v>
      </c>
      <c r="AG54" s="347">
        <v>0</v>
      </c>
    </row>
    <row r="55" spans="1:33" x14ac:dyDescent="0.25">
      <c r="A55" s="76" t="s">
        <v>130</v>
      </c>
      <c r="B55" s="75" t="s">
        <v>124</v>
      </c>
      <c r="C55" s="344">
        <v>0</v>
      </c>
      <c r="D55" s="338">
        <v>0</v>
      </c>
      <c r="E55" s="339">
        <v>0</v>
      </c>
      <c r="F55" s="339">
        <v>0</v>
      </c>
      <c r="G55" s="339">
        <v>0</v>
      </c>
      <c r="H55" s="339">
        <v>0</v>
      </c>
      <c r="I55" s="339">
        <v>0</v>
      </c>
      <c r="J55" s="339">
        <v>0</v>
      </c>
      <c r="K55" s="339">
        <v>0</v>
      </c>
      <c r="L55" s="339">
        <v>0</v>
      </c>
      <c r="M55" s="339">
        <v>0</v>
      </c>
      <c r="N55" s="339">
        <v>0</v>
      </c>
      <c r="O55" s="339">
        <v>0</v>
      </c>
      <c r="P55" s="339">
        <v>0</v>
      </c>
      <c r="Q55" s="339">
        <v>0</v>
      </c>
      <c r="R55" s="339">
        <v>0</v>
      </c>
      <c r="S55" s="339">
        <v>0</v>
      </c>
      <c r="T55" s="339">
        <v>0</v>
      </c>
      <c r="U55" s="339">
        <v>0</v>
      </c>
      <c r="V55" s="339">
        <v>0</v>
      </c>
      <c r="W55" s="339">
        <v>0</v>
      </c>
      <c r="X55" s="339">
        <v>0</v>
      </c>
      <c r="Y55" s="339">
        <v>0</v>
      </c>
      <c r="Z55" s="339">
        <v>0</v>
      </c>
      <c r="AA55" s="339">
        <v>0</v>
      </c>
      <c r="AB55" s="339">
        <v>0</v>
      </c>
      <c r="AC55" s="339">
        <v>0</v>
      </c>
      <c r="AD55" s="339">
        <v>0</v>
      </c>
      <c r="AE55" s="339">
        <v>0</v>
      </c>
      <c r="AF55" s="338">
        <f t="shared" si="3"/>
        <v>0</v>
      </c>
      <c r="AG55" s="347">
        <v>0</v>
      </c>
    </row>
    <row r="56" spans="1:33" x14ac:dyDescent="0.25">
      <c r="A56" s="76" t="s">
        <v>129</v>
      </c>
      <c r="B56" s="75" t="s">
        <v>123</v>
      </c>
      <c r="C56" s="344">
        <v>0</v>
      </c>
      <c r="D56" s="338">
        <v>0</v>
      </c>
      <c r="E56" s="339">
        <v>0</v>
      </c>
      <c r="F56" s="339">
        <v>0</v>
      </c>
      <c r="G56" s="339">
        <v>0</v>
      </c>
      <c r="H56" s="339">
        <v>0</v>
      </c>
      <c r="I56" s="339">
        <v>0</v>
      </c>
      <c r="J56" s="339">
        <v>0</v>
      </c>
      <c r="K56" s="339">
        <v>0</v>
      </c>
      <c r="L56" s="339">
        <v>0</v>
      </c>
      <c r="M56" s="339">
        <v>0</v>
      </c>
      <c r="N56" s="339">
        <v>0</v>
      </c>
      <c r="O56" s="339">
        <v>0</v>
      </c>
      <c r="P56" s="339">
        <v>0</v>
      </c>
      <c r="Q56" s="339">
        <v>0</v>
      </c>
      <c r="R56" s="339">
        <v>0</v>
      </c>
      <c r="S56" s="339">
        <v>0</v>
      </c>
      <c r="T56" s="339">
        <v>0</v>
      </c>
      <c r="U56" s="339">
        <v>0</v>
      </c>
      <c r="V56" s="339">
        <v>0</v>
      </c>
      <c r="W56" s="339">
        <v>0</v>
      </c>
      <c r="X56" s="339">
        <v>0</v>
      </c>
      <c r="Y56" s="339">
        <v>0</v>
      </c>
      <c r="Z56" s="339">
        <v>0</v>
      </c>
      <c r="AA56" s="339">
        <v>0</v>
      </c>
      <c r="AB56" s="339">
        <v>0</v>
      </c>
      <c r="AC56" s="339">
        <v>0</v>
      </c>
      <c r="AD56" s="339">
        <v>0</v>
      </c>
      <c r="AE56" s="339">
        <v>0</v>
      </c>
      <c r="AF56" s="338">
        <f t="shared" si="3"/>
        <v>0</v>
      </c>
      <c r="AG56" s="347">
        <v>0</v>
      </c>
    </row>
    <row r="57" spans="1:33" ht="18.75" x14ac:dyDescent="0.25">
      <c r="A57" s="76" t="s">
        <v>128</v>
      </c>
      <c r="B57" s="75" t="s">
        <v>122</v>
      </c>
      <c r="C57" s="344">
        <v>0</v>
      </c>
      <c r="D57" s="338">
        <v>0</v>
      </c>
      <c r="E57" s="339">
        <v>0</v>
      </c>
      <c r="F57" s="339">
        <v>0</v>
      </c>
      <c r="G57" s="339">
        <v>0</v>
      </c>
      <c r="H57" s="339">
        <v>0</v>
      </c>
      <c r="I57" s="339">
        <v>0</v>
      </c>
      <c r="J57" s="339">
        <v>0</v>
      </c>
      <c r="K57" s="339">
        <v>0</v>
      </c>
      <c r="L57" s="339">
        <v>0</v>
      </c>
      <c r="M57" s="339">
        <v>0</v>
      </c>
      <c r="N57" s="339">
        <v>0</v>
      </c>
      <c r="O57" s="339">
        <v>0</v>
      </c>
      <c r="P57" s="339">
        <v>0</v>
      </c>
      <c r="Q57" s="339">
        <v>0</v>
      </c>
      <c r="R57" s="339">
        <v>0</v>
      </c>
      <c r="S57" s="339">
        <v>0</v>
      </c>
      <c r="T57" s="339">
        <v>0</v>
      </c>
      <c r="U57" s="339">
        <v>0</v>
      </c>
      <c r="V57" s="339">
        <v>0</v>
      </c>
      <c r="W57" s="339">
        <v>0</v>
      </c>
      <c r="X57" s="339">
        <v>0</v>
      </c>
      <c r="Y57" s="339">
        <v>0</v>
      </c>
      <c r="Z57" s="339">
        <v>0</v>
      </c>
      <c r="AA57" s="339">
        <v>0</v>
      </c>
      <c r="AB57" s="339">
        <v>0</v>
      </c>
      <c r="AC57" s="339">
        <v>0</v>
      </c>
      <c r="AD57" s="339">
        <v>0</v>
      </c>
      <c r="AE57" s="339">
        <v>0</v>
      </c>
      <c r="AF57" s="338">
        <f t="shared" si="3"/>
        <v>0</v>
      </c>
      <c r="AG57" s="347">
        <v>0</v>
      </c>
    </row>
    <row r="58" spans="1:33" ht="36.75" customHeight="1" x14ac:dyDescent="0.25">
      <c r="A58" s="79" t="s">
        <v>56</v>
      </c>
      <c r="B58" s="103" t="s">
        <v>228</v>
      </c>
      <c r="C58" s="344">
        <v>0</v>
      </c>
      <c r="D58" s="338">
        <v>0</v>
      </c>
      <c r="E58" s="342">
        <v>0</v>
      </c>
      <c r="F58" s="342">
        <v>0</v>
      </c>
      <c r="G58" s="338">
        <v>0</v>
      </c>
      <c r="H58" s="338">
        <v>0</v>
      </c>
      <c r="I58" s="338">
        <v>0</v>
      </c>
      <c r="J58" s="338">
        <v>0</v>
      </c>
      <c r="K58" s="338">
        <v>0</v>
      </c>
      <c r="L58" s="338">
        <v>0</v>
      </c>
      <c r="M58" s="338">
        <v>0</v>
      </c>
      <c r="N58" s="343">
        <v>0</v>
      </c>
      <c r="O58" s="338">
        <v>0</v>
      </c>
      <c r="P58" s="338">
        <v>0</v>
      </c>
      <c r="Q58" s="338">
        <v>0</v>
      </c>
      <c r="R58" s="338">
        <v>0</v>
      </c>
      <c r="S58" s="338">
        <v>0</v>
      </c>
      <c r="T58" s="338">
        <v>0</v>
      </c>
      <c r="U58" s="338">
        <v>0</v>
      </c>
      <c r="V58" s="338">
        <v>0</v>
      </c>
      <c r="W58" s="338">
        <v>0</v>
      </c>
      <c r="X58" s="338">
        <v>0</v>
      </c>
      <c r="Y58" s="338">
        <v>0</v>
      </c>
      <c r="Z58" s="338">
        <v>0</v>
      </c>
      <c r="AA58" s="338">
        <v>0</v>
      </c>
      <c r="AB58" s="339">
        <v>0</v>
      </c>
      <c r="AC58" s="339">
        <v>0</v>
      </c>
      <c r="AD58" s="339">
        <v>0</v>
      </c>
      <c r="AE58" s="339">
        <v>0</v>
      </c>
      <c r="AF58" s="338">
        <f t="shared" si="3"/>
        <v>0</v>
      </c>
      <c r="AG58" s="347">
        <v>0</v>
      </c>
    </row>
    <row r="59" spans="1:33" x14ac:dyDescent="0.25">
      <c r="A59" s="79" t="s">
        <v>54</v>
      </c>
      <c r="B59" s="78" t="s">
        <v>127</v>
      </c>
      <c r="C59" s="338">
        <v>0</v>
      </c>
      <c r="D59" s="338">
        <v>0</v>
      </c>
      <c r="E59" s="342">
        <v>0</v>
      </c>
      <c r="F59" s="342">
        <v>0</v>
      </c>
      <c r="G59" s="338">
        <v>0</v>
      </c>
      <c r="H59" s="338">
        <v>0</v>
      </c>
      <c r="I59" s="338">
        <v>0</v>
      </c>
      <c r="J59" s="338">
        <v>0</v>
      </c>
      <c r="K59" s="338">
        <v>0</v>
      </c>
      <c r="L59" s="338">
        <v>0</v>
      </c>
      <c r="M59" s="338">
        <v>0</v>
      </c>
      <c r="N59" s="343">
        <v>0</v>
      </c>
      <c r="O59" s="338">
        <v>0</v>
      </c>
      <c r="P59" s="338">
        <v>0</v>
      </c>
      <c r="Q59" s="338">
        <v>0</v>
      </c>
      <c r="R59" s="338">
        <v>0</v>
      </c>
      <c r="S59" s="338">
        <v>0</v>
      </c>
      <c r="T59" s="338">
        <v>0</v>
      </c>
      <c r="U59" s="338">
        <v>0</v>
      </c>
      <c r="V59" s="338">
        <v>0</v>
      </c>
      <c r="W59" s="338">
        <v>0</v>
      </c>
      <c r="X59" s="338">
        <v>0</v>
      </c>
      <c r="Y59" s="338">
        <v>0</v>
      </c>
      <c r="Z59" s="338">
        <v>0</v>
      </c>
      <c r="AA59" s="338">
        <v>0</v>
      </c>
      <c r="AB59" s="339">
        <v>0</v>
      </c>
      <c r="AC59" s="339">
        <v>0</v>
      </c>
      <c r="AD59" s="339">
        <v>0</v>
      </c>
      <c r="AE59" s="339">
        <v>0</v>
      </c>
      <c r="AF59" s="338">
        <f t="shared" si="3"/>
        <v>0</v>
      </c>
      <c r="AG59" s="347">
        <v>0</v>
      </c>
    </row>
    <row r="60" spans="1:33" x14ac:dyDescent="0.25">
      <c r="A60" s="76" t="s">
        <v>222</v>
      </c>
      <c r="B60" s="77" t="s">
        <v>148</v>
      </c>
      <c r="C60" s="345">
        <v>0</v>
      </c>
      <c r="D60" s="338">
        <v>0</v>
      </c>
      <c r="E60" s="339">
        <v>0</v>
      </c>
      <c r="F60" s="339">
        <v>0</v>
      </c>
      <c r="G60" s="339">
        <v>0</v>
      </c>
      <c r="H60" s="339">
        <v>0</v>
      </c>
      <c r="I60" s="339">
        <v>0</v>
      </c>
      <c r="J60" s="339">
        <v>0</v>
      </c>
      <c r="K60" s="339">
        <v>0</v>
      </c>
      <c r="L60" s="339">
        <v>0</v>
      </c>
      <c r="M60" s="339">
        <v>0</v>
      </c>
      <c r="N60" s="339">
        <v>0</v>
      </c>
      <c r="O60" s="339">
        <v>0</v>
      </c>
      <c r="P60" s="339">
        <v>0</v>
      </c>
      <c r="Q60" s="339">
        <v>0</v>
      </c>
      <c r="R60" s="339">
        <v>0</v>
      </c>
      <c r="S60" s="339">
        <v>0</v>
      </c>
      <c r="T60" s="339">
        <v>0</v>
      </c>
      <c r="U60" s="339">
        <v>0</v>
      </c>
      <c r="V60" s="339">
        <v>0</v>
      </c>
      <c r="W60" s="339">
        <v>0</v>
      </c>
      <c r="X60" s="339">
        <v>0</v>
      </c>
      <c r="Y60" s="339">
        <v>0</v>
      </c>
      <c r="Z60" s="339">
        <v>0</v>
      </c>
      <c r="AA60" s="339">
        <v>0</v>
      </c>
      <c r="AB60" s="339">
        <v>0</v>
      </c>
      <c r="AC60" s="339">
        <v>0</v>
      </c>
      <c r="AD60" s="339">
        <v>0</v>
      </c>
      <c r="AE60" s="339">
        <v>0</v>
      </c>
      <c r="AF60" s="338">
        <f t="shared" si="3"/>
        <v>0</v>
      </c>
      <c r="AG60" s="347">
        <v>0</v>
      </c>
    </row>
    <row r="61" spans="1:33" x14ac:dyDescent="0.25">
      <c r="A61" s="76" t="s">
        <v>223</v>
      </c>
      <c r="B61" s="77" t="s">
        <v>146</v>
      </c>
      <c r="C61" s="345">
        <v>0</v>
      </c>
      <c r="D61" s="338">
        <v>0</v>
      </c>
      <c r="E61" s="339">
        <v>0</v>
      </c>
      <c r="F61" s="339">
        <v>0</v>
      </c>
      <c r="G61" s="339">
        <v>0</v>
      </c>
      <c r="H61" s="339">
        <v>0</v>
      </c>
      <c r="I61" s="339">
        <v>0</v>
      </c>
      <c r="J61" s="339">
        <v>0</v>
      </c>
      <c r="K61" s="339">
        <v>0</v>
      </c>
      <c r="L61" s="339">
        <v>0</v>
      </c>
      <c r="M61" s="339">
        <v>0</v>
      </c>
      <c r="N61" s="339">
        <v>0</v>
      </c>
      <c r="O61" s="339">
        <v>0</v>
      </c>
      <c r="P61" s="339">
        <v>0</v>
      </c>
      <c r="Q61" s="339">
        <v>0</v>
      </c>
      <c r="R61" s="339">
        <v>0</v>
      </c>
      <c r="S61" s="339">
        <v>0</v>
      </c>
      <c r="T61" s="339">
        <v>0</v>
      </c>
      <c r="U61" s="339">
        <v>0</v>
      </c>
      <c r="V61" s="339">
        <v>0</v>
      </c>
      <c r="W61" s="339">
        <v>0</v>
      </c>
      <c r="X61" s="339">
        <v>0</v>
      </c>
      <c r="Y61" s="339">
        <v>0</v>
      </c>
      <c r="Z61" s="339">
        <v>0</v>
      </c>
      <c r="AA61" s="339">
        <v>0</v>
      </c>
      <c r="AB61" s="339">
        <v>0</v>
      </c>
      <c r="AC61" s="339">
        <v>0</v>
      </c>
      <c r="AD61" s="339">
        <v>0</v>
      </c>
      <c r="AE61" s="339">
        <v>0</v>
      </c>
      <c r="AF61" s="338">
        <f t="shared" si="3"/>
        <v>0</v>
      </c>
      <c r="AG61" s="347">
        <v>0</v>
      </c>
    </row>
    <row r="62" spans="1:33" x14ac:dyDescent="0.25">
      <c r="A62" s="76" t="s">
        <v>224</v>
      </c>
      <c r="B62" s="77" t="s">
        <v>144</v>
      </c>
      <c r="C62" s="345">
        <v>0</v>
      </c>
      <c r="D62" s="338">
        <v>0</v>
      </c>
      <c r="E62" s="339">
        <v>0</v>
      </c>
      <c r="F62" s="339">
        <v>0</v>
      </c>
      <c r="G62" s="339">
        <v>0</v>
      </c>
      <c r="H62" s="339">
        <v>0</v>
      </c>
      <c r="I62" s="339">
        <v>0</v>
      </c>
      <c r="J62" s="339">
        <v>0</v>
      </c>
      <c r="K62" s="339">
        <v>0</v>
      </c>
      <c r="L62" s="339">
        <v>0</v>
      </c>
      <c r="M62" s="339">
        <v>0</v>
      </c>
      <c r="N62" s="339">
        <v>0</v>
      </c>
      <c r="O62" s="339">
        <v>0</v>
      </c>
      <c r="P62" s="339">
        <v>0</v>
      </c>
      <c r="Q62" s="339">
        <v>0</v>
      </c>
      <c r="R62" s="339">
        <v>0</v>
      </c>
      <c r="S62" s="339">
        <v>0</v>
      </c>
      <c r="T62" s="339">
        <v>0</v>
      </c>
      <c r="U62" s="339">
        <v>0</v>
      </c>
      <c r="V62" s="339">
        <v>0</v>
      </c>
      <c r="W62" s="339">
        <v>0</v>
      </c>
      <c r="X62" s="339">
        <v>0</v>
      </c>
      <c r="Y62" s="339">
        <v>0</v>
      </c>
      <c r="Z62" s="339">
        <v>0</v>
      </c>
      <c r="AA62" s="339">
        <v>0</v>
      </c>
      <c r="AB62" s="339">
        <v>0</v>
      </c>
      <c r="AC62" s="339">
        <v>0</v>
      </c>
      <c r="AD62" s="339">
        <v>0</v>
      </c>
      <c r="AE62" s="339">
        <v>0</v>
      </c>
      <c r="AF62" s="338">
        <f t="shared" si="3"/>
        <v>0</v>
      </c>
      <c r="AG62" s="347">
        <v>0</v>
      </c>
    </row>
    <row r="63" spans="1:33" x14ac:dyDescent="0.25">
      <c r="A63" s="76" t="s">
        <v>225</v>
      </c>
      <c r="B63" s="77" t="s">
        <v>227</v>
      </c>
      <c r="C63" s="345">
        <v>0</v>
      </c>
      <c r="D63" s="338">
        <v>0</v>
      </c>
      <c r="E63" s="339">
        <v>0</v>
      </c>
      <c r="F63" s="339">
        <v>0</v>
      </c>
      <c r="G63" s="339">
        <v>0</v>
      </c>
      <c r="H63" s="339">
        <v>0</v>
      </c>
      <c r="I63" s="339">
        <v>0</v>
      </c>
      <c r="J63" s="339">
        <v>0</v>
      </c>
      <c r="K63" s="339">
        <v>0</v>
      </c>
      <c r="L63" s="339">
        <v>0</v>
      </c>
      <c r="M63" s="339">
        <v>0</v>
      </c>
      <c r="N63" s="339">
        <v>0</v>
      </c>
      <c r="O63" s="339">
        <v>0</v>
      </c>
      <c r="P63" s="339">
        <v>0</v>
      </c>
      <c r="Q63" s="339">
        <v>0</v>
      </c>
      <c r="R63" s="339">
        <v>0</v>
      </c>
      <c r="S63" s="339">
        <v>0</v>
      </c>
      <c r="T63" s="339">
        <v>0</v>
      </c>
      <c r="U63" s="339">
        <v>0</v>
      </c>
      <c r="V63" s="339">
        <v>0</v>
      </c>
      <c r="W63" s="339">
        <v>0</v>
      </c>
      <c r="X63" s="339">
        <v>0</v>
      </c>
      <c r="Y63" s="339">
        <v>0</v>
      </c>
      <c r="Z63" s="339">
        <v>0</v>
      </c>
      <c r="AA63" s="339">
        <v>0</v>
      </c>
      <c r="AB63" s="339">
        <v>0</v>
      </c>
      <c r="AC63" s="339">
        <v>0</v>
      </c>
      <c r="AD63" s="339">
        <v>0</v>
      </c>
      <c r="AE63" s="339">
        <v>0</v>
      </c>
      <c r="AF63" s="338">
        <f t="shared" si="3"/>
        <v>0</v>
      </c>
      <c r="AG63" s="347">
        <v>0</v>
      </c>
    </row>
    <row r="64" spans="1:33" ht="18.75" x14ac:dyDescent="0.25">
      <c r="A64" s="76" t="s">
        <v>226</v>
      </c>
      <c r="B64" s="75" t="s">
        <v>122</v>
      </c>
      <c r="C64" s="344">
        <v>0</v>
      </c>
      <c r="D64" s="338">
        <v>0</v>
      </c>
      <c r="E64" s="339">
        <v>0</v>
      </c>
      <c r="F64" s="339">
        <v>0</v>
      </c>
      <c r="G64" s="339">
        <v>0</v>
      </c>
      <c r="H64" s="339">
        <v>0</v>
      </c>
      <c r="I64" s="339">
        <v>0</v>
      </c>
      <c r="J64" s="339">
        <v>0</v>
      </c>
      <c r="K64" s="339">
        <v>0</v>
      </c>
      <c r="L64" s="339">
        <v>0</v>
      </c>
      <c r="M64" s="339">
        <v>0</v>
      </c>
      <c r="N64" s="339">
        <v>0</v>
      </c>
      <c r="O64" s="339">
        <v>0</v>
      </c>
      <c r="P64" s="339">
        <v>0</v>
      </c>
      <c r="Q64" s="339">
        <v>0</v>
      </c>
      <c r="R64" s="339">
        <v>0</v>
      </c>
      <c r="S64" s="339">
        <v>0</v>
      </c>
      <c r="T64" s="339">
        <v>0</v>
      </c>
      <c r="U64" s="339">
        <v>0</v>
      </c>
      <c r="V64" s="339">
        <v>0</v>
      </c>
      <c r="W64" s="339">
        <v>0</v>
      </c>
      <c r="X64" s="339">
        <v>0</v>
      </c>
      <c r="Y64" s="339">
        <v>0</v>
      </c>
      <c r="Z64" s="339">
        <v>0</v>
      </c>
      <c r="AA64" s="339">
        <v>0</v>
      </c>
      <c r="AB64" s="339">
        <v>0</v>
      </c>
      <c r="AC64" s="339">
        <v>0</v>
      </c>
      <c r="AD64" s="339">
        <v>0</v>
      </c>
      <c r="AE64" s="339">
        <v>0</v>
      </c>
      <c r="AF64" s="338">
        <f t="shared" si="3"/>
        <v>0</v>
      </c>
      <c r="AG64" s="347">
        <v>0</v>
      </c>
    </row>
    <row r="65" spans="1:32"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row>
    <row r="66" spans="1:32" ht="54" customHeight="1" x14ac:dyDescent="0.25">
      <c r="A66" s="63"/>
      <c r="B66" s="522"/>
      <c r="C66" s="522"/>
      <c r="D66" s="522"/>
      <c r="E66" s="522"/>
      <c r="F66" s="522"/>
      <c r="G66" s="522"/>
      <c r="H66" s="522"/>
      <c r="I66" s="522"/>
      <c r="J66" s="411"/>
      <c r="K66" s="411"/>
      <c r="L66" s="71"/>
      <c r="M66" s="71"/>
      <c r="N66" s="71"/>
      <c r="O66" s="71"/>
      <c r="P66" s="71"/>
      <c r="Q66" s="71"/>
      <c r="R66" s="71"/>
      <c r="S66" s="71"/>
      <c r="T66" s="71"/>
      <c r="U66" s="71"/>
      <c r="V66" s="71"/>
      <c r="W66" s="71"/>
      <c r="X66" s="71"/>
      <c r="Y66" s="71"/>
      <c r="Z66" s="71"/>
      <c r="AA66" s="71"/>
      <c r="AB66" s="71"/>
      <c r="AC66" s="71"/>
      <c r="AD66" s="71"/>
      <c r="AE66" s="71"/>
      <c r="AF66" s="71"/>
    </row>
    <row r="67" spans="1:32"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row>
    <row r="68" spans="1:32" ht="50.25" customHeight="1" x14ac:dyDescent="0.25">
      <c r="A68" s="63"/>
      <c r="B68" s="523"/>
      <c r="C68" s="523"/>
      <c r="D68" s="523"/>
      <c r="E68" s="523"/>
      <c r="F68" s="523"/>
      <c r="G68" s="523"/>
      <c r="H68" s="523"/>
      <c r="I68" s="523"/>
      <c r="J68" s="412"/>
      <c r="K68" s="412"/>
      <c r="L68" s="63"/>
      <c r="M68" s="63"/>
      <c r="N68" s="63"/>
      <c r="O68" s="63"/>
      <c r="P68" s="63"/>
      <c r="Q68" s="63"/>
      <c r="R68" s="63"/>
      <c r="S68" s="63"/>
      <c r="T68" s="63"/>
      <c r="U68" s="63"/>
      <c r="V68" s="63"/>
      <c r="W68" s="63"/>
      <c r="X68" s="63"/>
      <c r="Y68" s="63"/>
      <c r="Z68" s="63"/>
      <c r="AA68" s="63"/>
      <c r="AB68" s="63"/>
      <c r="AC68" s="63"/>
      <c r="AD68" s="63"/>
      <c r="AE68" s="63"/>
      <c r="AF68" s="63"/>
    </row>
    <row r="69" spans="1:32"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row>
    <row r="70" spans="1:32" ht="36.75" customHeight="1" x14ac:dyDescent="0.25">
      <c r="A70" s="63"/>
      <c r="B70" s="522"/>
      <c r="C70" s="522"/>
      <c r="D70" s="522"/>
      <c r="E70" s="522"/>
      <c r="F70" s="522"/>
      <c r="G70" s="522"/>
      <c r="H70" s="522"/>
      <c r="I70" s="522"/>
      <c r="J70" s="411"/>
      <c r="K70" s="411"/>
      <c r="L70" s="63"/>
      <c r="M70" s="63"/>
      <c r="N70" s="63"/>
      <c r="O70" s="63"/>
      <c r="P70" s="63"/>
      <c r="Q70" s="63"/>
      <c r="R70" s="63"/>
      <c r="S70" s="63"/>
      <c r="T70" s="63"/>
      <c r="U70" s="63"/>
      <c r="V70" s="63"/>
      <c r="W70" s="63"/>
      <c r="X70" s="63"/>
      <c r="Y70" s="63"/>
      <c r="Z70" s="63"/>
      <c r="AA70" s="63"/>
      <c r="AB70" s="63"/>
      <c r="AC70" s="63"/>
      <c r="AD70" s="63"/>
      <c r="AE70" s="63"/>
      <c r="AF70" s="63"/>
    </row>
    <row r="71" spans="1:32"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row>
    <row r="72" spans="1:32" ht="51" customHeight="1" x14ac:dyDescent="0.25">
      <c r="A72" s="63"/>
      <c r="B72" s="522"/>
      <c r="C72" s="522"/>
      <c r="D72" s="522"/>
      <c r="E72" s="522"/>
      <c r="F72" s="522"/>
      <c r="G72" s="522"/>
      <c r="H72" s="522"/>
      <c r="I72" s="522"/>
      <c r="J72" s="411"/>
      <c r="K72" s="411"/>
      <c r="L72" s="63"/>
      <c r="M72" s="63"/>
      <c r="N72" s="69"/>
      <c r="O72" s="63"/>
      <c r="P72" s="63"/>
      <c r="Q72" s="63"/>
      <c r="R72" s="63"/>
      <c r="S72" s="63"/>
      <c r="T72" s="63"/>
      <c r="U72" s="63"/>
      <c r="V72" s="63"/>
      <c r="W72" s="63"/>
      <c r="X72" s="63"/>
      <c r="Y72" s="63"/>
      <c r="Z72" s="63"/>
      <c r="AA72" s="63"/>
      <c r="AB72" s="63"/>
      <c r="AC72" s="63"/>
      <c r="AD72" s="63"/>
      <c r="AE72" s="63"/>
      <c r="AF72" s="63"/>
    </row>
    <row r="73" spans="1:32" ht="32.25" customHeight="1" x14ac:dyDescent="0.25">
      <c r="A73" s="63"/>
      <c r="B73" s="523"/>
      <c r="C73" s="523"/>
      <c r="D73" s="523"/>
      <c r="E73" s="523"/>
      <c r="F73" s="523"/>
      <c r="G73" s="523"/>
      <c r="H73" s="523"/>
      <c r="I73" s="523"/>
      <c r="J73" s="412"/>
      <c r="K73" s="412"/>
      <c r="L73" s="63"/>
      <c r="M73" s="63"/>
      <c r="N73" s="63"/>
      <c r="O73" s="63"/>
      <c r="P73" s="63"/>
      <c r="Q73" s="63"/>
      <c r="R73" s="63"/>
      <c r="S73" s="63"/>
      <c r="T73" s="63"/>
      <c r="U73" s="63"/>
      <c r="V73" s="63"/>
      <c r="W73" s="63"/>
      <c r="X73" s="63"/>
      <c r="Y73" s="63"/>
      <c r="Z73" s="63"/>
      <c r="AA73" s="63"/>
      <c r="AB73" s="63"/>
      <c r="AC73" s="63"/>
      <c r="AD73" s="63"/>
      <c r="AE73" s="63"/>
      <c r="AF73" s="63"/>
    </row>
    <row r="74" spans="1:32" ht="51.75" customHeight="1" x14ac:dyDescent="0.25">
      <c r="A74" s="63"/>
      <c r="B74" s="522"/>
      <c r="C74" s="522"/>
      <c r="D74" s="522"/>
      <c r="E74" s="522"/>
      <c r="F74" s="522"/>
      <c r="G74" s="522"/>
      <c r="H74" s="522"/>
      <c r="I74" s="522"/>
      <c r="J74" s="411"/>
      <c r="K74" s="411"/>
      <c r="L74" s="63"/>
      <c r="M74" s="63"/>
      <c r="N74" s="63"/>
      <c r="O74" s="63"/>
      <c r="P74" s="63"/>
      <c r="Q74" s="63"/>
      <c r="R74" s="63"/>
      <c r="S74" s="63"/>
      <c r="T74" s="63"/>
      <c r="U74" s="63"/>
      <c r="V74" s="63"/>
      <c r="W74" s="63"/>
      <c r="X74" s="63"/>
      <c r="Y74" s="63"/>
      <c r="Z74" s="63"/>
      <c r="AA74" s="63"/>
      <c r="AB74" s="63"/>
      <c r="AC74" s="63"/>
      <c r="AD74" s="63"/>
      <c r="AE74" s="63"/>
      <c r="AF74" s="63"/>
    </row>
    <row r="75" spans="1:32" ht="21.75" customHeight="1" x14ac:dyDescent="0.25">
      <c r="A75" s="63"/>
      <c r="B75" s="520"/>
      <c r="C75" s="520"/>
      <c r="D75" s="520"/>
      <c r="E75" s="520"/>
      <c r="F75" s="520"/>
      <c r="G75" s="520"/>
      <c r="H75" s="520"/>
      <c r="I75" s="520"/>
      <c r="J75" s="409"/>
      <c r="K75" s="409"/>
      <c r="L75" s="65"/>
      <c r="M75" s="65"/>
      <c r="N75" s="63"/>
      <c r="O75" s="63"/>
      <c r="P75" s="63"/>
      <c r="Q75" s="63"/>
      <c r="R75" s="63"/>
      <c r="S75" s="63"/>
      <c r="T75" s="63"/>
      <c r="U75" s="63"/>
      <c r="V75" s="63"/>
      <c r="W75" s="63"/>
      <c r="X75" s="63"/>
      <c r="Y75" s="63"/>
      <c r="Z75" s="63"/>
      <c r="AA75" s="63"/>
      <c r="AB75" s="63"/>
      <c r="AC75" s="63"/>
      <c r="AD75" s="63"/>
      <c r="AE75" s="63"/>
      <c r="AF75" s="63"/>
    </row>
    <row r="76" spans="1:32"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row>
    <row r="77" spans="1:32" ht="18.75" customHeight="1" x14ac:dyDescent="0.25">
      <c r="A77" s="63"/>
      <c r="B77" s="521"/>
      <c r="C77" s="521"/>
      <c r="D77" s="521"/>
      <c r="E77" s="521"/>
      <c r="F77" s="521"/>
      <c r="G77" s="521"/>
      <c r="H77" s="521"/>
      <c r="I77" s="521"/>
      <c r="J77" s="410"/>
      <c r="K77" s="410"/>
      <c r="L77" s="63"/>
      <c r="M77" s="63"/>
      <c r="N77" s="63"/>
      <c r="O77" s="63"/>
      <c r="P77" s="63"/>
      <c r="Q77" s="63"/>
      <c r="R77" s="63"/>
      <c r="S77" s="63"/>
      <c r="T77" s="63"/>
      <c r="U77" s="63"/>
      <c r="V77" s="63"/>
      <c r="W77" s="63"/>
      <c r="X77" s="63"/>
      <c r="Y77" s="63"/>
      <c r="Z77" s="63"/>
      <c r="AA77" s="63"/>
      <c r="AB77" s="63"/>
      <c r="AC77" s="63"/>
      <c r="AD77" s="63"/>
      <c r="AE77" s="63"/>
      <c r="AF77" s="63"/>
    </row>
    <row r="78" spans="1:32"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row>
    <row r="79" spans="1:32"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row>
    <row r="80" spans="1:32"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2">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K20"/>
    <mergeCell ref="AF20:AG21"/>
    <mergeCell ref="T21:U21"/>
    <mergeCell ref="V21:W21"/>
    <mergeCell ref="X21:Y21"/>
    <mergeCell ref="Z21:AA21"/>
    <mergeCell ref="L20:O20"/>
    <mergeCell ref="P20:S20"/>
    <mergeCell ref="T20:W20"/>
    <mergeCell ref="X20:AA20"/>
    <mergeCell ref="AB20:AE20"/>
    <mergeCell ref="AD21:AE21"/>
    <mergeCell ref="B73:I73"/>
    <mergeCell ref="B74:I74"/>
    <mergeCell ref="B75:I75"/>
    <mergeCell ref="B77:I77"/>
    <mergeCell ref="AB21:AC21"/>
    <mergeCell ref="J21:K21"/>
    <mergeCell ref="L21:M21"/>
    <mergeCell ref="N21:O21"/>
    <mergeCell ref="P21:Q21"/>
    <mergeCell ref="R21:S21"/>
    <mergeCell ref="B66:I66"/>
    <mergeCell ref="B68:I68"/>
    <mergeCell ref="B70:I70"/>
    <mergeCell ref="B72:I72"/>
    <mergeCell ref="H21:I21"/>
  </mergeCells>
  <conditionalFormatting sqref="C24:AF64">
    <cfRule type="cellIs" dxfId="1" priority="3" operator="notEqual">
      <formula>0</formula>
    </cfRule>
  </conditionalFormatting>
  <conditionalFormatting sqref="AG24:AG64">
    <cfRule type="cellIs" dxfId="0" priority="2" operator="not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29" t="str">
        <f>'1. паспорт местоположение'!A5:C5</f>
        <v>Год раскрытия информации: 2017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5"/>
    </row>
    <row r="7" spans="1:48" ht="18.75" x14ac:dyDescent="0.25">
      <c r="A7" s="440" t="s">
        <v>7</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row>
    <row r="10" spans="1:48" ht="15.75" x14ac:dyDescent="0.25">
      <c r="A10" s="445" t="s">
        <v>6</v>
      </c>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c r="AT10" s="445"/>
      <c r="AU10" s="445"/>
      <c r="AV10" s="445"/>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41" t="str">
        <f>'1. паспорт местоположение'!A12:C12</f>
        <v>G_16-0304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row>
    <row r="13" spans="1:48" ht="15.75" x14ac:dyDescent="0.25">
      <c r="A13" s="445" t="s">
        <v>5</v>
      </c>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41" t="str">
        <f>'1. паспорт местоположение'!A15</f>
        <v>ПСД по титулу "Строительство ПС 110 кВ Флотская и двухцепной ВЛ 110 кВ ПС Морская - ПС Флотская"</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5" t="s">
        <v>4</v>
      </c>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445"/>
      <c r="AO16" s="445"/>
      <c r="AP16" s="445"/>
      <c r="AQ16" s="445"/>
      <c r="AR16" s="445"/>
      <c r="AS16" s="445"/>
      <c r="AT16" s="445"/>
      <c r="AU16" s="445"/>
      <c r="AV16" s="445"/>
    </row>
    <row r="17" spans="1:4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row>
    <row r="18" spans="1:48" ht="14.25" customHeight="1"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c r="AH18" s="486"/>
      <c r="AI18" s="486"/>
      <c r="AJ18" s="486"/>
      <c r="AK18" s="486"/>
      <c r="AL18" s="486"/>
      <c r="AM18" s="486"/>
      <c r="AN18" s="486"/>
      <c r="AO18" s="486"/>
      <c r="AP18" s="486"/>
      <c r="AQ18" s="486"/>
      <c r="AR18" s="486"/>
      <c r="AS18" s="486"/>
      <c r="AT18" s="486"/>
      <c r="AU18" s="486"/>
      <c r="AV18" s="486"/>
    </row>
    <row r="19" spans="1:4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c r="AB19" s="486"/>
      <c r="AC19" s="486"/>
      <c r="AD19" s="486"/>
      <c r="AE19" s="486"/>
      <c r="AF19" s="486"/>
      <c r="AG19" s="486"/>
      <c r="AH19" s="486"/>
      <c r="AI19" s="486"/>
      <c r="AJ19" s="486"/>
      <c r="AK19" s="486"/>
      <c r="AL19" s="486"/>
      <c r="AM19" s="486"/>
      <c r="AN19" s="486"/>
      <c r="AO19" s="486"/>
      <c r="AP19" s="486"/>
      <c r="AQ19" s="486"/>
      <c r="AR19" s="486"/>
      <c r="AS19" s="486"/>
      <c r="AT19" s="486"/>
      <c r="AU19" s="486"/>
      <c r="AV19" s="486"/>
    </row>
    <row r="20" spans="1:48" s="26" customFormat="1"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row>
    <row r="21" spans="1:48" s="26" customFormat="1" x14ac:dyDescent="0.25">
      <c r="A21" s="552" t="s">
        <v>514</v>
      </c>
      <c r="B21" s="552"/>
      <c r="C21" s="552"/>
      <c r="D21" s="552"/>
      <c r="E21" s="552"/>
      <c r="F21" s="552"/>
      <c r="G21" s="552"/>
      <c r="H21" s="552"/>
      <c r="I21" s="552"/>
      <c r="J21" s="552"/>
      <c r="K21" s="552"/>
      <c r="L21" s="552"/>
      <c r="M21" s="552"/>
      <c r="N21" s="552"/>
      <c r="O21" s="552"/>
      <c r="P21" s="552"/>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row>
    <row r="22" spans="1:48" s="26" customFormat="1" ht="58.5" customHeight="1" x14ac:dyDescent="0.25">
      <c r="A22" s="543" t="s">
        <v>50</v>
      </c>
      <c r="B22" s="554" t="s">
        <v>22</v>
      </c>
      <c r="C22" s="543" t="s">
        <v>49</v>
      </c>
      <c r="D22" s="543" t="s">
        <v>48</v>
      </c>
      <c r="E22" s="557" t="s">
        <v>525</v>
      </c>
      <c r="F22" s="558"/>
      <c r="G22" s="558"/>
      <c r="H22" s="558"/>
      <c r="I22" s="558"/>
      <c r="J22" s="558"/>
      <c r="K22" s="558"/>
      <c r="L22" s="559"/>
      <c r="M22" s="543" t="s">
        <v>47</v>
      </c>
      <c r="N22" s="543" t="s">
        <v>46</v>
      </c>
      <c r="O22" s="543" t="s">
        <v>45</v>
      </c>
      <c r="P22" s="538" t="s">
        <v>257</v>
      </c>
      <c r="Q22" s="538" t="s">
        <v>44</v>
      </c>
      <c r="R22" s="538" t="s">
        <v>43</v>
      </c>
      <c r="S22" s="538" t="s">
        <v>42</v>
      </c>
      <c r="T22" s="538"/>
      <c r="U22" s="560" t="s">
        <v>41</v>
      </c>
      <c r="V22" s="560" t="s">
        <v>40</v>
      </c>
      <c r="W22" s="538" t="s">
        <v>39</v>
      </c>
      <c r="X22" s="538" t="s">
        <v>38</v>
      </c>
      <c r="Y22" s="538" t="s">
        <v>37</v>
      </c>
      <c r="Z22" s="545" t="s">
        <v>36</v>
      </c>
      <c r="AA22" s="538" t="s">
        <v>35</v>
      </c>
      <c r="AB22" s="538" t="s">
        <v>34</v>
      </c>
      <c r="AC22" s="538" t="s">
        <v>33</v>
      </c>
      <c r="AD22" s="538" t="s">
        <v>32</v>
      </c>
      <c r="AE22" s="538" t="s">
        <v>31</v>
      </c>
      <c r="AF22" s="538" t="s">
        <v>30</v>
      </c>
      <c r="AG22" s="538"/>
      <c r="AH22" s="538"/>
      <c r="AI22" s="538"/>
      <c r="AJ22" s="538"/>
      <c r="AK22" s="538"/>
      <c r="AL22" s="538" t="s">
        <v>29</v>
      </c>
      <c r="AM22" s="538"/>
      <c r="AN22" s="538"/>
      <c r="AO22" s="538"/>
      <c r="AP22" s="538" t="s">
        <v>28</v>
      </c>
      <c r="AQ22" s="538"/>
      <c r="AR22" s="538" t="s">
        <v>27</v>
      </c>
      <c r="AS22" s="538" t="s">
        <v>26</v>
      </c>
      <c r="AT22" s="538" t="s">
        <v>25</v>
      </c>
      <c r="AU22" s="538" t="s">
        <v>24</v>
      </c>
      <c r="AV22" s="546" t="s">
        <v>23</v>
      </c>
    </row>
    <row r="23" spans="1:48" s="26" customFormat="1" ht="64.5" customHeight="1" x14ac:dyDescent="0.25">
      <c r="A23" s="553"/>
      <c r="B23" s="555"/>
      <c r="C23" s="553"/>
      <c r="D23" s="553"/>
      <c r="E23" s="548" t="s">
        <v>21</v>
      </c>
      <c r="F23" s="539" t="s">
        <v>126</v>
      </c>
      <c r="G23" s="539" t="s">
        <v>125</v>
      </c>
      <c r="H23" s="539" t="s">
        <v>124</v>
      </c>
      <c r="I23" s="541" t="s">
        <v>435</v>
      </c>
      <c r="J23" s="541" t="s">
        <v>436</v>
      </c>
      <c r="K23" s="541" t="s">
        <v>437</v>
      </c>
      <c r="L23" s="539" t="s">
        <v>74</v>
      </c>
      <c r="M23" s="553"/>
      <c r="N23" s="553"/>
      <c r="O23" s="553"/>
      <c r="P23" s="538"/>
      <c r="Q23" s="538"/>
      <c r="R23" s="538"/>
      <c r="S23" s="550" t="s">
        <v>2</v>
      </c>
      <c r="T23" s="550" t="s">
        <v>9</v>
      </c>
      <c r="U23" s="560"/>
      <c r="V23" s="560"/>
      <c r="W23" s="538"/>
      <c r="X23" s="538"/>
      <c r="Y23" s="538"/>
      <c r="Z23" s="538"/>
      <c r="AA23" s="538"/>
      <c r="AB23" s="538"/>
      <c r="AC23" s="538"/>
      <c r="AD23" s="538"/>
      <c r="AE23" s="538"/>
      <c r="AF23" s="538" t="s">
        <v>20</v>
      </c>
      <c r="AG23" s="538"/>
      <c r="AH23" s="538" t="s">
        <v>19</v>
      </c>
      <c r="AI23" s="538"/>
      <c r="AJ23" s="543" t="s">
        <v>18</v>
      </c>
      <c r="AK23" s="543" t="s">
        <v>17</v>
      </c>
      <c r="AL23" s="543" t="s">
        <v>16</v>
      </c>
      <c r="AM23" s="543" t="s">
        <v>15</v>
      </c>
      <c r="AN23" s="543" t="s">
        <v>14</v>
      </c>
      <c r="AO23" s="543" t="s">
        <v>13</v>
      </c>
      <c r="AP23" s="543" t="s">
        <v>12</v>
      </c>
      <c r="AQ23" s="561" t="s">
        <v>9</v>
      </c>
      <c r="AR23" s="538"/>
      <c r="AS23" s="538"/>
      <c r="AT23" s="538"/>
      <c r="AU23" s="538"/>
      <c r="AV23" s="547"/>
    </row>
    <row r="24" spans="1:48" s="26" customFormat="1" ht="96.75" customHeight="1" x14ac:dyDescent="0.25">
      <c r="A24" s="544"/>
      <c r="B24" s="556"/>
      <c r="C24" s="544"/>
      <c r="D24" s="544"/>
      <c r="E24" s="549"/>
      <c r="F24" s="540"/>
      <c r="G24" s="540"/>
      <c r="H24" s="540"/>
      <c r="I24" s="542"/>
      <c r="J24" s="542"/>
      <c r="K24" s="542"/>
      <c r="L24" s="540"/>
      <c r="M24" s="544"/>
      <c r="N24" s="544"/>
      <c r="O24" s="544"/>
      <c r="P24" s="538"/>
      <c r="Q24" s="538"/>
      <c r="R24" s="538"/>
      <c r="S24" s="551"/>
      <c r="T24" s="551"/>
      <c r="U24" s="560"/>
      <c r="V24" s="560"/>
      <c r="W24" s="538"/>
      <c r="X24" s="538"/>
      <c r="Y24" s="538"/>
      <c r="Z24" s="538"/>
      <c r="AA24" s="538"/>
      <c r="AB24" s="538"/>
      <c r="AC24" s="538"/>
      <c r="AD24" s="538"/>
      <c r="AE24" s="538"/>
      <c r="AF24" s="158" t="s">
        <v>11</v>
      </c>
      <c r="AG24" s="158" t="s">
        <v>10</v>
      </c>
      <c r="AH24" s="159" t="s">
        <v>2</v>
      </c>
      <c r="AI24" s="159" t="s">
        <v>9</v>
      </c>
      <c r="AJ24" s="544"/>
      <c r="AK24" s="544"/>
      <c r="AL24" s="544"/>
      <c r="AM24" s="544"/>
      <c r="AN24" s="544"/>
      <c r="AO24" s="544"/>
      <c r="AP24" s="544"/>
      <c r="AQ24" s="562"/>
      <c r="AR24" s="538"/>
      <c r="AS24" s="538"/>
      <c r="AT24" s="538"/>
      <c r="AU24" s="538"/>
      <c r="AV24" s="54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31" sqref="B31"/>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66</v>
      </c>
    </row>
    <row r="2" spans="1:8" ht="18.75" x14ac:dyDescent="0.3">
      <c r="B2" s="15" t="s">
        <v>8</v>
      </c>
    </row>
    <row r="3" spans="1:8" ht="18.75" x14ac:dyDescent="0.3">
      <c r="B3" s="15" t="s">
        <v>533</v>
      </c>
    </row>
    <row r="4" spans="1:8" x14ac:dyDescent="0.25">
      <c r="B4" s="43"/>
    </row>
    <row r="5" spans="1:8" ht="18.75" x14ac:dyDescent="0.3">
      <c r="A5" s="569" t="str">
        <f>'1. паспорт местоположение'!A5:C5</f>
        <v>Год раскрытия информации: 2017 год</v>
      </c>
      <c r="B5" s="569"/>
      <c r="C5" s="87"/>
      <c r="D5" s="87"/>
      <c r="E5" s="87"/>
      <c r="F5" s="87"/>
      <c r="G5" s="87"/>
      <c r="H5" s="87"/>
    </row>
    <row r="6" spans="1:8" ht="18.75" x14ac:dyDescent="0.3">
      <c r="A6" s="327"/>
      <c r="B6" s="327"/>
      <c r="C6" s="327"/>
      <c r="D6" s="327"/>
      <c r="E6" s="327"/>
      <c r="F6" s="327"/>
      <c r="G6" s="327"/>
      <c r="H6" s="327"/>
    </row>
    <row r="7" spans="1:8" ht="18.75" x14ac:dyDescent="0.25">
      <c r="A7" s="440" t="s">
        <v>7</v>
      </c>
      <c r="B7" s="440"/>
      <c r="C7" s="164"/>
      <c r="D7" s="164"/>
      <c r="E7" s="164"/>
      <c r="F7" s="164"/>
      <c r="G7" s="164"/>
      <c r="H7" s="164"/>
    </row>
    <row r="8" spans="1:8" ht="18.75" x14ac:dyDescent="0.25">
      <c r="A8" s="164"/>
      <c r="B8" s="164"/>
      <c r="C8" s="164"/>
      <c r="D8" s="164"/>
      <c r="E8" s="164"/>
      <c r="F8" s="164"/>
      <c r="G8" s="164"/>
      <c r="H8" s="164"/>
    </row>
    <row r="9" spans="1:8" x14ac:dyDescent="0.25">
      <c r="A9" s="441" t="str">
        <f>'1. паспорт местоположение'!A9:C9</f>
        <v>Акционерное общество "Янтарьэнерго" ДЗО  ПАО "Россети"</v>
      </c>
      <c r="B9" s="441"/>
      <c r="C9" s="180"/>
      <c r="D9" s="180"/>
      <c r="E9" s="180"/>
      <c r="F9" s="180"/>
      <c r="G9" s="180"/>
      <c r="H9" s="180"/>
    </row>
    <row r="10" spans="1:8" x14ac:dyDescent="0.25">
      <c r="A10" s="445" t="s">
        <v>6</v>
      </c>
      <c r="B10" s="445"/>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441" t="str">
        <f>'1. паспорт местоположение'!A12:C12</f>
        <v>G_16-0304</v>
      </c>
      <c r="B12" s="441"/>
      <c r="C12" s="180"/>
      <c r="D12" s="180"/>
      <c r="E12" s="180"/>
      <c r="F12" s="180"/>
      <c r="G12" s="180"/>
      <c r="H12" s="180"/>
    </row>
    <row r="13" spans="1:8" x14ac:dyDescent="0.25">
      <c r="A13" s="445" t="s">
        <v>5</v>
      </c>
      <c r="B13" s="445"/>
      <c r="C13" s="166"/>
      <c r="D13" s="166"/>
      <c r="E13" s="166"/>
      <c r="F13" s="166"/>
      <c r="G13" s="166"/>
      <c r="H13" s="166"/>
    </row>
    <row r="14" spans="1:8" ht="18.75" x14ac:dyDescent="0.25">
      <c r="A14" s="11"/>
      <c r="B14" s="11"/>
      <c r="C14" s="11"/>
      <c r="D14" s="11"/>
      <c r="E14" s="11"/>
      <c r="F14" s="11"/>
      <c r="G14" s="11"/>
      <c r="H14" s="11"/>
    </row>
    <row r="15" spans="1:8" ht="39" customHeight="1" x14ac:dyDescent="0.25">
      <c r="A15" s="563" t="str">
        <f>'1. паспорт местоположение'!A15:C15</f>
        <v>ПСД по титулу "Строительство ПС 110 кВ Флотская и двухцепной ВЛ 110 кВ ПС Морская - ПС Флотская"</v>
      </c>
      <c r="B15" s="441"/>
      <c r="C15" s="180"/>
      <c r="D15" s="180"/>
      <c r="E15" s="180"/>
      <c r="F15" s="180"/>
      <c r="G15" s="180"/>
      <c r="H15" s="180"/>
    </row>
    <row r="16" spans="1:8" x14ac:dyDescent="0.25">
      <c r="A16" s="445" t="s">
        <v>4</v>
      </c>
      <c r="B16" s="445"/>
      <c r="C16" s="166"/>
      <c r="D16" s="166"/>
      <c r="E16" s="166"/>
      <c r="F16" s="166"/>
      <c r="G16" s="166"/>
      <c r="H16" s="166"/>
    </row>
    <row r="17" spans="1:2" x14ac:dyDescent="0.25">
      <c r="B17" s="131"/>
    </row>
    <row r="18" spans="1:2" ht="33.75" customHeight="1" x14ac:dyDescent="0.25">
      <c r="A18" s="564" t="s">
        <v>515</v>
      </c>
      <c r="B18" s="565"/>
    </row>
    <row r="19" spans="1:2" x14ac:dyDescent="0.25">
      <c r="B19" s="43"/>
    </row>
    <row r="20" spans="1:2" ht="16.5" thickBot="1" x14ac:dyDescent="0.3">
      <c r="B20" s="132"/>
    </row>
    <row r="21" spans="1:2" ht="30.75" thickBot="1" x14ac:dyDescent="0.3">
      <c r="A21" s="133" t="s">
        <v>382</v>
      </c>
      <c r="B21" s="324" t="str">
        <f>A15</f>
        <v>ПСД по титулу "Строительство ПС 110 кВ Флотская и двухцепной ВЛ 110 кВ ПС Морская - ПС Флотская"</v>
      </c>
    </row>
    <row r="22" spans="1:2" ht="16.5" thickBot="1" x14ac:dyDescent="0.3">
      <c r="A22" s="133" t="s">
        <v>383</v>
      </c>
      <c r="B22" s="134" t="str">
        <f>'1. паспорт местоположение'!C27</f>
        <v>Балтийский муниципальный район</v>
      </c>
    </row>
    <row r="23" spans="1:2" ht="16.5" thickBot="1" x14ac:dyDescent="0.3">
      <c r="A23" s="133" t="s">
        <v>348</v>
      </c>
      <c r="B23" s="380" t="s">
        <v>676</v>
      </c>
    </row>
    <row r="24" spans="1:2" ht="16.5" thickBot="1" x14ac:dyDescent="0.3">
      <c r="A24" s="133" t="s">
        <v>384</v>
      </c>
      <c r="B24" s="390"/>
    </row>
    <row r="25" spans="1:2" ht="16.5" thickBot="1" x14ac:dyDescent="0.3">
      <c r="A25" s="135" t="s">
        <v>385</v>
      </c>
      <c r="B25" s="134"/>
    </row>
    <row r="26" spans="1:2" ht="16.5" thickBot="1" x14ac:dyDescent="0.3">
      <c r="A26" s="136" t="s">
        <v>386</v>
      </c>
      <c r="B26" s="380" t="s">
        <v>676</v>
      </c>
    </row>
    <row r="27" spans="1:2" ht="29.25" thickBot="1" x14ac:dyDescent="0.3">
      <c r="A27" s="143" t="s">
        <v>699</v>
      </c>
      <c r="B27" s="325"/>
    </row>
    <row r="28" spans="1:2" ht="16.5" thickBot="1" x14ac:dyDescent="0.3">
      <c r="A28" s="138" t="s">
        <v>387</v>
      </c>
      <c r="B28" s="138"/>
    </row>
    <row r="29" spans="1:2" ht="29.25" thickBot="1" x14ac:dyDescent="0.3">
      <c r="A29" s="144" t="s">
        <v>388</v>
      </c>
      <c r="B29" s="405">
        <f>B30</f>
        <v>19.350819999999999</v>
      </c>
    </row>
    <row r="30" spans="1:2" ht="29.25" thickBot="1" x14ac:dyDescent="0.3">
      <c r="A30" s="144" t="s">
        <v>389</v>
      </c>
      <c r="B30" s="405">
        <f>B32+B41+B58</f>
        <v>19.350819999999999</v>
      </c>
    </row>
    <row r="31" spans="1:2" ht="16.5" thickBot="1" x14ac:dyDescent="0.3">
      <c r="A31" s="138" t="s">
        <v>390</v>
      </c>
      <c r="B31" s="405"/>
    </row>
    <row r="32" spans="1:2" ht="29.25" thickBot="1" x14ac:dyDescent="0.3">
      <c r="A32" s="144" t="s">
        <v>391</v>
      </c>
      <c r="B32" s="405">
        <f>B33+B37</f>
        <v>19.350819999999999</v>
      </c>
    </row>
    <row r="33" spans="1:3" s="333" customFormat="1" ht="30.75" thickBot="1" x14ac:dyDescent="0.3">
      <c r="A33" s="348" t="s">
        <v>705</v>
      </c>
      <c r="B33" s="406">
        <f>19.35082</f>
        <v>19.350819999999999</v>
      </c>
    </row>
    <row r="34" spans="1:3" ht="16.5" thickBot="1" x14ac:dyDescent="0.3">
      <c r="A34" s="138" t="s">
        <v>393</v>
      </c>
      <c r="B34" s="334" t="e">
        <f>B33/$B$27</f>
        <v>#DIV/0!</v>
      </c>
    </row>
    <row r="35" spans="1:3" ht="16.5" thickBot="1" x14ac:dyDescent="0.3">
      <c r="A35" s="138" t="s">
        <v>394</v>
      </c>
      <c r="B35" s="330">
        <v>0</v>
      </c>
      <c r="C35" s="130">
        <v>1</v>
      </c>
    </row>
    <row r="36" spans="1:3" ht="16.5" thickBot="1" x14ac:dyDescent="0.3">
      <c r="A36" s="138" t="s">
        <v>395</v>
      </c>
      <c r="B36" s="330">
        <v>0</v>
      </c>
      <c r="C36" s="130">
        <v>2</v>
      </c>
    </row>
    <row r="37" spans="1:3" s="333" customFormat="1" ht="16.5" thickBot="1" x14ac:dyDescent="0.3">
      <c r="A37" s="348" t="s">
        <v>392</v>
      </c>
      <c r="B37" s="349">
        <v>0</v>
      </c>
    </row>
    <row r="38" spans="1:3" ht="16.5" thickBot="1" x14ac:dyDescent="0.3">
      <c r="A38" s="138" t="s">
        <v>393</v>
      </c>
      <c r="B38" s="334" t="e">
        <f>B37/$B$27</f>
        <v>#DIV/0!</v>
      </c>
    </row>
    <row r="39" spans="1:3" ht="16.5" thickBot="1" x14ac:dyDescent="0.3">
      <c r="A39" s="138" t="s">
        <v>394</v>
      </c>
      <c r="B39" s="330">
        <v>0</v>
      </c>
      <c r="C39" s="130">
        <v>1</v>
      </c>
    </row>
    <row r="40" spans="1:3" ht="16.5" thickBot="1" x14ac:dyDescent="0.3">
      <c r="A40" s="138" t="s">
        <v>395</v>
      </c>
      <c r="B40" s="330">
        <v>0</v>
      </c>
      <c r="C40" s="130">
        <v>2</v>
      </c>
    </row>
    <row r="41" spans="1:3" ht="29.25" thickBot="1" x14ac:dyDescent="0.3">
      <c r="A41" s="144" t="s">
        <v>396</v>
      </c>
      <c r="B41" s="330">
        <f>B42+B46+B50+B54</f>
        <v>0</v>
      </c>
    </row>
    <row r="42" spans="1:3" s="333" customFormat="1" ht="16.5" thickBot="1" x14ac:dyDescent="0.3">
      <c r="A42" s="348" t="s">
        <v>392</v>
      </c>
      <c r="B42" s="349">
        <v>0</v>
      </c>
    </row>
    <row r="43" spans="1:3" ht="16.5" thickBot="1" x14ac:dyDescent="0.3">
      <c r="A43" s="138" t="s">
        <v>393</v>
      </c>
      <c r="B43" s="334" t="e">
        <f>B42/$B$27</f>
        <v>#DIV/0!</v>
      </c>
    </row>
    <row r="44" spans="1:3" ht="16.5" thickBot="1" x14ac:dyDescent="0.3">
      <c r="A44" s="138" t="s">
        <v>394</v>
      </c>
      <c r="B44" s="330">
        <v>0</v>
      </c>
      <c r="C44" s="130">
        <v>1</v>
      </c>
    </row>
    <row r="45" spans="1:3" ht="16.5" thickBot="1" x14ac:dyDescent="0.3">
      <c r="A45" s="138" t="s">
        <v>395</v>
      </c>
      <c r="B45" s="330">
        <v>0</v>
      </c>
      <c r="C45" s="130">
        <v>2</v>
      </c>
    </row>
    <row r="46" spans="1:3" s="333" customFormat="1" ht="16.5" thickBot="1" x14ac:dyDescent="0.3">
      <c r="A46" s="348" t="s">
        <v>392</v>
      </c>
      <c r="B46" s="349">
        <v>0</v>
      </c>
    </row>
    <row r="47" spans="1:3" ht="16.5" thickBot="1" x14ac:dyDescent="0.3">
      <c r="A47" s="138" t="s">
        <v>393</v>
      </c>
      <c r="B47" s="334" t="e">
        <f>B46/$B$27</f>
        <v>#DIV/0!</v>
      </c>
    </row>
    <row r="48" spans="1:3" ht="16.5" thickBot="1" x14ac:dyDescent="0.3">
      <c r="A48" s="138" t="s">
        <v>394</v>
      </c>
      <c r="B48" s="330">
        <v>0</v>
      </c>
      <c r="C48" s="130">
        <v>1</v>
      </c>
    </row>
    <row r="49" spans="1:3" ht="16.5" thickBot="1" x14ac:dyDescent="0.3">
      <c r="A49" s="138" t="s">
        <v>395</v>
      </c>
      <c r="B49" s="330">
        <v>0</v>
      </c>
      <c r="C49" s="130">
        <v>2</v>
      </c>
    </row>
    <row r="50" spans="1:3" s="333" customFormat="1" ht="16.5" thickBot="1" x14ac:dyDescent="0.3">
      <c r="A50" s="331" t="s">
        <v>392</v>
      </c>
      <c r="B50" s="332">
        <v>0</v>
      </c>
    </row>
    <row r="51" spans="1:3" ht="16.5" thickBot="1" x14ac:dyDescent="0.3">
      <c r="A51" s="138" t="s">
        <v>393</v>
      </c>
      <c r="B51" s="334" t="e">
        <f>B50/$B$27</f>
        <v>#DIV/0!</v>
      </c>
    </row>
    <row r="52" spans="1:3" ht="16.5" thickBot="1" x14ac:dyDescent="0.3">
      <c r="A52" s="138" t="s">
        <v>394</v>
      </c>
      <c r="B52" s="330">
        <v>0</v>
      </c>
      <c r="C52" s="130">
        <v>1</v>
      </c>
    </row>
    <row r="53" spans="1:3" ht="16.5" thickBot="1" x14ac:dyDescent="0.3">
      <c r="A53" s="138" t="s">
        <v>395</v>
      </c>
      <c r="B53" s="330">
        <v>0</v>
      </c>
      <c r="C53" s="130">
        <v>2</v>
      </c>
    </row>
    <row r="54" spans="1:3" s="333" customFormat="1" ht="16.5" thickBot="1" x14ac:dyDescent="0.3">
      <c r="A54" s="331" t="s">
        <v>392</v>
      </c>
      <c r="B54" s="332">
        <v>0</v>
      </c>
    </row>
    <row r="55" spans="1:3" ht="16.5" thickBot="1" x14ac:dyDescent="0.3">
      <c r="A55" s="138" t="s">
        <v>393</v>
      </c>
      <c r="B55" s="334" t="e">
        <f>B54/$B$27</f>
        <v>#DIV/0!</v>
      </c>
    </row>
    <row r="56" spans="1:3" ht="16.5" thickBot="1" x14ac:dyDescent="0.3">
      <c r="A56" s="138" t="s">
        <v>394</v>
      </c>
      <c r="B56" s="330">
        <v>0</v>
      </c>
      <c r="C56" s="130">
        <v>1</v>
      </c>
    </row>
    <row r="57" spans="1:3" ht="16.5" thickBot="1" x14ac:dyDescent="0.3">
      <c r="A57" s="138" t="s">
        <v>395</v>
      </c>
      <c r="B57" s="330">
        <v>0</v>
      </c>
      <c r="C57" s="130">
        <v>2</v>
      </c>
    </row>
    <row r="58" spans="1:3" ht="29.25" thickBot="1" x14ac:dyDescent="0.3">
      <c r="A58" s="144" t="s">
        <v>397</v>
      </c>
      <c r="B58" s="330">
        <f>B59+B63+B67+B71</f>
        <v>0</v>
      </c>
    </row>
    <row r="59" spans="1:3" s="333" customFormat="1" ht="16.5" thickBot="1" x14ac:dyDescent="0.3">
      <c r="A59" s="331" t="s">
        <v>392</v>
      </c>
      <c r="B59" s="332">
        <v>0</v>
      </c>
    </row>
    <row r="60" spans="1:3" ht="16.5" thickBot="1" x14ac:dyDescent="0.3">
      <c r="A60" s="138" t="s">
        <v>393</v>
      </c>
      <c r="B60" s="334" t="e">
        <f>B59/$B$27</f>
        <v>#DIV/0!</v>
      </c>
    </row>
    <row r="61" spans="1:3" ht="16.5" thickBot="1" x14ac:dyDescent="0.3">
      <c r="A61" s="138" t="s">
        <v>394</v>
      </c>
      <c r="B61" s="330">
        <v>0</v>
      </c>
      <c r="C61" s="130">
        <v>1</v>
      </c>
    </row>
    <row r="62" spans="1:3" ht="16.5" thickBot="1" x14ac:dyDescent="0.3">
      <c r="A62" s="138" t="s">
        <v>395</v>
      </c>
      <c r="B62" s="330">
        <v>0</v>
      </c>
      <c r="C62" s="130">
        <v>2</v>
      </c>
    </row>
    <row r="63" spans="1:3" s="333" customFormat="1" ht="16.5" thickBot="1" x14ac:dyDescent="0.3">
      <c r="A63" s="331" t="s">
        <v>392</v>
      </c>
      <c r="B63" s="332">
        <v>0</v>
      </c>
    </row>
    <row r="64" spans="1:3" ht="16.5" thickBot="1" x14ac:dyDescent="0.3">
      <c r="A64" s="138" t="s">
        <v>393</v>
      </c>
      <c r="B64" s="334" t="e">
        <f>B63/$B$27</f>
        <v>#DIV/0!</v>
      </c>
    </row>
    <row r="65" spans="1:3" ht="16.5" thickBot="1" x14ac:dyDescent="0.3">
      <c r="A65" s="138" t="s">
        <v>394</v>
      </c>
      <c r="B65" s="330">
        <v>0</v>
      </c>
      <c r="C65" s="130">
        <v>1</v>
      </c>
    </row>
    <row r="66" spans="1:3" ht="16.5" thickBot="1" x14ac:dyDescent="0.3">
      <c r="A66" s="138" t="s">
        <v>395</v>
      </c>
      <c r="B66" s="330">
        <v>0</v>
      </c>
      <c r="C66" s="130">
        <v>2</v>
      </c>
    </row>
    <row r="67" spans="1:3" s="333" customFormat="1" ht="16.5" thickBot="1" x14ac:dyDescent="0.3">
      <c r="A67" s="331" t="s">
        <v>392</v>
      </c>
      <c r="B67" s="332">
        <v>0</v>
      </c>
    </row>
    <row r="68" spans="1:3" ht="16.5" thickBot="1" x14ac:dyDescent="0.3">
      <c r="A68" s="138" t="s">
        <v>393</v>
      </c>
      <c r="B68" s="334" t="e">
        <f>B67/$B$27</f>
        <v>#DIV/0!</v>
      </c>
    </row>
    <row r="69" spans="1:3" ht="16.5" thickBot="1" x14ac:dyDescent="0.3">
      <c r="A69" s="138" t="s">
        <v>394</v>
      </c>
      <c r="B69" s="330">
        <v>0</v>
      </c>
      <c r="C69" s="130">
        <v>1</v>
      </c>
    </row>
    <row r="70" spans="1:3" ht="16.5" thickBot="1" x14ac:dyDescent="0.3">
      <c r="A70" s="138" t="s">
        <v>395</v>
      </c>
      <c r="B70" s="330">
        <v>0</v>
      </c>
      <c r="C70" s="130">
        <v>2</v>
      </c>
    </row>
    <row r="71" spans="1:3" s="333" customFormat="1" ht="16.5" thickBot="1" x14ac:dyDescent="0.3">
      <c r="A71" s="331" t="s">
        <v>392</v>
      </c>
      <c r="B71" s="332">
        <v>0</v>
      </c>
    </row>
    <row r="72" spans="1:3" ht="16.5" thickBot="1" x14ac:dyDescent="0.3">
      <c r="A72" s="138" t="s">
        <v>393</v>
      </c>
      <c r="B72" s="334" t="e">
        <f>B71/$B$27</f>
        <v>#DIV/0!</v>
      </c>
    </row>
    <row r="73" spans="1:3" ht="16.5" thickBot="1" x14ac:dyDescent="0.3">
      <c r="A73" s="138" t="s">
        <v>394</v>
      </c>
      <c r="B73" s="330">
        <v>0</v>
      </c>
      <c r="C73" s="130">
        <v>1</v>
      </c>
    </row>
    <row r="74" spans="1:3" ht="16.5" thickBot="1" x14ac:dyDescent="0.3">
      <c r="A74" s="138" t="s">
        <v>395</v>
      </c>
      <c r="B74" s="330">
        <v>0</v>
      </c>
      <c r="C74" s="130">
        <v>2</v>
      </c>
    </row>
    <row r="75" spans="1:3" ht="29.25" thickBot="1" x14ac:dyDescent="0.3">
      <c r="A75" s="137" t="s">
        <v>398</v>
      </c>
      <c r="B75" s="145"/>
    </row>
    <row r="76" spans="1:3" ht="16.5" thickBot="1" x14ac:dyDescent="0.3">
      <c r="A76" s="139" t="s">
        <v>390</v>
      </c>
      <c r="B76" s="145"/>
    </row>
    <row r="77" spans="1:3" ht="16.5" thickBot="1" x14ac:dyDescent="0.3">
      <c r="A77" s="139" t="s">
        <v>399</v>
      </c>
      <c r="B77" s="145"/>
    </row>
    <row r="78" spans="1:3" ht="16.5" thickBot="1" x14ac:dyDescent="0.3">
      <c r="A78" s="139" t="s">
        <v>400</v>
      </c>
      <c r="B78" s="145"/>
    </row>
    <row r="79" spans="1:3" ht="16.5" thickBot="1" x14ac:dyDescent="0.3">
      <c r="A79" s="139" t="s">
        <v>401</v>
      </c>
      <c r="B79" s="145"/>
    </row>
    <row r="80" spans="1:3" ht="16.5" thickBot="1" x14ac:dyDescent="0.3">
      <c r="A80" s="135" t="s">
        <v>402</v>
      </c>
      <c r="B80" s="335" t="e">
        <f>B81/$B$27</f>
        <v>#DIV/0!</v>
      </c>
    </row>
    <row r="81" spans="1:2" ht="16.5" thickBot="1" x14ac:dyDescent="0.3">
      <c r="A81" s="135" t="s">
        <v>403</v>
      </c>
      <c r="B81" s="336">
        <f xml:space="preserve"> SUMIF(C33:C74, 1,B33:B74)</f>
        <v>0</v>
      </c>
    </row>
    <row r="82" spans="1:2" ht="16.5" thickBot="1" x14ac:dyDescent="0.3">
      <c r="A82" s="135" t="s">
        <v>404</v>
      </c>
      <c r="B82" s="335" t="e">
        <f>B83/$B$27</f>
        <v>#DIV/0!</v>
      </c>
    </row>
    <row r="83" spans="1:2" ht="16.5" thickBot="1" x14ac:dyDescent="0.3">
      <c r="A83" s="136" t="s">
        <v>405</v>
      </c>
      <c r="B83" s="336">
        <f xml:space="preserve"> SUMIF(C35:C76, 2,B35:B76)</f>
        <v>0</v>
      </c>
    </row>
    <row r="84" spans="1:2" ht="15.6" customHeight="1" x14ac:dyDescent="0.25">
      <c r="A84" s="137" t="s">
        <v>406</v>
      </c>
      <c r="B84" s="566" t="s">
        <v>407</v>
      </c>
    </row>
    <row r="85" spans="1:2" x14ac:dyDescent="0.25">
      <c r="A85" s="141" t="s">
        <v>408</v>
      </c>
      <c r="B85" s="567"/>
    </row>
    <row r="86" spans="1:2" x14ac:dyDescent="0.25">
      <c r="A86" s="141" t="s">
        <v>409</v>
      </c>
      <c r="B86" s="567"/>
    </row>
    <row r="87" spans="1:2" x14ac:dyDescent="0.25">
      <c r="A87" s="141" t="s">
        <v>410</v>
      </c>
      <c r="B87" s="567"/>
    </row>
    <row r="88" spans="1:2" x14ac:dyDescent="0.25">
      <c r="A88" s="141" t="s">
        <v>411</v>
      </c>
      <c r="B88" s="567"/>
    </row>
    <row r="89" spans="1:2" ht="16.5" thickBot="1" x14ac:dyDescent="0.3">
      <c r="A89" s="142" t="s">
        <v>412</v>
      </c>
      <c r="B89" s="568"/>
    </row>
    <row r="90" spans="1:2" ht="30.75" thickBot="1" x14ac:dyDescent="0.3">
      <c r="A90" s="139" t="s">
        <v>413</v>
      </c>
      <c r="B90" s="140"/>
    </row>
    <row r="91" spans="1:2" ht="29.25" thickBot="1" x14ac:dyDescent="0.3">
      <c r="A91" s="135" t="s">
        <v>414</v>
      </c>
      <c r="B91" s="140"/>
    </row>
    <row r="92" spans="1:2" ht="16.5" thickBot="1" x14ac:dyDescent="0.3">
      <c r="A92" s="139" t="s">
        <v>390</v>
      </c>
      <c r="B92" s="147"/>
    </row>
    <row r="93" spans="1:2" ht="16.5" thickBot="1" x14ac:dyDescent="0.3">
      <c r="A93" s="139" t="s">
        <v>415</v>
      </c>
      <c r="B93" s="140"/>
    </row>
    <row r="94" spans="1:2" ht="16.5" thickBot="1" x14ac:dyDescent="0.3">
      <c r="A94" s="139" t="s">
        <v>416</v>
      </c>
      <c r="B94" s="147"/>
    </row>
    <row r="95" spans="1:2" ht="30.75" thickBot="1" x14ac:dyDescent="0.3">
      <c r="A95" s="148" t="s">
        <v>417</v>
      </c>
      <c r="B95" s="326" t="s">
        <v>418</v>
      </c>
    </row>
    <row r="96" spans="1:2" ht="16.5" thickBot="1" x14ac:dyDescent="0.3">
      <c r="A96" s="135" t="s">
        <v>419</v>
      </c>
      <c r="B96" s="146"/>
    </row>
    <row r="97" spans="1:2" ht="16.5" thickBot="1" x14ac:dyDescent="0.3">
      <c r="A97" s="141" t="s">
        <v>420</v>
      </c>
      <c r="B97" s="149"/>
    </row>
    <row r="98" spans="1:2" ht="16.5" thickBot="1" x14ac:dyDescent="0.3">
      <c r="A98" s="141" t="s">
        <v>421</v>
      </c>
      <c r="B98" s="149"/>
    </row>
    <row r="99" spans="1:2" ht="16.5" thickBot="1" x14ac:dyDescent="0.3">
      <c r="A99" s="141" t="s">
        <v>422</v>
      </c>
      <c r="B99" s="149"/>
    </row>
    <row r="100" spans="1:2" ht="45.75" thickBot="1" x14ac:dyDescent="0.3">
      <c r="A100" s="150" t="s">
        <v>423</v>
      </c>
      <c r="B100" s="147" t="s">
        <v>424</v>
      </c>
    </row>
    <row r="101" spans="1:2" ht="28.5" x14ac:dyDescent="0.25">
      <c r="A101" s="137" t="s">
        <v>425</v>
      </c>
      <c r="B101" s="566" t="s">
        <v>426</v>
      </c>
    </row>
    <row r="102" spans="1:2" x14ac:dyDescent="0.25">
      <c r="A102" s="141" t="s">
        <v>427</v>
      </c>
      <c r="B102" s="567"/>
    </row>
    <row r="103" spans="1:2" x14ac:dyDescent="0.25">
      <c r="A103" s="141" t="s">
        <v>428</v>
      </c>
      <c r="B103" s="567"/>
    </row>
    <row r="104" spans="1:2" x14ac:dyDescent="0.25">
      <c r="A104" s="141" t="s">
        <v>429</v>
      </c>
      <c r="B104" s="567"/>
    </row>
    <row r="105" spans="1:2" x14ac:dyDescent="0.25">
      <c r="A105" s="141" t="s">
        <v>430</v>
      </c>
      <c r="B105" s="567"/>
    </row>
    <row r="106" spans="1:2" ht="16.5" thickBot="1" x14ac:dyDescent="0.3">
      <c r="A106" s="151" t="s">
        <v>431</v>
      </c>
      <c r="B106" s="568"/>
    </row>
    <row r="109" spans="1:2" x14ac:dyDescent="0.25">
      <c r="A109" s="152"/>
      <c r="B109" s="153"/>
    </row>
    <row r="110" spans="1:2" x14ac:dyDescent="0.25">
      <c r="B110" s="154"/>
    </row>
    <row r="111" spans="1:2" x14ac:dyDescent="0.25">
      <c r="B111" s="15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70" t="s">
        <v>583</v>
      </c>
    </row>
    <row r="2" spans="1:1" ht="25.5" customHeight="1" x14ac:dyDescent="0.25">
      <c r="A2" s="570"/>
    </row>
    <row r="3" spans="1:1" ht="25.5" customHeight="1" x14ac:dyDescent="0.25">
      <c r="A3" s="570"/>
    </row>
    <row r="4" spans="1:1" ht="25.5" customHeight="1" x14ac:dyDescent="0.25">
      <c r="A4" s="570"/>
    </row>
    <row r="5" spans="1:1" ht="25.5" customHeight="1" x14ac:dyDescent="0.25">
      <c r="A5" s="570"/>
    </row>
    <row r="6" spans="1:1" ht="23.25" customHeight="1" x14ac:dyDescent="0.25">
      <c r="A6" s="272">
        <v>2</v>
      </c>
    </row>
    <row r="7" spans="1:1" s="122" customFormat="1" ht="23.25" customHeight="1" x14ac:dyDescent="0.25">
      <c r="A7" s="276" t="s">
        <v>584</v>
      </c>
    </row>
    <row r="8" spans="1:1" ht="31.5" customHeight="1" x14ac:dyDescent="0.25">
      <c r="A8" s="273" t="s">
        <v>593</v>
      </c>
    </row>
    <row r="9" spans="1:1" ht="45.75" customHeight="1" x14ac:dyDescent="0.25">
      <c r="A9" s="273" t="s">
        <v>594</v>
      </c>
    </row>
    <row r="10" spans="1:1" ht="33.75" customHeight="1" x14ac:dyDescent="0.25">
      <c r="A10" s="273" t="s">
        <v>595</v>
      </c>
    </row>
    <row r="11" spans="1:1" ht="23.25" customHeight="1" x14ac:dyDescent="0.25">
      <c r="A11" s="273" t="s">
        <v>596</v>
      </c>
    </row>
    <row r="12" spans="1:1" ht="23.25" customHeight="1" x14ac:dyDescent="0.25">
      <c r="A12" s="273" t="s">
        <v>597</v>
      </c>
    </row>
    <row r="13" spans="1:1" ht="33" customHeight="1" x14ac:dyDescent="0.25">
      <c r="A13" s="273" t="s">
        <v>598</v>
      </c>
    </row>
    <row r="14" spans="1:1" ht="23.25" customHeight="1" x14ac:dyDescent="0.25">
      <c r="A14" s="273" t="s">
        <v>599</v>
      </c>
    </row>
    <row r="15" spans="1:1" ht="23.25" customHeight="1" x14ac:dyDescent="0.25">
      <c r="A15" s="274" t="s">
        <v>600</v>
      </c>
    </row>
    <row r="16" spans="1:1" ht="34.5" customHeight="1" x14ac:dyDescent="0.25">
      <c r="A16" s="274" t="s">
        <v>601</v>
      </c>
    </row>
    <row r="17" spans="1:1" ht="39.75" customHeight="1" x14ac:dyDescent="0.25">
      <c r="A17" s="274" t="s">
        <v>602</v>
      </c>
    </row>
    <row r="18" spans="1:1" ht="40.5" customHeight="1" x14ac:dyDescent="0.25">
      <c r="A18" s="274" t="s">
        <v>603</v>
      </c>
    </row>
    <row r="19" spans="1:1" ht="48.75" customHeight="1" x14ac:dyDescent="0.25">
      <c r="A19" s="274" t="s">
        <v>601</v>
      </c>
    </row>
    <row r="20" spans="1:1" ht="39" customHeight="1" x14ac:dyDescent="0.25">
      <c r="A20" s="273" t="s">
        <v>602</v>
      </c>
    </row>
    <row r="21" spans="1:1" ht="39.75" customHeight="1" x14ac:dyDescent="0.25">
      <c r="A21" s="273" t="s">
        <v>604</v>
      </c>
    </row>
    <row r="22" spans="1:1" ht="35.25" customHeight="1" x14ac:dyDescent="0.25">
      <c r="A22" s="273" t="s">
        <v>605</v>
      </c>
    </row>
    <row r="23" spans="1:1" ht="35.25" customHeight="1" x14ac:dyDescent="0.25">
      <c r="A23" s="273" t="s">
        <v>606</v>
      </c>
    </row>
    <row r="24" spans="1:1" ht="57.75" customHeight="1" x14ac:dyDescent="0.25">
      <c r="A24" s="273" t="s">
        <v>607</v>
      </c>
    </row>
    <row r="25" spans="1:1" s="122" customFormat="1" ht="23.25" customHeight="1" x14ac:dyDescent="0.25">
      <c r="A25" s="276" t="s">
        <v>608</v>
      </c>
    </row>
    <row r="26" spans="1:1" ht="36.75" customHeight="1" x14ac:dyDescent="0.25">
      <c r="A26" s="273" t="s">
        <v>609</v>
      </c>
    </row>
    <row r="27" spans="1:1" ht="23.25" customHeight="1" x14ac:dyDescent="0.25">
      <c r="A27" s="273" t="s">
        <v>610</v>
      </c>
    </row>
    <row r="28" spans="1:1" ht="30.75" customHeight="1" x14ac:dyDescent="0.25">
      <c r="A28" s="273" t="s">
        <v>611</v>
      </c>
    </row>
    <row r="29" spans="1:1" s="275" customFormat="1" ht="23.25" customHeight="1" x14ac:dyDescent="0.25">
      <c r="A29" s="273" t="s">
        <v>612</v>
      </c>
    </row>
    <row r="30" spans="1:1" s="275" customFormat="1" ht="23.25" customHeight="1" x14ac:dyDescent="0.25">
      <c r="A30" s="273" t="s">
        <v>613</v>
      </c>
    </row>
    <row r="31" spans="1:1" ht="23.25" customHeight="1" x14ac:dyDescent="0.25">
      <c r="A31" s="273" t="s">
        <v>614</v>
      </c>
    </row>
    <row r="32" spans="1:1" ht="23.25" customHeight="1" x14ac:dyDescent="0.25">
      <c r="A32" s="273" t="s">
        <v>615</v>
      </c>
    </row>
    <row r="33" spans="1:1" ht="23.25" customHeight="1" x14ac:dyDescent="0.25">
      <c r="A33" s="273" t="s">
        <v>616</v>
      </c>
    </row>
    <row r="34" spans="1:1" ht="23.25" customHeight="1" x14ac:dyDescent="0.25">
      <c r="A34" s="273" t="s">
        <v>617</v>
      </c>
    </row>
    <row r="35" spans="1:1" ht="23.25" customHeight="1" x14ac:dyDescent="0.25">
      <c r="A35" s="273" t="s">
        <v>618</v>
      </c>
    </row>
    <row r="36" spans="1:1" ht="23.25" customHeight="1" x14ac:dyDescent="0.25">
      <c r="A36" s="273" t="s">
        <v>619</v>
      </c>
    </row>
    <row r="37" spans="1:1" ht="23.25" customHeight="1" x14ac:dyDescent="0.25">
      <c r="A37" s="273" t="s">
        <v>620</v>
      </c>
    </row>
    <row r="38" spans="1:1" ht="23.25" customHeight="1" x14ac:dyDescent="0.25">
      <c r="A38" s="273" t="s">
        <v>621</v>
      </c>
    </row>
    <row r="39" spans="1:1" ht="23.25" customHeight="1" x14ac:dyDescent="0.25">
      <c r="A39" s="273" t="s">
        <v>622</v>
      </c>
    </row>
    <row r="40" spans="1:1" ht="23.25" customHeight="1" x14ac:dyDescent="0.25">
      <c r="A40" s="273" t="s">
        <v>623</v>
      </c>
    </row>
    <row r="41" spans="1:1" ht="23.25" customHeight="1" x14ac:dyDescent="0.25">
      <c r="A41" s="273" t="s">
        <v>624</v>
      </c>
    </row>
    <row r="42" spans="1:1" ht="23.25" customHeight="1" x14ac:dyDescent="0.25">
      <c r="A42" s="273" t="s">
        <v>625</v>
      </c>
    </row>
    <row r="43" spans="1:1" ht="23.25" customHeight="1" x14ac:dyDescent="0.25">
      <c r="A43" s="273" t="s">
        <v>626</v>
      </c>
    </row>
    <row r="44" spans="1:1" s="122" customFormat="1" ht="36" customHeight="1" x14ac:dyDescent="0.25">
      <c r="A44" s="276" t="s">
        <v>627</v>
      </c>
    </row>
    <row r="45" spans="1:1" ht="36" customHeight="1" x14ac:dyDescent="0.25">
      <c r="A45" s="273" t="s">
        <v>628</v>
      </c>
    </row>
    <row r="46" spans="1:1" ht="36" customHeight="1" x14ac:dyDescent="0.25">
      <c r="A46" s="273" t="s">
        <v>629</v>
      </c>
    </row>
    <row r="47" spans="1:1" s="122" customFormat="1" ht="23.25" customHeight="1" x14ac:dyDescent="0.25">
      <c r="A47" s="276" t="s">
        <v>630</v>
      </c>
    </row>
    <row r="48" spans="1:1" s="122" customFormat="1" ht="23.25" customHeight="1" x14ac:dyDescent="0.25">
      <c r="A48" s="277" t="s">
        <v>631</v>
      </c>
    </row>
    <row r="49" spans="1:1" s="122" customFormat="1" ht="23.25" customHeight="1" x14ac:dyDescent="0.25">
      <c r="A49" s="277" t="s">
        <v>632</v>
      </c>
    </row>
    <row r="50" spans="1:1" ht="23.25" customHeight="1" x14ac:dyDescent="0.25">
      <c r="A50" s="27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634</v>
      </c>
    </row>
    <row r="2" spans="1:1" ht="18.75" customHeight="1" x14ac:dyDescent="0.25">
      <c r="A2" t="s">
        <v>655</v>
      </c>
    </row>
    <row r="3" spans="1:1" x14ac:dyDescent="0.25">
      <c r="A3" t="s">
        <v>635</v>
      </c>
    </row>
    <row r="4" spans="1:1" x14ac:dyDescent="0.25">
      <c r="A4" t="s">
        <v>636</v>
      </c>
    </row>
    <row r="5" spans="1:1" x14ac:dyDescent="0.25">
      <c r="A5" t="s">
        <v>637</v>
      </c>
    </row>
    <row r="6" spans="1:1" x14ac:dyDescent="0.25">
      <c r="A6" t="s">
        <v>638</v>
      </c>
    </row>
    <row r="7" spans="1:1" x14ac:dyDescent="0.25">
      <c r="A7" t="s">
        <v>639</v>
      </c>
    </row>
    <row r="8" spans="1:1" x14ac:dyDescent="0.25">
      <c r="A8" t="s">
        <v>640</v>
      </c>
    </row>
    <row r="9" spans="1:1" x14ac:dyDescent="0.25">
      <c r="A9" t="s">
        <v>641</v>
      </c>
    </row>
    <row r="10" spans="1:1" x14ac:dyDescent="0.25">
      <c r="A10" t="s">
        <v>642</v>
      </c>
    </row>
    <row r="11" spans="1:1" x14ac:dyDescent="0.25">
      <c r="A11" t="s">
        <v>643</v>
      </c>
    </row>
    <row r="12" spans="1:1" x14ac:dyDescent="0.25">
      <c r="A12" t="s">
        <v>644</v>
      </c>
    </row>
    <row r="13" spans="1:1" x14ac:dyDescent="0.25">
      <c r="A13" t="s">
        <v>645</v>
      </c>
    </row>
    <row r="14" spans="1:1" x14ac:dyDescent="0.25">
      <c r="A14" t="s">
        <v>646</v>
      </c>
    </row>
    <row r="15" spans="1:1" x14ac:dyDescent="0.25">
      <c r="A15" t="s">
        <v>647</v>
      </c>
    </row>
    <row r="16" spans="1:1" x14ac:dyDescent="0.25">
      <c r="A16" t="s">
        <v>648</v>
      </c>
    </row>
    <row r="17" spans="1:1" x14ac:dyDescent="0.25">
      <c r="A17" t="s">
        <v>649</v>
      </c>
    </row>
    <row r="18" spans="1:1" x14ac:dyDescent="0.25">
      <c r="A18" t="s">
        <v>650</v>
      </c>
    </row>
    <row r="19" spans="1:1" x14ac:dyDescent="0.25">
      <c r="A19" t="s">
        <v>651</v>
      </c>
    </row>
    <row r="20" spans="1:1" ht="17.25" customHeight="1" x14ac:dyDescent="0.25">
      <c r="A20" t="s">
        <v>652</v>
      </c>
    </row>
    <row r="21" spans="1:1" x14ac:dyDescent="0.25">
      <c r="A21" t="s">
        <v>653</v>
      </c>
    </row>
    <row r="22" spans="1:1" x14ac:dyDescent="0.25">
      <c r="A22" t="s">
        <v>654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656</v>
      </c>
    </row>
    <row r="2" spans="1:1" x14ac:dyDescent="0.25">
      <c r="A2" t="s">
        <v>536</v>
      </c>
    </row>
    <row r="3" spans="1:1" x14ac:dyDescent="0.25">
      <c r="A3" t="s">
        <v>657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658</v>
      </c>
    </row>
    <row r="3" spans="1:1" x14ac:dyDescent="0.25">
      <c r="A3" t="s">
        <v>659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662</v>
      </c>
    </row>
    <row r="3" spans="1:1" x14ac:dyDescent="0.25">
      <c r="A3" t="s">
        <v>663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585</v>
      </c>
    </row>
    <row r="2" spans="1:1" x14ac:dyDescent="0.25">
      <c r="A2" t="s">
        <v>586</v>
      </c>
    </row>
    <row r="3" spans="1:1" x14ac:dyDescent="0.25">
      <c r="A3" t="s">
        <v>587</v>
      </c>
    </row>
    <row r="4" spans="1:1" x14ac:dyDescent="0.25">
      <c r="A4" t="s">
        <v>588</v>
      </c>
    </row>
    <row r="5" spans="1:1" x14ac:dyDescent="0.25">
      <c r="A5" t="s">
        <v>589</v>
      </c>
    </row>
    <row r="6" spans="1:1" x14ac:dyDescent="0.25">
      <c r="A6" t="s">
        <v>590</v>
      </c>
    </row>
    <row r="7" spans="1:1" x14ac:dyDescent="0.25">
      <c r="A7"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B22" sqref="B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row>
    <row r="5" spans="1:28" s="12" customFormat="1" ht="15.75" x14ac:dyDescent="0.2">
      <c r="A5" s="17"/>
    </row>
    <row r="6" spans="1:28" s="12" customFormat="1" ht="18.75" x14ac:dyDescent="0.2">
      <c r="A6" s="440" t="s">
        <v>7</v>
      </c>
      <c r="B6" s="440"/>
      <c r="C6" s="440"/>
      <c r="D6" s="440"/>
      <c r="E6" s="440"/>
      <c r="F6" s="440"/>
      <c r="G6" s="440"/>
      <c r="H6" s="440"/>
      <c r="I6" s="440"/>
      <c r="J6" s="440"/>
      <c r="K6" s="440"/>
      <c r="L6" s="440"/>
      <c r="M6" s="440"/>
      <c r="N6" s="440"/>
      <c r="O6" s="440"/>
      <c r="P6" s="440"/>
      <c r="Q6" s="440"/>
      <c r="R6" s="440"/>
      <c r="S6" s="440"/>
      <c r="T6" s="13"/>
      <c r="U6" s="13"/>
      <c r="V6" s="13"/>
      <c r="W6" s="13"/>
      <c r="X6" s="13"/>
      <c r="Y6" s="13"/>
      <c r="Z6" s="13"/>
      <c r="AA6" s="13"/>
      <c r="AB6" s="13"/>
    </row>
    <row r="7" spans="1:28" s="12" customFormat="1" ht="18.75" x14ac:dyDescent="0.2">
      <c r="A7" s="440"/>
      <c r="B7" s="440"/>
      <c r="C7" s="440"/>
      <c r="D7" s="440"/>
      <c r="E7" s="440"/>
      <c r="F7" s="440"/>
      <c r="G7" s="440"/>
      <c r="H7" s="440"/>
      <c r="I7" s="440"/>
      <c r="J7" s="440"/>
      <c r="K7" s="440"/>
      <c r="L7" s="440"/>
      <c r="M7" s="440"/>
      <c r="N7" s="440"/>
      <c r="O7" s="440"/>
      <c r="P7" s="440"/>
      <c r="Q7" s="440"/>
      <c r="R7" s="440"/>
      <c r="S7" s="440"/>
      <c r="T7" s="13"/>
      <c r="U7" s="13"/>
      <c r="V7" s="13"/>
      <c r="W7" s="13"/>
      <c r="X7" s="13"/>
      <c r="Y7" s="13"/>
      <c r="Z7" s="13"/>
      <c r="AA7" s="13"/>
      <c r="AB7" s="13"/>
    </row>
    <row r="8" spans="1:28" s="12" customFormat="1" ht="18.75" x14ac:dyDescent="0.2">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13"/>
      <c r="U8" s="13"/>
      <c r="V8" s="13"/>
      <c r="W8" s="13"/>
      <c r="X8" s="13"/>
      <c r="Y8" s="13"/>
      <c r="Z8" s="13"/>
      <c r="AA8" s="13"/>
      <c r="AB8" s="13"/>
    </row>
    <row r="9" spans="1:28" s="12" customFormat="1" ht="18.75" x14ac:dyDescent="0.2">
      <c r="A9" s="445" t="s">
        <v>6</v>
      </c>
      <c r="B9" s="445"/>
      <c r="C9" s="445"/>
      <c r="D9" s="445"/>
      <c r="E9" s="445"/>
      <c r="F9" s="445"/>
      <c r="G9" s="445"/>
      <c r="H9" s="445"/>
      <c r="I9" s="445"/>
      <c r="J9" s="445"/>
      <c r="K9" s="445"/>
      <c r="L9" s="445"/>
      <c r="M9" s="445"/>
      <c r="N9" s="445"/>
      <c r="O9" s="445"/>
      <c r="P9" s="445"/>
      <c r="Q9" s="445"/>
      <c r="R9" s="445"/>
      <c r="S9" s="445"/>
      <c r="T9" s="13"/>
      <c r="U9" s="13"/>
      <c r="V9" s="13"/>
      <c r="W9" s="13"/>
      <c r="X9" s="13"/>
      <c r="Y9" s="13"/>
      <c r="Z9" s="13"/>
      <c r="AA9" s="13"/>
      <c r="AB9" s="13"/>
    </row>
    <row r="10" spans="1:28" s="12" customFormat="1" ht="18.75" x14ac:dyDescent="0.2">
      <c r="A10" s="440"/>
      <c r="B10" s="440"/>
      <c r="C10" s="440"/>
      <c r="D10" s="440"/>
      <c r="E10" s="440"/>
      <c r="F10" s="440"/>
      <c r="G10" s="440"/>
      <c r="H10" s="440"/>
      <c r="I10" s="440"/>
      <c r="J10" s="440"/>
      <c r="K10" s="440"/>
      <c r="L10" s="440"/>
      <c r="M10" s="440"/>
      <c r="N10" s="440"/>
      <c r="O10" s="440"/>
      <c r="P10" s="440"/>
      <c r="Q10" s="440"/>
      <c r="R10" s="440"/>
      <c r="S10" s="440"/>
      <c r="T10" s="13"/>
      <c r="U10" s="13"/>
      <c r="V10" s="13"/>
      <c r="W10" s="13"/>
      <c r="X10" s="13"/>
      <c r="Y10" s="13"/>
      <c r="Z10" s="13"/>
      <c r="AA10" s="13"/>
      <c r="AB10" s="13"/>
    </row>
    <row r="11" spans="1:28" s="12" customFormat="1" ht="18.75" x14ac:dyDescent="0.2">
      <c r="A11" s="441" t="str">
        <f>'1. паспорт местоположение'!A12:C12</f>
        <v>G_16-0304</v>
      </c>
      <c r="B11" s="441"/>
      <c r="C11" s="441"/>
      <c r="D11" s="441"/>
      <c r="E11" s="441"/>
      <c r="F11" s="441"/>
      <c r="G11" s="441"/>
      <c r="H11" s="441"/>
      <c r="I11" s="441"/>
      <c r="J11" s="441"/>
      <c r="K11" s="441"/>
      <c r="L11" s="441"/>
      <c r="M11" s="441"/>
      <c r="N11" s="441"/>
      <c r="O11" s="441"/>
      <c r="P11" s="441"/>
      <c r="Q11" s="441"/>
      <c r="R11" s="441"/>
      <c r="S11" s="441"/>
      <c r="T11" s="13"/>
      <c r="U11" s="13"/>
      <c r="V11" s="13"/>
      <c r="W11" s="13"/>
      <c r="X11" s="13"/>
      <c r="Y11" s="13"/>
      <c r="Z11" s="13"/>
      <c r="AA11" s="13"/>
      <c r="AB11" s="13"/>
    </row>
    <row r="12" spans="1:28" s="12" customFormat="1" ht="18.75" x14ac:dyDescent="0.2">
      <c r="A12" s="445" t="s">
        <v>5</v>
      </c>
      <c r="B12" s="445"/>
      <c r="C12" s="445"/>
      <c r="D12" s="445"/>
      <c r="E12" s="445"/>
      <c r="F12" s="445"/>
      <c r="G12" s="445"/>
      <c r="H12" s="445"/>
      <c r="I12" s="445"/>
      <c r="J12" s="445"/>
      <c r="K12" s="445"/>
      <c r="L12" s="445"/>
      <c r="M12" s="445"/>
      <c r="N12" s="445"/>
      <c r="O12" s="445"/>
      <c r="P12" s="445"/>
      <c r="Q12" s="445"/>
      <c r="R12" s="445"/>
      <c r="S12" s="445"/>
      <c r="T12" s="13"/>
      <c r="U12" s="13"/>
      <c r="V12" s="13"/>
      <c r="W12" s="13"/>
      <c r="X12" s="13"/>
      <c r="Y12" s="13"/>
      <c r="Z12" s="13"/>
      <c r="AA12" s="13"/>
      <c r="AB12" s="13"/>
    </row>
    <row r="13" spans="1:28" s="9"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10"/>
      <c r="U13" s="10"/>
      <c r="V13" s="10"/>
      <c r="W13" s="10"/>
      <c r="X13" s="10"/>
      <c r="Y13" s="10"/>
      <c r="Z13" s="10"/>
      <c r="AA13" s="10"/>
      <c r="AB13" s="10"/>
    </row>
    <row r="14" spans="1:28" s="3" customFormat="1" ht="12" x14ac:dyDescent="0.2">
      <c r="A14" s="441" t="str">
        <f>'1. паспорт местоположение'!A9:C9</f>
        <v>Акционерное общество "Янтарьэнерго" ДЗО  ПАО "Россети"</v>
      </c>
      <c r="B14" s="441"/>
      <c r="C14" s="441"/>
      <c r="D14" s="441"/>
      <c r="E14" s="441"/>
      <c r="F14" s="441"/>
      <c r="G14" s="441"/>
      <c r="H14" s="441"/>
      <c r="I14" s="441"/>
      <c r="J14" s="441"/>
      <c r="K14" s="441"/>
      <c r="L14" s="441"/>
      <c r="M14" s="441"/>
      <c r="N14" s="441"/>
      <c r="O14" s="441"/>
      <c r="P14" s="441"/>
      <c r="Q14" s="441"/>
      <c r="R14" s="441"/>
      <c r="S14" s="441"/>
      <c r="T14" s="8"/>
      <c r="U14" s="8"/>
      <c r="V14" s="8"/>
      <c r="W14" s="8"/>
      <c r="X14" s="8"/>
      <c r="Y14" s="8"/>
      <c r="Z14" s="8"/>
      <c r="AA14" s="8"/>
      <c r="AB14" s="8"/>
    </row>
    <row r="15" spans="1:28" s="3" customFormat="1" ht="15" customHeight="1" x14ac:dyDescent="0.2">
      <c r="A15" s="447" t="str">
        <f>'1. паспорт местоположение'!A15:C15</f>
        <v>ПСД по титулу "Строительство ПС 110 кВ Флотская и двухцепной ВЛ 110 кВ ПС Морская - ПС Флотская"</v>
      </c>
      <c r="B15" s="445"/>
      <c r="C15" s="445"/>
      <c r="D15" s="445"/>
      <c r="E15" s="445"/>
      <c r="F15" s="445"/>
      <c r="G15" s="445"/>
      <c r="H15" s="445"/>
      <c r="I15" s="445"/>
      <c r="J15" s="445"/>
      <c r="K15" s="445"/>
      <c r="L15" s="445"/>
      <c r="M15" s="445"/>
      <c r="N15" s="445"/>
      <c r="O15" s="445"/>
      <c r="P15" s="445"/>
      <c r="Q15" s="445"/>
      <c r="R15" s="445"/>
      <c r="S15" s="445"/>
      <c r="T15" s="6"/>
      <c r="U15" s="6"/>
      <c r="V15" s="6"/>
      <c r="W15" s="6"/>
      <c r="X15" s="6"/>
      <c r="Y15" s="6"/>
      <c r="Z15" s="6"/>
      <c r="AA15" s="6"/>
      <c r="AB15" s="6"/>
    </row>
    <row r="16" spans="1:28" s="3" customFormat="1" ht="15" customHeight="1" x14ac:dyDescent="0.2">
      <c r="A16" s="448"/>
      <c r="B16" s="448"/>
      <c r="C16" s="448"/>
      <c r="D16" s="448"/>
      <c r="E16" s="448"/>
      <c r="F16" s="448"/>
      <c r="G16" s="448"/>
      <c r="H16" s="448"/>
      <c r="I16" s="448"/>
      <c r="J16" s="448"/>
      <c r="K16" s="448"/>
      <c r="L16" s="448"/>
      <c r="M16" s="448"/>
      <c r="N16" s="448"/>
      <c r="O16" s="448"/>
      <c r="P16" s="448"/>
      <c r="Q16" s="448"/>
      <c r="R16" s="448"/>
      <c r="S16" s="448"/>
      <c r="T16" s="4"/>
      <c r="U16" s="4"/>
      <c r="V16" s="4"/>
      <c r="W16" s="4"/>
      <c r="X16" s="4"/>
      <c r="Y16" s="4"/>
    </row>
    <row r="17" spans="1:28" s="3" customFormat="1" ht="45.75" customHeight="1" x14ac:dyDescent="0.2">
      <c r="A17" s="449" t="s">
        <v>490</v>
      </c>
      <c r="B17" s="449"/>
      <c r="C17" s="449"/>
      <c r="D17" s="449"/>
      <c r="E17" s="449"/>
      <c r="F17" s="449"/>
      <c r="G17" s="449"/>
      <c r="H17" s="449"/>
      <c r="I17" s="449"/>
      <c r="J17" s="449"/>
      <c r="K17" s="449"/>
      <c r="L17" s="449"/>
      <c r="M17" s="449"/>
      <c r="N17" s="449"/>
      <c r="O17" s="449"/>
      <c r="P17" s="449"/>
      <c r="Q17" s="449"/>
      <c r="R17" s="449"/>
      <c r="S17" s="449"/>
      <c r="T17" s="7"/>
      <c r="U17" s="7"/>
      <c r="V17" s="7"/>
      <c r="W17" s="7"/>
      <c r="X17" s="7"/>
      <c r="Y17" s="7"/>
      <c r="Z17" s="7"/>
      <c r="AA17" s="7"/>
      <c r="AB17" s="7"/>
    </row>
    <row r="18" spans="1:28"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
      <c r="U18" s="4"/>
      <c r="V18" s="4"/>
      <c r="W18" s="4"/>
      <c r="X18" s="4"/>
      <c r="Y18" s="4"/>
    </row>
    <row r="19" spans="1:28" s="3" customFormat="1" ht="54" customHeight="1" x14ac:dyDescent="0.2">
      <c r="A19" s="439" t="s">
        <v>3</v>
      </c>
      <c r="B19" s="439" t="s">
        <v>94</v>
      </c>
      <c r="C19" s="442" t="s">
        <v>381</v>
      </c>
      <c r="D19" s="439" t="s">
        <v>380</v>
      </c>
      <c r="E19" s="439" t="s">
        <v>93</v>
      </c>
      <c r="F19" s="439" t="s">
        <v>92</v>
      </c>
      <c r="G19" s="439" t="s">
        <v>376</v>
      </c>
      <c r="H19" s="439" t="s">
        <v>91</v>
      </c>
      <c r="I19" s="439" t="s">
        <v>90</v>
      </c>
      <c r="J19" s="439" t="s">
        <v>89</v>
      </c>
      <c r="K19" s="439" t="s">
        <v>88</v>
      </c>
      <c r="L19" s="439" t="s">
        <v>87</v>
      </c>
      <c r="M19" s="439" t="s">
        <v>86</v>
      </c>
      <c r="N19" s="439" t="s">
        <v>85</v>
      </c>
      <c r="O19" s="439" t="s">
        <v>84</v>
      </c>
      <c r="P19" s="439" t="s">
        <v>83</v>
      </c>
      <c r="Q19" s="439" t="s">
        <v>379</v>
      </c>
      <c r="R19" s="439"/>
      <c r="S19" s="444" t="s">
        <v>484</v>
      </c>
      <c r="T19" s="4"/>
      <c r="U19" s="4"/>
      <c r="V19" s="4"/>
      <c r="W19" s="4"/>
      <c r="X19" s="4"/>
      <c r="Y19" s="4"/>
    </row>
    <row r="20" spans="1:28" s="3" customFormat="1" ht="180.75" customHeight="1" x14ac:dyDescent="0.2">
      <c r="A20" s="439"/>
      <c r="B20" s="439"/>
      <c r="C20" s="443"/>
      <c r="D20" s="439"/>
      <c r="E20" s="439"/>
      <c r="F20" s="439"/>
      <c r="G20" s="439"/>
      <c r="H20" s="439"/>
      <c r="I20" s="439"/>
      <c r="J20" s="439"/>
      <c r="K20" s="439"/>
      <c r="L20" s="439"/>
      <c r="M20" s="439"/>
      <c r="N20" s="439"/>
      <c r="O20" s="439"/>
      <c r="P20" s="439"/>
      <c r="Q20" s="41" t="s">
        <v>377</v>
      </c>
      <c r="R20" s="42" t="s">
        <v>378</v>
      </c>
      <c r="S20" s="444"/>
      <c r="T20" s="32"/>
      <c r="U20" s="32"/>
      <c r="V20" s="32"/>
      <c r="W20" s="32"/>
      <c r="X20" s="32"/>
      <c r="Y20" s="32"/>
      <c r="Z20" s="31"/>
      <c r="AA20" s="31"/>
      <c r="AB20" s="31"/>
    </row>
    <row r="21" spans="1:28" s="3" customFormat="1" ht="18.75" x14ac:dyDescent="0.2">
      <c r="A21" s="41">
        <v>1</v>
      </c>
      <c r="B21" s="46">
        <v>2</v>
      </c>
      <c r="C21" s="41">
        <v>3</v>
      </c>
      <c r="D21" s="46">
        <v>4</v>
      </c>
      <c r="E21" s="41">
        <v>5</v>
      </c>
      <c r="F21" s="46">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18.75" x14ac:dyDescent="0.2">
      <c r="A22" s="329">
        <v>1</v>
      </c>
      <c r="B22" s="352"/>
      <c r="C22" s="329"/>
      <c r="D22" s="351"/>
      <c r="E22" s="352"/>
      <c r="F22" s="351"/>
      <c r="G22" s="352"/>
      <c r="H22" s="351"/>
      <c r="I22" s="352"/>
      <c r="J22" s="351"/>
      <c r="K22" s="352"/>
      <c r="L22" s="351"/>
      <c r="M22" s="352"/>
      <c r="N22" s="351"/>
      <c r="O22" s="352"/>
      <c r="P22" s="351"/>
      <c r="Q22" s="375"/>
      <c r="R22" s="353"/>
      <c r="S22" s="374"/>
      <c r="W22" s="32"/>
      <c r="X22" s="32"/>
      <c r="Y22" s="32"/>
      <c r="Z22" s="31"/>
      <c r="AA22" s="31"/>
      <c r="AB22" s="31"/>
    </row>
    <row r="23" spans="1:28" ht="20.25" customHeight="1" x14ac:dyDescent="0.25">
      <c r="A23" s="127"/>
      <c r="B23" s="46" t="s">
        <v>374</v>
      </c>
      <c r="C23" s="46"/>
      <c r="D23" s="46"/>
      <c r="E23" s="127" t="s">
        <v>375</v>
      </c>
      <c r="F23" s="127" t="s">
        <v>375</v>
      </c>
      <c r="G23" s="127" t="s">
        <v>375</v>
      </c>
      <c r="H23" s="328">
        <f>H22</f>
        <v>0</v>
      </c>
      <c r="I23" s="127"/>
      <c r="J23" s="328">
        <f>J22</f>
        <v>0</v>
      </c>
      <c r="K23" s="127"/>
      <c r="L23" s="127"/>
      <c r="M23" s="127"/>
      <c r="N23" s="127"/>
      <c r="O23" s="127"/>
      <c r="P23" s="127"/>
      <c r="Q23" s="128"/>
      <c r="R23" s="2"/>
      <c r="S23" s="328">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7" zoomScale="70" zoomScaleNormal="60" zoomScaleSheetLayoutView="70" workbookViewId="0">
      <selection activeCell="O29" sqref="O29"/>
    </sheetView>
  </sheetViews>
  <sheetFormatPr defaultColWidth="10.7109375" defaultRowHeight="15.75" x14ac:dyDescent="0.25"/>
  <cols>
    <col min="1" max="1" width="9.5703125" style="49" customWidth="1"/>
    <col min="2" max="2" width="8.7109375" style="49" customWidth="1"/>
    <col min="3" max="3" width="17" style="49" customWidth="1"/>
    <col min="4" max="4" width="23.28515625" style="49" customWidth="1"/>
    <col min="5" max="5" width="11.140625" style="49" customWidth="1"/>
    <col min="6" max="6" width="22.85546875"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29" t="str">
        <f>'1. паспорт местоположение'!A5:C5</f>
        <v>Год раскрытия информации: 2017 год</v>
      </c>
      <c r="B6" s="429"/>
      <c r="C6" s="429"/>
      <c r="D6" s="429"/>
      <c r="E6" s="429"/>
      <c r="F6" s="429"/>
      <c r="G6" s="429"/>
      <c r="H6" s="429"/>
      <c r="I6" s="429"/>
      <c r="J6" s="429"/>
      <c r="K6" s="429"/>
      <c r="L6" s="429"/>
      <c r="M6" s="429"/>
      <c r="N6" s="429"/>
      <c r="O6" s="429"/>
      <c r="P6" s="429"/>
      <c r="Q6" s="429"/>
      <c r="R6" s="429"/>
      <c r="S6" s="429"/>
      <c r="T6" s="429"/>
    </row>
    <row r="7" spans="1:20" s="12" customFormat="1" x14ac:dyDescent="0.2">
      <c r="A7" s="17"/>
      <c r="H7" s="16"/>
    </row>
    <row r="8" spans="1:20" s="12" customFormat="1" ht="18.75" x14ac:dyDescent="0.2">
      <c r="A8" s="440" t="s">
        <v>7</v>
      </c>
      <c r="B8" s="440"/>
      <c r="C8" s="440"/>
      <c r="D8" s="440"/>
      <c r="E8" s="440"/>
      <c r="F8" s="440"/>
      <c r="G8" s="440"/>
      <c r="H8" s="440"/>
      <c r="I8" s="440"/>
      <c r="J8" s="440"/>
      <c r="K8" s="440"/>
      <c r="L8" s="440"/>
      <c r="M8" s="440"/>
      <c r="N8" s="440"/>
      <c r="O8" s="440"/>
      <c r="P8" s="440"/>
      <c r="Q8" s="440"/>
      <c r="R8" s="440"/>
      <c r="S8" s="440"/>
      <c r="T8" s="440"/>
    </row>
    <row r="9" spans="1:20" s="12"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12" customFormat="1" ht="18.75" customHeight="1" x14ac:dyDescent="0.2">
      <c r="A10" s="441" t="str">
        <f>'1. паспорт местоположение'!A9:C9</f>
        <v>Акционерное общество "Янтарьэнерго" ДЗО  ПАО "Россети"</v>
      </c>
      <c r="B10" s="441"/>
      <c r="C10" s="441"/>
      <c r="D10" s="441"/>
      <c r="E10" s="441"/>
      <c r="F10" s="441"/>
      <c r="G10" s="441"/>
      <c r="H10" s="441"/>
      <c r="I10" s="441"/>
      <c r="J10" s="441"/>
      <c r="K10" s="441"/>
      <c r="L10" s="441"/>
      <c r="M10" s="441"/>
      <c r="N10" s="441"/>
      <c r="O10" s="441"/>
      <c r="P10" s="441"/>
      <c r="Q10" s="441"/>
      <c r="R10" s="441"/>
      <c r="S10" s="441"/>
      <c r="T10" s="441"/>
    </row>
    <row r="11" spans="1:20" s="12" customFormat="1" ht="18.75" customHeight="1" x14ac:dyDescent="0.2">
      <c r="A11" s="445" t="s">
        <v>6</v>
      </c>
      <c r="B11" s="445"/>
      <c r="C11" s="445"/>
      <c r="D11" s="445"/>
      <c r="E11" s="445"/>
      <c r="F11" s="445"/>
      <c r="G11" s="445"/>
      <c r="H11" s="445"/>
      <c r="I11" s="445"/>
      <c r="J11" s="445"/>
      <c r="K11" s="445"/>
      <c r="L11" s="445"/>
      <c r="M11" s="445"/>
      <c r="N11" s="445"/>
      <c r="O11" s="445"/>
      <c r="P11" s="445"/>
      <c r="Q11" s="445"/>
      <c r="R11" s="445"/>
      <c r="S11" s="445"/>
      <c r="T11" s="445"/>
    </row>
    <row r="12" spans="1:20" s="12"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12" customFormat="1" ht="18.75" customHeight="1" x14ac:dyDescent="0.2">
      <c r="A13" s="441" t="str">
        <f>'1. паспорт местоположение'!A12:C12</f>
        <v>G_16-0304</v>
      </c>
      <c r="B13" s="441"/>
      <c r="C13" s="441"/>
      <c r="D13" s="441"/>
      <c r="E13" s="441"/>
      <c r="F13" s="441"/>
      <c r="G13" s="441"/>
      <c r="H13" s="441"/>
      <c r="I13" s="441"/>
      <c r="J13" s="441"/>
      <c r="K13" s="441"/>
      <c r="L13" s="441"/>
      <c r="M13" s="441"/>
      <c r="N13" s="441"/>
      <c r="O13" s="441"/>
      <c r="P13" s="441"/>
      <c r="Q13" s="441"/>
      <c r="R13" s="441"/>
      <c r="S13" s="441"/>
      <c r="T13" s="441"/>
    </row>
    <row r="14" spans="1:20" s="12" customFormat="1" ht="18.75" customHeight="1" x14ac:dyDescent="0.2">
      <c r="A14" s="445" t="s">
        <v>5</v>
      </c>
      <c r="B14" s="445"/>
      <c r="C14" s="445"/>
      <c r="D14" s="445"/>
      <c r="E14" s="445"/>
      <c r="F14" s="445"/>
      <c r="G14" s="445"/>
      <c r="H14" s="445"/>
      <c r="I14" s="445"/>
      <c r="J14" s="445"/>
      <c r="K14" s="445"/>
      <c r="L14" s="445"/>
      <c r="M14" s="445"/>
      <c r="N14" s="445"/>
      <c r="O14" s="445"/>
      <c r="P14" s="445"/>
      <c r="Q14" s="445"/>
      <c r="R14" s="445"/>
      <c r="S14" s="445"/>
      <c r="T14" s="445"/>
    </row>
    <row r="15" spans="1:20" s="9"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41" t="str">
        <f>'1. паспорт местоположение'!A15</f>
        <v>ПСД по титулу "Строительство ПС 110 кВ Флотская и двухцепной ВЛ 110 кВ ПС Морская - ПС Флотская"</v>
      </c>
      <c r="B16" s="441"/>
      <c r="C16" s="441"/>
      <c r="D16" s="441"/>
      <c r="E16" s="441"/>
      <c r="F16" s="441"/>
      <c r="G16" s="441"/>
      <c r="H16" s="441"/>
      <c r="I16" s="441"/>
      <c r="J16" s="441"/>
      <c r="K16" s="441"/>
      <c r="L16" s="441"/>
      <c r="M16" s="441"/>
      <c r="N16" s="441"/>
      <c r="O16" s="441"/>
      <c r="P16" s="441"/>
      <c r="Q16" s="441"/>
      <c r="R16" s="441"/>
      <c r="S16" s="441"/>
      <c r="T16" s="441"/>
    </row>
    <row r="17" spans="1:20" s="3" customFormat="1" ht="15" customHeight="1" x14ac:dyDescent="0.2">
      <c r="A17" s="445" t="s">
        <v>4</v>
      </c>
      <c r="B17" s="445"/>
      <c r="C17" s="445"/>
      <c r="D17" s="445"/>
      <c r="E17" s="445"/>
      <c r="F17" s="445"/>
      <c r="G17" s="445"/>
      <c r="H17" s="445"/>
      <c r="I17" s="445"/>
      <c r="J17" s="445"/>
      <c r="K17" s="445"/>
      <c r="L17" s="445"/>
      <c r="M17" s="445"/>
      <c r="N17" s="445"/>
      <c r="O17" s="445"/>
      <c r="P17" s="445"/>
      <c r="Q17" s="445"/>
      <c r="R17" s="445"/>
      <c r="S17" s="445"/>
      <c r="T17" s="445"/>
    </row>
    <row r="18" spans="1:20" s="3"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448"/>
    </row>
    <row r="19" spans="1:20" s="3" customFormat="1" ht="15" customHeight="1" x14ac:dyDescent="0.2">
      <c r="A19" s="471" t="s">
        <v>495</v>
      </c>
      <c r="B19" s="471"/>
      <c r="C19" s="471"/>
      <c r="D19" s="471"/>
      <c r="E19" s="471"/>
      <c r="F19" s="471"/>
      <c r="G19" s="471"/>
      <c r="H19" s="471"/>
      <c r="I19" s="471"/>
      <c r="J19" s="471"/>
      <c r="K19" s="471"/>
      <c r="L19" s="471"/>
      <c r="M19" s="471"/>
      <c r="N19" s="471"/>
      <c r="O19" s="471"/>
      <c r="P19" s="471"/>
      <c r="Q19" s="471"/>
      <c r="R19" s="471"/>
      <c r="S19" s="471"/>
      <c r="T19" s="471"/>
    </row>
    <row r="20" spans="1:20" s="57" customFormat="1" ht="21" customHeight="1" x14ac:dyDescent="0.25">
      <c r="A20" s="472"/>
      <c r="B20" s="472"/>
      <c r="C20" s="472"/>
      <c r="D20" s="472"/>
      <c r="E20" s="472"/>
      <c r="F20" s="472"/>
      <c r="G20" s="472"/>
      <c r="H20" s="472"/>
      <c r="I20" s="472"/>
      <c r="J20" s="472"/>
      <c r="K20" s="472"/>
      <c r="L20" s="472"/>
      <c r="M20" s="472"/>
      <c r="N20" s="472"/>
      <c r="O20" s="472"/>
      <c r="P20" s="472"/>
      <c r="Q20" s="472"/>
      <c r="R20" s="472"/>
      <c r="S20" s="472"/>
      <c r="T20" s="472"/>
    </row>
    <row r="21" spans="1:20" ht="46.5" customHeight="1" x14ac:dyDescent="0.25">
      <c r="A21" s="465" t="s">
        <v>3</v>
      </c>
      <c r="B21" s="458" t="s">
        <v>221</v>
      </c>
      <c r="C21" s="459"/>
      <c r="D21" s="462" t="s">
        <v>116</v>
      </c>
      <c r="E21" s="458" t="s">
        <v>524</v>
      </c>
      <c r="F21" s="459"/>
      <c r="G21" s="458" t="s">
        <v>271</v>
      </c>
      <c r="H21" s="459"/>
      <c r="I21" s="458" t="s">
        <v>115</v>
      </c>
      <c r="J21" s="459"/>
      <c r="K21" s="462" t="s">
        <v>114</v>
      </c>
      <c r="L21" s="458" t="s">
        <v>113</v>
      </c>
      <c r="M21" s="459"/>
      <c r="N21" s="458" t="s">
        <v>520</v>
      </c>
      <c r="O21" s="459"/>
      <c r="P21" s="462" t="s">
        <v>112</v>
      </c>
      <c r="Q21" s="468" t="s">
        <v>111</v>
      </c>
      <c r="R21" s="469"/>
      <c r="S21" s="468" t="s">
        <v>110</v>
      </c>
      <c r="T21" s="470"/>
    </row>
    <row r="22" spans="1:20" ht="204.75" customHeight="1" x14ac:dyDescent="0.25">
      <c r="A22" s="466"/>
      <c r="B22" s="460"/>
      <c r="C22" s="461"/>
      <c r="D22" s="464"/>
      <c r="E22" s="460"/>
      <c r="F22" s="461"/>
      <c r="G22" s="460"/>
      <c r="H22" s="461"/>
      <c r="I22" s="460"/>
      <c r="J22" s="461"/>
      <c r="K22" s="463"/>
      <c r="L22" s="460"/>
      <c r="M22" s="461"/>
      <c r="N22" s="460"/>
      <c r="O22" s="461"/>
      <c r="P22" s="463"/>
      <c r="Q22" s="115" t="s">
        <v>109</v>
      </c>
      <c r="R22" s="115" t="s">
        <v>494</v>
      </c>
      <c r="S22" s="115" t="s">
        <v>108</v>
      </c>
      <c r="T22" s="115" t="s">
        <v>107</v>
      </c>
    </row>
    <row r="23" spans="1:20" ht="51.75" customHeight="1" x14ac:dyDescent="0.25">
      <c r="A23" s="467"/>
      <c r="B23" s="169" t="s">
        <v>105</v>
      </c>
      <c r="C23" s="169" t="s">
        <v>106</v>
      </c>
      <c r="D23" s="463"/>
      <c r="E23" s="169" t="s">
        <v>105</v>
      </c>
      <c r="F23" s="169" t="s">
        <v>106</v>
      </c>
      <c r="G23" s="169" t="s">
        <v>105</v>
      </c>
      <c r="H23" s="169" t="s">
        <v>106</v>
      </c>
      <c r="I23" s="169" t="s">
        <v>105</v>
      </c>
      <c r="J23" s="169" t="s">
        <v>106</v>
      </c>
      <c r="K23" s="169" t="s">
        <v>105</v>
      </c>
      <c r="L23" s="169" t="s">
        <v>105</v>
      </c>
      <c r="M23" s="169" t="s">
        <v>106</v>
      </c>
      <c r="N23" s="169" t="s">
        <v>105</v>
      </c>
      <c r="O23" s="169" t="s">
        <v>106</v>
      </c>
      <c r="P23" s="170" t="s">
        <v>105</v>
      </c>
      <c r="Q23" s="115" t="s">
        <v>105</v>
      </c>
      <c r="R23" s="115" t="s">
        <v>105</v>
      </c>
      <c r="S23" s="115" t="s">
        <v>105</v>
      </c>
      <c r="T23" s="115" t="s">
        <v>105</v>
      </c>
    </row>
    <row r="24" spans="1:20"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0" s="57" customFormat="1" ht="31.5" x14ac:dyDescent="0.25">
      <c r="A25" s="451">
        <v>1</v>
      </c>
      <c r="B25" s="454" t="s">
        <v>375</v>
      </c>
      <c r="C25" s="454" t="s">
        <v>686</v>
      </c>
      <c r="D25" s="377" t="s">
        <v>101</v>
      </c>
      <c r="E25" s="377" t="s">
        <v>375</v>
      </c>
      <c r="F25" s="391" t="s">
        <v>687</v>
      </c>
      <c r="G25" s="377" t="s">
        <v>375</v>
      </c>
      <c r="H25" s="377" t="s">
        <v>677</v>
      </c>
      <c r="I25" s="377" t="s">
        <v>375</v>
      </c>
      <c r="J25" s="378" t="s">
        <v>672</v>
      </c>
      <c r="K25" s="377" t="s">
        <v>375</v>
      </c>
      <c r="L25" s="377" t="s">
        <v>375</v>
      </c>
      <c r="M25" s="379">
        <v>110</v>
      </c>
      <c r="N25" s="377" t="s">
        <v>375</v>
      </c>
      <c r="O25" s="379">
        <v>32</v>
      </c>
      <c r="P25" s="377" t="s">
        <v>375</v>
      </c>
      <c r="Q25" s="377" t="s">
        <v>375</v>
      </c>
      <c r="R25" s="377" t="s">
        <v>375</v>
      </c>
      <c r="S25" s="377" t="s">
        <v>375</v>
      </c>
      <c r="T25" s="377" t="s">
        <v>375</v>
      </c>
    </row>
    <row r="26" spans="1:20" s="57" customFormat="1" ht="31.5" x14ac:dyDescent="0.25">
      <c r="A26" s="452"/>
      <c r="B26" s="455"/>
      <c r="C26" s="455"/>
      <c r="D26" s="52" t="s">
        <v>493</v>
      </c>
      <c r="E26" s="377" t="s">
        <v>375</v>
      </c>
      <c r="F26" s="384" t="s">
        <v>680</v>
      </c>
      <c r="G26" s="377" t="s">
        <v>375</v>
      </c>
      <c r="H26" s="58" t="s">
        <v>678</v>
      </c>
      <c r="I26" s="377" t="s">
        <v>375</v>
      </c>
      <c r="J26" s="378" t="s">
        <v>672</v>
      </c>
      <c r="K26" s="377" t="s">
        <v>375</v>
      </c>
      <c r="L26" s="377" t="s">
        <v>375</v>
      </c>
      <c r="M26" s="59">
        <v>110</v>
      </c>
      <c r="N26" s="377" t="s">
        <v>375</v>
      </c>
      <c r="O26" s="59" t="s">
        <v>375</v>
      </c>
      <c r="P26" s="377" t="s">
        <v>375</v>
      </c>
      <c r="Q26" s="377" t="s">
        <v>375</v>
      </c>
      <c r="R26" s="377" t="s">
        <v>375</v>
      </c>
      <c r="S26" s="377" t="s">
        <v>375</v>
      </c>
      <c r="T26" s="377" t="s">
        <v>375</v>
      </c>
    </row>
    <row r="27" spans="1:20" s="57" customFormat="1" ht="31.5" x14ac:dyDescent="0.25">
      <c r="A27" s="452"/>
      <c r="B27" s="455"/>
      <c r="C27" s="455"/>
      <c r="D27" s="377" t="s">
        <v>493</v>
      </c>
      <c r="E27" s="377" t="s">
        <v>375</v>
      </c>
      <c r="F27" s="391" t="s">
        <v>681</v>
      </c>
      <c r="G27" s="377" t="s">
        <v>375</v>
      </c>
      <c r="H27" s="58" t="s">
        <v>688</v>
      </c>
      <c r="I27" s="377" t="s">
        <v>375</v>
      </c>
      <c r="J27" s="378" t="s">
        <v>672</v>
      </c>
      <c r="K27" s="377" t="s">
        <v>375</v>
      </c>
      <c r="L27" s="377" t="s">
        <v>375</v>
      </c>
      <c r="M27" s="59">
        <v>10</v>
      </c>
      <c r="N27" s="377" t="s">
        <v>375</v>
      </c>
      <c r="O27" s="59" t="s">
        <v>375</v>
      </c>
      <c r="P27" s="377" t="s">
        <v>375</v>
      </c>
      <c r="Q27" s="377" t="s">
        <v>375</v>
      </c>
      <c r="R27" s="377" t="s">
        <v>375</v>
      </c>
      <c r="S27" s="377" t="s">
        <v>375</v>
      </c>
      <c r="T27" s="377" t="s">
        <v>375</v>
      </c>
    </row>
    <row r="28" spans="1:20" s="389" customFormat="1" ht="31.5" x14ac:dyDescent="0.25">
      <c r="A28" s="452"/>
      <c r="B28" s="455"/>
      <c r="C28" s="455"/>
      <c r="D28" s="385" t="s">
        <v>692</v>
      </c>
      <c r="E28" s="385" t="s">
        <v>375</v>
      </c>
      <c r="F28" s="391" t="s">
        <v>692</v>
      </c>
      <c r="G28" s="385" t="s">
        <v>375</v>
      </c>
      <c r="H28" s="387" t="s">
        <v>693</v>
      </c>
      <c r="I28" s="385" t="s">
        <v>375</v>
      </c>
      <c r="J28" s="386" t="s">
        <v>672</v>
      </c>
      <c r="K28" s="377" t="s">
        <v>375</v>
      </c>
      <c r="L28" s="377" t="s">
        <v>375</v>
      </c>
      <c r="M28" s="59">
        <v>10</v>
      </c>
      <c r="N28" s="377" t="s">
        <v>375</v>
      </c>
      <c r="O28" s="59">
        <f>0.48*2</f>
        <v>0.96</v>
      </c>
      <c r="P28" s="377" t="s">
        <v>375</v>
      </c>
      <c r="Q28" s="377" t="s">
        <v>375</v>
      </c>
      <c r="R28" s="377" t="s">
        <v>375</v>
      </c>
      <c r="S28" s="377" t="s">
        <v>375</v>
      </c>
      <c r="T28" s="377" t="s">
        <v>375</v>
      </c>
    </row>
    <row r="29" spans="1:20" s="57" customFormat="1" ht="31.5" x14ac:dyDescent="0.25">
      <c r="A29" s="453"/>
      <c r="B29" s="456"/>
      <c r="C29" s="456"/>
      <c r="D29" s="377" t="s">
        <v>101</v>
      </c>
      <c r="E29" s="377" t="s">
        <v>375</v>
      </c>
      <c r="F29" s="384" t="s">
        <v>689</v>
      </c>
      <c r="G29" s="377" t="s">
        <v>375</v>
      </c>
      <c r="H29" s="58" t="s">
        <v>679</v>
      </c>
      <c r="I29" s="377" t="s">
        <v>375</v>
      </c>
      <c r="J29" s="378" t="s">
        <v>672</v>
      </c>
      <c r="K29" s="377" t="s">
        <v>375</v>
      </c>
      <c r="L29" s="377" t="s">
        <v>375</v>
      </c>
      <c r="M29" s="59">
        <v>10</v>
      </c>
      <c r="N29" s="377" t="s">
        <v>375</v>
      </c>
      <c r="O29" s="59">
        <v>0.32</v>
      </c>
      <c r="P29" s="377" t="s">
        <v>375</v>
      </c>
      <c r="Q29" s="377" t="s">
        <v>375</v>
      </c>
      <c r="R29" s="377" t="s">
        <v>375</v>
      </c>
      <c r="S29" s="377" t="s">
        <v>375</v>
      </c>
      <c r="T29" s="377" t="s">
        <v>375</v>
      </c>
    </row>
    <row r="30" spans="1:20" ht="3" customHeight="1" x14ac:dyDescent="0.25"/>
    <row r="31" spans="1:20" s="55" customFormat="1" ht="12.75" x14ac:dyDescent="0.2">
      <c r="B31" s="56"/>
      <c r="C31" s="56"/>
      <c r="K31" s="56"/>
    </row>
    <row r="32" spans="1:20" s="55" customFormat="1" x14ac:dyDescent="0.25">
      <c r="B32" s="53" t="s">
        <v>104</v>
      </c>
      <c r="C32" s="53"/>
      <c r="D32" s="53"/>
      <c r="E32" s="53"/>
      <c r="F32" s="53"/>
      <c r="G32" s="53"/>
      <c r="H32" s="53"/>
      <c r="I32" s="53"/>
      <c r="J32" s="53"/>
      <c r="K32" s="53"/>
      <c r="L32" s="53"/>
      <c r="M32" s="53"/>
      <c r="N32" s="53"/>
      <c r="O32" s="53"/>
      <c r="P32" s="53"/>
      <c r="Q32" s="53"/>
      <c r="R32" s="53"/>
    </row>
    <row r="33" spans="2:113" x14ac:dyDescent="0.25">
      <c r="B33" s="457" t="s">
        <v>530</v>
      </c>
      <c r="C33" s="457"/>
      <c r="D33" s="457"/>
      <c r="E33" s="457"/>
      <c r="F33" s="457"/>
      <c r="G33" s="457"/>
      <c r="H33" s="457"/>
      <c r="I33" s="457"/>
      <c r="J33" s="457"/>
      <c r="K33" s="457"/>
      <c r="L33" s="457"/>
      <c r="M33" s="457"/>
      <c r="N33" s="457"/>
      <c r="O33" s="457"/>
      <c r="P33" s="457"/>
      <c r="Q33" s="457"/>
      <c r="R33" s="457"/>
    </row>
    <row r="34" spans="2:113" x14ac:dyDescent="0.25">
      <c r="B34" s="53"/>
      <c r="C34" s="53"/>
      <c r="D34" s="53"/>
      <c r="E34" s="53"/>
      <c r="F34" s="53"/>
      <c r="G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x14ac:dyDescent="0.25">
      <c r="B35" s="52" t="s">
        <v>493</v>
      </c>
      <c r="C35" s="52"/>
      <c r="D35" s="52"/>
      <c r="E35" s="52"/>
      <c r="F35" s="50"/>
      <c r="G35" s="50"/>
      <c r="H35" s="52"/>
      <c r="I35" s="52"/>
      <c r="J35" s="52"/>
      <c r="K35" s="52"/>
      <c r="L35" s="52"/>
      <c r="M35" s="52"/>
      <c r="N35" s="52"/>
      <c r="O35" s="52"/>
      <c r="P35" s="52"/>
      <c r="Q35" s="52"/>
      <c r="R35" s="52"/>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x14ac:dyDescent="0.25">
      <c r="B36" s="52" t="s">
        <v>103</v>
      </c>
      <c r="C36" s="52"/>
      <c r="D36" s="52"/>
      <c r="E36" s="52"/>
      <c r="F36" s="50"/>
      <c r="G36" s="50"/>
      <c r="H36" s="52"/>
      <c r="I36" s="52"/>
      <c r="J36" s="52"/>
      <c r="K36" s="52"/>
      <c r="L36" s="52"/>
      <c r="M36" s="52"/>
      <c r="N36" s="52"/>
      <c r="O36" s="52"/>
      <c r="P36" s="52"/>
      <c r="Q36" s="52"/>
      <c r="R36" s="52"/>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0" customFormat="1" x14ac:dyDescent="0.25">
      <c r="B37" s="52" t="s">
        <v>102</v>
      </c>
      <c r="C37" s="52"/>
      <c r="D37" s="52"/>
      <c r="E37" s="52"/>
      <c r="H37" s="52"/>
      <c r="I37" s="52"/>
      <c r="J37" s="52"/>
      <c r="K37" s="52"/>
      <c r="L37" s="52"/>
      <c r="M37" s="52"/>
      <c r="N37" s="52"/>
      <c r="O37" s="52"/>
      <c r="P37" s="52"/>
      <c r="Q37" s="52"/>
      <c r="R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101</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100</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99</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98</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97</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96</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B44" s="52" t="s">
        <v>95</v>
      </c>
      <c r="C44" s="52"/>
      <c r="D44" s="52"/>
      <c r="E44" s="52"/>
      <c r="H44" s="52"/>
      <c r="I44" s="52"/>
      <c r="J44" s="52"/>
      <c r="K44" s="52"/>
      <c r="L44" s="52"/>
      <c r="M44" s="52"/>
      <c r="N44" s="52"/>
      <c r="O44" s="52"/>
      <c r="P44" s="52"/>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row r="46" spans="2:113" s="50" customFormat="1" x14ac:dyDescent="0.25">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row>
  </sheetData>
  <mergeCells count="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5:A29"/>
    <mergeCell ref="B25:B29"/>
    <mergeCell ref="C25:C29"/>
    <mergeCell ref="B33:R33"/>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80" zoomScaleSheetLayoutView="80" workbookViewId="0">
      <selection activeCell="R25" sqref="R25:R26"/>
    </sheetView>
  </sheetViews>
  <sheetFormatPr defaultColWidth="10.7109375" defaultRowHeight="15.75" x14ac:dyDescent="0.25"/>
  <cols>
    <col min="1" max="1" width="10.7109375" style="49"/>
    <col min="2" max="2" width="12.7109375" style="49" customWidth="1"/>
    <col min="3" max="3" width="25" style="49" customWidth="1"/>
    <col min="4" max="4" width="11.5703125" style="49" customWidth="1"/>
    <col min="5" max="5" width="22.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9.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29" t="str">
        <f>'1. паспорт местоположение'!A5:C5</f>
        <v>Год раскрытия информации: 2017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440" t="s">
        <v>7</v>
      </c>
      <c r="F7" s="440"/>
      <c r="G7" s="440"/>
      <c r="H7" s="440"/>
      <c r="I7" s="440"/>
      <c r="J7" s="440"/>
      <c r="K7" s="440"/>
      <c r="L7" s="440"/>
      <c r="M7" s="440"/>
      <c r="N7" s="440"/>
      <c r="O7" s="440"/>
      <c r="P7" s="440"/>
      <c r="Q7" s="440"/>
      <c r="R7" s="440"/>
      <c r="S7" s="440"/>
      <c r="T7" s="440"/>
      <c r="U7" s="440"/>
      <c r="V7" s="440"/>
      <c r="W7" s="440"/>
      <c r="X7" s="440"/>
      <c r="Y7" s="44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41" t="str">
        <f>'1. паспорт местоположение'!A9</f>
        <v>Акционерное общество "Янтарьэнерго" ДЗО  ПАО "Россети"</v>
      </c>
      <c r="F9" s="441"/>
      <c r="G9" s="441"/>
      <c r="H9" s="441"/>
      <c r="I9" s="441"/>
      <c r="J9" s="441"/>
      <c r="K9" s="441"/>
      <c r="L9" s="441"/>
      <c r="M9" s="441"/>
      <c r="N9" s="441"/>
      <c r="O9" s="441"/>
      <c r="P9" s="441"/>
      <c r="Q9" s="441"/>
      <c r="R9" s="441"/>
      <c r="S9" s="441"/>
      <c r="T9" s="441"/>
      <c r="U9" s="441"/>
      <c r="V9" s="441"/>
      <c r="W9" s="441"/>
      <c r="X9" s="441"/>
      <c r="Y9" s="441"/>
    </row>
    <row r="10" spans="1:27" s="12" customFormat="1" ht="18.75" customHeight="1" x14ac:dyDescent="0.2">
      <c r="E10" s="445" t="s">
        <v>6</v>
      </c>
      <c r="F10" s="445"/>
      <c r="G10" s="445"/>
      <c r="H10" s="445"/>
      <c r="I10" s="445"/>
      <c r="J10" s="445"/>
      <c r="K10" s="445"/>
      <c r="L10" s="445"/>
      <c r="M10" s="445"/>
      <c r="N10" s="445"/>
      <c r="O10" s="445"/>
      <c r="P10" s="445"/>
      <c r="Q10" s="445"/>
      <c r="R10" s="445"/>
      <c r="S10" s="445"/>
      <c r="T10" s="445"/>
      <c r="U10" s="445"/>
      <c r="V10" s="445"/>
      <c r="W10" s="445"/>
      <c r="X10" s="445"/>
      <c r="Y10" s="4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41" t="str">
        <f>'1. паспорт местоположение'!A12</f>
        <v>G_16-0304</v>
      </c>
      <c r="F12" s="441"/>
      <c r="G12" s="441"/>
      <c r="H12" s="441"/>
      <c r="I12" s="441"/>
      <c r="J12" s="441"/>
      <c r="K12" s="441"/>
      <c r="L12" s="441"/>
      <c r="M12" s="441"/>
      <c r="N12" s="441"/>
      <c r="O12" s="441"/>
      <c r="P12" s="441"/>
      <c r="Q12" s="441"/>
      <c r="R12" s="441"/>
      <c r="S12" s="441"/>
      <c r="T12" s="441"/>
      <c r="U12" s="441"/>
      <c r="V12" s="441"/>
      <c r="W12" s="441"/>
      <c r="X12" s="441"/>
      <c r="Y12" s="441"/>
    </row>
    <row r="13" spans="1:27" s="12" customFormat="1" ht="18.75" customHeight="1" x14ac:dyDescent="0.2">
      <c r="E13" s="445" t="s">
        <v>5</v>
      </c>
      <c r="F13" s="445"/>
      <c r="G13" s="445"/>
      <c r="H13" s="445"/>
      <c r="I13" s="445"/>
      <c r="J13" s="445"/>
      <c r="K13" s="445"/>
      <c r="L13" s="445"/>
      <c r="M13" s="445"/>
      <c r="N13" s="445"/>
      <c r="O13" s="445"/>
      <c r="P13" s="445"/>
      <c r="Q13" s="445"/>
      <c r="R13" s="445"/>
      <c r="S13" s="445"/>
      <c r="T13" s="445"/>
      <c r="U13" s="445"/>
      <c r="V13" s="445"/>
      <c r="W13" s="445"/>
      <c r="X13" s="445"/>
      <c r="Y13" s="4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41" t="str">
        <f>'1. паспорт местоположение'!A15</f>
        <v>ПСД по титулу "Строительство ПС 110 кВ Флотская и двухцепной ВЛ 110 кВ ПС Морская - ПС Флотская"</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45" t="s">
        <v>4</v>
      </c>
      <c r="F16" s="445"/>
      <c r="G16" s="445"/>
      <c r="H16" s="445"/>
      <c r="I16" s="445"/>
      <c r="J16" s="445"/>
      <c r="K16" s="445"/>
      <c r="L16" s="445"/>
      <c r="M16" s="445"/>
      <c r="N16" s="445"/>
      <c r="O16" s="445"/>
      <c r="P16" s="445"/>
      <c r="Q16" s="445"/>
      <c r="R16" s="445"/>
      <c r="S16" s="445"/>
      <c r="T16" s="445"/>
      <c r="U16" s="445"/>
      <c r="V16" s="445"/>
      <c r="W16" s="445"/>
      <c r="X16" s="445"/>
      <c r="Y16" s="4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1"/>
      <c r="F18" s="471"/>
      <c r="G18" s="471"/>
      <c r="H18" s="471"/>
      <c r="I18" s="471"/>
      <c r="J18" s="471"/>
      <c r="K18" s="471"/>
      <c r="L18" s="471"/>
      <c r="M18" s="471"/>
      <c r="N18" s="471"/>
      <c r="O18" s="471"/>
      <c r="P18" s="471"/>
      <c r="Q18" s="471"/>
      <c r="R18" s="471"/>
      <c r="S18" s="471"/>
      <c r="T18" s="471"/>
      <c r="U18" s="471"/>
      <c r="V18" s="471"/>
      <c r="W18" s="471"/>
      <c r="X18" s="471"/>
      <c r="Y18" s="471"/>
    </row>
    <row r="19" spans="1:27" ht="25.5" customHeight="1" x14ac:dyDescent="0.25">
      <c r="A19" s="471" t="s">
        <v>497</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row>
    <row r="20" spans="1:27" s="57" customFormat="1" ht="21" customHeight="1" x14ac:dyDescent="0.25"/>
    <row r="21" spans="1:27" ht="15.75" customHeight="1" x14ac:dyDescent="0.25">
      <c r="A21" s="473" t="s">
        <v>3</v>
      </c>
      <c r="B21" s="476" t="s">
        <v>504</v>
      </c>
      <c r="C21" s="477"/>
      <c r="D21" s="476" t="s">
        <v>506</v>
      </c>
      <c r="E21" s="477"/>
      <c r="F21" s="468" t="s">
        <v>88</v>
      </c>
      <c r="G21" s="470"/>
      <c r="H21" s="470"/>
      <c r="I21" s="469"/>
      <c r="J21" s="473" t="s">
        <v>507</v>
      </c>
      <c r="K21" s="476" t="s">
        <v>508</v>
      </c>
      <c r="L21" s="477"/>
      <c r="M21" s="476" t="s">
        <v>509</v>
      </c>
      <c r="N21" s="477"/>
      <c r="O21" s="476" t="s">
        <v>496</v>
      </c>
      <c r="P21" s="477"/>
      <c r="Q21" s="476" t="s">
        <v>121</v>
      </c>
      <c r="R21" s="477"/>
      <c r="S21" s="473" t="s">
        <v>120</v>
      </c>
      <c r="T21" s="473" t="s">
        <v>510</v>
      </c>
      <c r="U21" s="473" t="s">
        <v>505</v>
      </c>
      <c r="V21" s="476" t="s">
        <v>119</v>
      </c>
      <c r="W21" s="477"/>
      <c r="X21" s="468" t="s">
        <v>111</v>
      </c>
      <c r="Y21" s="470"/>
      <c r="Z21" s="468" t="s">
        <v>110</v>
      </c>
      <c r="AA21" s="470"/>
    </row>
    <row r="22" spans="1:27" ht="216" customHeight="1" x14ac:dyDescent="0.25">
      <c r="A22" s="474"/>
      <c r="B22" s="478"/>
      <c r="C22" s="479"/>
      <c r="D22" s="478"/>
      <c r="E22" s="479"/>
      <c r="F22" s="468" t="s">
        <v>118</v>
      </c>
      <c r="G22" s="469"/>
      <c r="H22" s="468" t="s">
        <v>117</v>
      </c>
      <c r="I22" s="469"/>
      <c r="J22" s="475"/>
      <c r="K22" s="478"/>
      <c r="L22" s="479"/>
      <c r="M22" s="478"/>
      <c r="N22" s="479"/>
      <c r="O22" s="478"/>
      <c r="P22" s="479"/>
      <c r="Q22" s="478"/>
      <c r="R22" s="479"/>
      <c r="S22" s="475"/>
      <c r="T22" s="475"/>
      <c r="U22" s="475"/>
      <c r="V22" s="478"/>
      <c r="W22" s="479"/>
      <c r="X22" s="115" t="s">
        <v>109</v>
      </c>
      <c r="Y22" s="115" t="s">
        <v>494</v>
      </c>
      <c r="Z22" s="115" t="s">
        <v>108</v>
      </c>
      <c r="AA22" s="115" t="s">
        <v>107</v>
      </c>
    </row>
    <row r="23" spans="1:27" ht="60" customHeight="1" x14ac:dyDescent="0.25">
      <c r="A23" s="475"/>
      <c r="B23" s="167" t="s">
        <v>105</v>
      </c>
      <c r="C23" s="167" t="s">
        <v>106</v>
      </c>
      <c r="D23" s="116" t="s">
        <v>105</v>
      </c>
      <c r="E23" s="116" t="s">
        <v>106</v>
      </c>
      <c r="F23" s="116" t="s">
        <v>105</v>
      </c>
      <c r="G23" s="116" t="s">
        <v>106</v>
      </c>
      <c r="H23" s="116" t="s">
        <v>105</v>
      </c>
      <c r="I23" s="116" t="s">
        <v>106</v>
      </c>
      <c r="J23" s="116" t="s">
        <v>105</v>
      </c>
      <c r="K23" s="116" t="s">
        <v>105</v>
      </c>
      <c r="L23" s="116" t="s">
        <v>106</v>
      </c>
      <c r="M23" s="116" t="s">
        <v>105</v>
      </c>
      <c r="N23" s="116" t="s">
        <v>106</v>
      </c>
      <c r="O23" s="116" t="s">
        <v>105</v>
      </c>
      <c r="P23" s="116" t="s">
        <v>106</v>
      </c>
      <c r="Q23" s="116" t="s">
        <v>105</v>
      </c>
      <c r="R23" s="116" t="s">
        <v>106</v>
      </c>
      <c r="S23" s="116" t="s">
        <v>105</v>
      </c>
      <c r="T23" s="116" t="s">
        <v>105</v>
      </c>
      <c r="U23" s="116" t="s">
        <v>105</v>
      </c>
      <c r="V23" s="116" t="s">
        <v>105</v>
      </c>
      <c r="W23" s="116" t="s">
        <v>106</v>
      </c>
      <c r="X23" s="116" t="s">
        <v>105</v>
      </c>
      <c r="Y23" s="116" t="s">
        <v>105</v>
      </c>
      <c r="Z23" s="115" t="s">
        <v>105</v>
      </c>
      <c r="AA23" s="115" t="s">
        <v>105</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7" customFormat="1" ht="31.5" x14ac:dyDescent="0.25">
      <c r="A25" s="60">
        <v>1</v>
      </c>
      <c r="B25" s="60" t="s">
        <v>375</v>
      </c>
      <c r="C25" s="58" t="s">
        <v>690</v>
      </c>
      <c r="D25" s="60" t="s">
        <v>375</v>
      </c>
      <c r="E25" s="58" t="s">
        <v>690</v>
      </c>
      <c r="F25" s="60" t="s">
        <v>375</v>
      </c>
      <c r="G25" s="60">
        <v>110</v>
      </c>
      <c r="H25" s="60" t="s">
        <v>375</v>
      </c>
      <c r="I25" s="60">
        <v>110</v>
      </c>
      <c r="J25" s="60" t="s">
        <v>375</v>
      </c>
      <c r="K25" s="451" t="s">
        <v>375</v>
      </c>
      <c r="L25" s="451">
        <v>2</v>
      </c>
      <c r="M25" s="451" t="s">
        <v>375</v>
      </c>
      <c r="N25" s="451">
        <v>120</v>
      </c>
      <c r="O25" s="451" t="s">
        <v>375</v>
      </c>
      <c r="P25" s="451" t="s">
        <v>682</v>
      </c>
      <c r="Q25" s="451" t="s">
        <v>375</v>
      </c>
      <c r="R25" s="451">
        <v>12.9</v>
      </c>
      <c r="S25" s="451" t="s">
        <v>375</v>
      </c>
      <c r="T25" s="451" t="s">
        <v>375</v>
      </c>
      <c r="U25" s="451" t="s">
        <v>375</v>
      </c>
      <c r="V25" s="451" t="s">
        <v>375</v>
      </c>
      <c r="W25" s="454" t="s">
        <v>683</v>
      </c>
      <c r="X25" s="451" t="s">
        <v>375</v>
      </c>
      <c r="Y25" s="451" t="s">
        <v>375</v>
      </c>
      <c r="Z25" s="451" t="s">
        <v>375</v>
      </c>
      <c r="AA25" s="451" t="s">
        <v>375</v>
      </c>
    </row>
    <row r="26" spans="1:27" s="57" customFormat="1" ht="31.5" x14ac:dyDescent="0.25">
      <c r="A26" s="60">
        <v>2</v>
      </c>
      <c r="B26" s="60" t="s">
        <v>375</v>
      </c>
      <c r="C26" s="58" t="s">
        <v>691</v>
      </c>
      <c r="D26" s="60" t="s">
        <v>375</v>
      </c>
      <c r="E26" s="58" t="s">
        <v>691</v>
      </c>
      <c r="F26" s="60" t="s">
        <v>375</v>
      </c>
      <c r="G26" s="60">
        <v>110</v>
      </c>
      <c r="H26" s="60" t="s">
        <v>375</v>
      </c>
      <c r="I26" s="60">
        <v>110</v>
      </c>
      <c r="J26" s="60" t="s">
        <v>375</v>
      </c>
      <c r="K26" s="453"/>
      <c r="L26" s="453"/>
      <c r="M26" s="453"/>
      <c r="N26" s="453"/>
      <c r="O26" s="453"/>
      <c r="P26" s="453"/>
      <c r="Q26" s="453"/>
      <c r="R26" s="453"/>
      <c r="S26" s="453"/>
      <c r="T26" s="453"/>
      <c r="U26" s="453"/>
      <c r="V26" s="453"/>
      <c r="W26" s="453"/>
      <c r="X26" s="453"/>
      <c r="Y26" s="453"/>
      <c r="Z26" s="453"/>
      <c r="AA26" s="453"/>
    </row>
    <row r="27" spans="1:27" ht="3" customHeight="1" x14ac:dyDescent="0.25">
      <c r="C27" s="388"/>
      <c r="X27" s="117"/>
      <c r="Y27" s="118"/>
      <c r="Z27" s="50"/>
      <c r="AA27" s="50"/>
    </row>
    <row r="28" spans="1:27" s="55" customFormat="1" ht="12.75" x14ac:dyDescent="0.2">
      <c r="A28" s="56"/>
      <c r="B28" s="56"/>
      <c r="C28" s="56"/>
      <c r="E28" s="56"/>
      <c r="X28" s="119"/>
      <c r="Y28" s="119"/>
      <c r="Z28" s="119"/>
      <c r="AA28" s="119"/>
    </row>
    <row r="29" spans="1:27" s="55" customFormat="1" ht="12.75" x14ac:dyDescent="0.2">
      <c r="A29" s="56"/>
      <c r="B29" s="56"/>
      <c r="C29" s="56"/>
    </row>
  </sheetData>
  <mergeCells count="44">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L25:L26"/>
    <mergeCell ref="K25:K26"/>
    <mergeCell ref="M25:M26"/>
    <mergeCell ref="N25:N26"/>
    <mergeCell ref="O25:O26"/>
    <mergeCell ref="P25:P26"/>
    <mergeCell ref="Q25:Q26"/>
    <mergeCell ref="R25:R26"/>
    <mergeCell ref="S25:S26"/>
    <mergeCell ref="T25:T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29" t="str">
        <f>'1. паспорт местоположение'!A5:C5</f>
        <v>Год раскрытия информации: 2017 год</v>
      </c>
      <c r="B5" s="429"/>
      <c r="C5" s="429"/>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440" t="s">
        <v>7</v>
      </c>
      <c r="B7" s="440"/>
      <c r="C7" s="440"/>
      <c r="D7" s="13"/>
      <c r="E7" s="13"/>
      <c r="F7" s="13"/>
      <c r="G7" s="13"/>
      <c r="H7" s="13"/>
      <c r="I7" s="13"/>
      <c r="J7" s="13"/>
      <c r="K7" s="13"/>
      <c r="L7" s="13"/>
      <c r="M7" s="13"/>
      <c r="N7" s="13"/>
      <c r="O7" s="13"/>
      <c r="P7" s="13"/>
      <c r="Q7" s="13"/>
      <c r="R7" s="13"/>
      <c r="S7" s="13"/>
      <c r="T7" s="13"/>
      <c r="U7" s="13"/>
    </row>
    <row r="8" spans="1:29" s="12" customFormat="1" ht="18.75" x14ac:dyDescent="0.2">
      <c r="A8" s="440"/>
      <c r="B8" s="440"/>
      <c r="C8" s="440"/>
      <c r="D8" s="14"/>
      <c r="E8" s="14"/>
      <c r="F8" s="14"/>
      <c r="G8" s="14"/>
      <c r="H8" s="13"/>
      <c r="I8" s="13"/>
      <c r="J8" s="13"/>
      <c r="K8" s="13"/>
      <c r="L8" s="13"/>
      <c r="M8" s="13"/>
      <c r="N8" s="13"/>
      <c r="O8" s="13"/>
      <c r="P8" s="13"/>
      <c r="Q8" s="13"/>
      <c r="R8" s="13"/>
      <c r="S8" s="13"/>
      <c r="T8" s="13"/>
      <c r="U8" s="13"/>
    </row>
    <row r="9" spans="1:29" s="12" customFormat="1" ht="18.75" x14ac:dyDescent="0.2">
      <c r="A9" s="441" t="str">
        <f>'1. паспорт местоположение'!A9:C9</f>
        <v>Акционерное общество "Янтарьэнерго" ДЗО  ПАО "Россети"</v>
      </c>
      <c r="B9" s="441"/>
      <c r="C9" s="441"/>
      <c r="D9" s="8"/>
      <c r="E9" s="8"/>
      <c r="F9" s="8"/>
      <c r="G9" s="8"/>
      <c r="H9" s="13"/>
      <c r="I9" s="13"/>
      <c r="J9" s="13"/>
      <c r="K9" s="13"/>
      <c r="L9" s="13"/>
      <c r="M9" s="13"/>
      <c r="N9" s="13"/>
      <c r="O9" s="13"/>
      <c r="P9" s="13"/>
      <c r="Q9" s="13"/>
      <c r="R9" s="13"/>
      <c r="S9" s="13"/>
      <c r="T9" s="13"/>
      <c r="U9" s="13"/>
    </row>
    <row r="10" spans="1:29" s="12" customFormat="1" ht="18.75" x14ac:dyDescent="0.2">
      <c r="A10" s="445" t="s">
        <v>6</v>
      </c>
      <c r="B10" s="445"/>
      <c r="C10" s="445"/>
      <c r="D10" s="6"/>
      <c r="E10" s="6"/>
      <c r="F10" s="6"/>
      <c r="G10" s="6"/>
      <c r="H10" s="13"/>
      <c r="I10" s="13"/>
      <c r="J10" s="13"/>
      <c r="K10" s="13"/>
      <c r="L10" s="13"/>
      <c r="M10" s="13"/>
      <c r="N10" s="13"/>
      <c r="O10" s="13"/>
      <c r="P10" s="13"/>
      <c r="Q10" s="13"/>
      <c r="R10" s="13"/>
      <c r="S10" s="13"/>
      <c r="T10" s="13"/>
      <c r="U10" s="13"/>
    </row>
    <row r="11" spans="1:29" s="12" customFormat="1" ht="18.75" x14ac:dyDescent="0.2">
      <c r="A11" s="440"/>
      <c r="B11" s="440"/>
      <c r="C11" s="440"/>
      <c r="D11" s="14"/>
      <c r="E11" s="14"/>
      <c r="F11" s="14"/>
      <c r="G11" s="14"/>
      <c r="H11" s="13"/>
      <c r="I11" s="13"/>
      <c r="J11" s="13"/>
      <c r="K11" s="13"/>
      <c r="L11" s="13"/>
      <c r="M11" s="13"/>
      <c r="N11" s="13"/>
      <c r="O11" s="13"/>
      <c r="P11" s="13"/>
      <c r="Q11" s="13"/>
      <c r="R11" s="13"/>
      <c r="S11" s="13"/>
      <c r="T11" s="13"/>
      <c r="U11" s="13"/>
    </row>
    <row r="12" spans="1:29" s="12" customFormat="1" ht="18.75" x14ac:dyDescent="0.2">
      <c r="A12" s="441" t="str">
        <f>'1. паспорт местоположение'!A12:C12</f>
        <v>G_16-0304</v>
      </c>
      <c r="B12" s="441"/>
      <c r="C12" s="441"/>
      <c r="D12" s="8"/>
      <c r="E12" s="8"/>
      <c r="F12" s="8"/>
      <c r="G12" s="8"/>
      <c r="H12" s="13"/>
      <c r="I12" s="13"/>
      <c r="J12" s="13"/>
      <c r="K12" s="13"/>
      <c r="L12" s="13"/>
      <c r="M12" s="13"/>
      <c r="N12" s="13"/>
      <c r="O12" s="13"/>
      <c r="P12" s="13"/>
      <c r="Q12" s="13"/>
      <c r="R12" s="13"/>
      <c r="S12" s="13"/>
      <c r="T12" s="13"/>
      <c r="U12" s="13"/>
    </row>
    <row r="13" spans="1:29" s="12" customFormat="1" ht="18.75" x14ac:dyDescent="0.2">
      <c r="A13" s="445" t="s">
        <v>5</v>
      </c>
      <c r="B13" s="445"/>
      <c r="C13" s="4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6"/>
      <c r="B14" s="446"/>
      <c r="C14" s="446"/>
      <c r="D14" s="10"/>
      <c r="E14" s="10"/>
      <c r="F14" s="10"/>
      <c r="G14" s="10"/>
      <c r="H14" s="10"/>
      <c r="I14" s="10"/>
      <c r="J14" s="10"/>
      <c r="K14" s="10"/>
      <c r="L14" s="10"/>
      <c r="M14" s="10"/>
      <c r="N14" s="10"/>
      <c r="O14" s="10"/>
      <c r="P14" s="10"/>
      <c r="Q14" s="10"/>
      <c r="R14" s="10"/>
      <c r="S14" s="10"/>
      <c r="T14" s="10"/>
      <c r="U14" s="10"/>
    </row>
    <row r="15" spans="1:29" s="3" customFormat="1" ht="12" x14ac:dyDescent="0.2">
      <c r="A15" s="441" t="str">
        <f>'1. паспорт местоположение'!A15</f>
        <v>ПСД по титулу "Строительство ПС 110 кВ Флотская и двухцепной ВЛ 110 кВ ПС Морская - ПС Флотская"</v>
      </c>
      <c r="B15" s="441"/>
      <c r="C15" s="441"/>
      <c r="D15" s="8"/>
      <c r="E15" s="8"/>
      <c r="F15" s="8"/>
      <c r="G15" s="8"/>
      <c r="H15" s="8"/>
      <c r="I15" s="8"/>
      <c r="J15" s="8"/>
      <c r="K15" s="8"/>
      <c r="L15" s="8"/>
      <c r="M15" s="8"/>
      <c r="N15" s="8"/>
      <c r="O15" s="8"/>
      <c r="P15" s="8"/>
      <c r="Q15" s="8"/>
      <c r="R15" s="8"/>
      <c r="S15" s="8"/>
      <c r="T15" s="8"/>
      <c r="U15" s="8"/>
    </row>
    <row r="16" spans="1:29" s="3" customFormat="1" ht="15" customHeight="1" x14ac:dyDescent="0.2">
      <c r="A16" s="445" t="s">
        <v>4</v>
      </c>
      <c r="B16" s="445"/>
      <c r="C16" s="445"/>
      <c r="D16" s="6"/>
      <c r="E16" s="6"/>
      <c r="F16" s="6"/>
      <c r="G16" s="6"/>
      <c r="H16" s="6"/>
      <c r="I16" s="6"/>
      <c r="J16" s="6"/>
      <c r="K16" s="6"/>
      <c r="L16" s="6"/>
      <c r="M16" s="6"/>
      <c r="N16" s="6"/>
      <c r="O16" s="6"/>
      <c r="P16" s="6"/>
      <c r="Q16" s="6"/>
      <c r="R16" s="6"/>
      <c r="S16" s="6"/>
      <c r="T16" s="6"/>
      <c r="U16" s="6"/>
    </row>
    <row r="17" spans="1:21" s="3" customFormat="1" ht="15" customHeight="1" x14ac:dyDescent="0.2">
      <c r="A17" s="448"/>
      <c r="B17" s="448"/>
      <c r="C17" s="448"/>
      <c r="D17" s="4"/>
      <c r="E17" s="4"/>
      <c r="F17" s="4"/>
      <c r="G17" s="4"/>
      <c r="H17" s="4"/>
      <c r="I17" s="4"/>
      <c r="J17" s="4"/>
      <c r="K17" s="4"/>
      <c r="L17" s="4"/>
      <c r="M17" s="4"/>
      <c r="N17" s="4"/>
      <c r="O17" s="4"/>
      <c r="P17" s="4"/>
      <c r="Q17" s="4"/>
      <c r="R17" s="4"/>
    </row>
    <row r="18" spans="1:21" s="3" customFormat="1" ht="27.75" customHeight="1" x14ac:dyDescent="0.2">
      <c r="A18" s="449" t="s">
        <v>489</v>
      </c>
      <c r="B18" s="449"/>
      <c r="C18" s="4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502</v>
      </c>
      <c r="C22" s="397" t="s">
        <v>674</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98" t="s">
        <v>701</v>
      </c>
      <c r="D23" s="27"/>
      <c r="E23" s="27"/>
      <c r="F23" s="27"/>
      <c r="G23" s="27"/>
      <c r="H23" s="27"/>
      <c r="I23" s="27"/>
      <c r="J23" s="27"/>
      <c r="K23" s="27"/>
      <c r="L23" s="27"/>
      <c r="M23" s="27"/>
      <c r="N23" s="27"/>
      <c r="O23" s="27"/>
      <c r="P23" s="27"/>
      <c r="Q23" s="27"/>
      <c r="R23" s="27"/>
      <c r="S23" s="27"/>
      <c r="T23" s="27"/>
      <c r="U23" s="27"/>
    </row>
    <row r="24" spans="1:21" ht="115.5" customHeight="1" x14ac:dyDescent="0.25">
      <c r="A24" s="28" t="s">
        <v>60</v>
      </c>
      <c r="B24" s="30" t="s">
        <v>522</v>
      </c>
      <c r="C24" s="381" t="s">
        <v>694</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523</v>
      </c>
      <c r="C25" s="382" t="s">
        <v>672</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229</v>
      </c>
      <c r="C26" s="35" t="s">
        <v>675</v>
      </c>
      <c r="D26" s="27"/>
      <c r="E26" s="27"/>
      <c r="F26" s="27"/>
      <c r="G26" s="27"/>
      <c r="H26" s="27"/>
      <c r="I26" s="27"/>
      <c r="J26" s="27"/>
      <c r="K26" s="27"/>
      <c r="L26" s="27"/>
      <c r="M26" s="27"/>
      <c r="N26" s="27"/>
      <c r="O26" s="27"/>
      <c r="P26" s="27"/>
      <c r="Q26" s="27"/>
      <c r="R26" s="27"/>
      <c r="S26" s="27"/>
      <c r="T26" s="27"/>
      <c r="U26" s="27"/>
    </row>
    <row r="27" spans="1:21" ht="47.25" x14ac:dyDescent="0.25">
      <c r="A27" s="28" t="s">
        <v>56</v>
      </c>
      <c r="B27" s="30" t="s">
        <v>503</v>
      </c>
      <c r="C27" s="396" t="s">
        <v>700</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164"/>
      <c r="AB6" s="164"/>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164"/>
      <c r="AB7" s="164"/>
    </row>
    <row r="8" spans="1:28" x14ac:dyDescent="0.25">
      <c r="A8" s="441" t="str">
        <f>'1. паспорт местоположение'!A9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165"/>
      <c r="AB8" s="165"/>
    </row>
    <row r="9" spans="1:28" ht="15.75"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166"/>
      <c r="AB9" s="166"/>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164"/>
      <c r="AB10" s="164"/>
    </row>
    <row r="11" spans="1:28" x14ac:dyDescent="0.25">
      <c r="A11" s="441" t="str">
        <f>'1. паспорт местоположение'!A12:C12</f>
        <v>G_16-0304</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165"/>
      <c r="AB11" s="165"/>
    </row>
    <row r="12" spans="1:28" ht="15.75"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166"/>
      <c r="AB12" s="166"/>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1"/>
      <c r="AB13" s="11"/>
    </row>
    <row r="14" spans="1:28" x14ac:dyDescent="0.25">
      <c r="A14" s="441" t="str">
        <f>'1. паспорт местоположение'!A15</f>
        <v>ПСД по титулу "Строительство ПС 110 кВ Флотская и двухцепной ВЛ 110 кВ ПС Морская - ПС Флотская"</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65"/>
      <c r="AB14" s="165"/>
    </row>
    <row r="15" spans="1:28" ht="15.75"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166"/>
      <c r="AB15" s="166"/>
    </row>
    <row r="16" spans="1:28"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174"/>
      <c r="AB16" s="174"/>
    </row>
    <row r="17" spans="1:2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174"/>
      <c r="AB17" s="174"/>
    </row>
    <row r="18" spans="1:28"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174"/>
      <c r="AB18" s="174"/>
    </row>
    <row r="19" spans="1:2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174"/>
      <c r="AB19" s="174"/>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175"/>
      <c r="AB20" s="175"/>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175"/>
      <c r="AB21" s="175"/>
    </row>
    <row r="22" spans="1:28" x14ac:dyDescent="0.25">
      <c r="A22" s="481" t="s">
        <v>521</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176"/>
      <c r="AB22" s="176"/>
    </row>
    <row r="23" spans="1:28" ht="32.25" customHeight="1" x14ac:dyDescent="0.25">
      <c r="A23" s="483" t="s">
        <v>372</v>
      </c>
      <c r="B23" s="484"/>
      <c r="C23" s="484"/>
      <c r="D23" s="484"/>
      <c r="E23" s="484"/>
      <c r="F23" s="484"/>
      <c r="G23" s="484"/>
      <c r="H23" s="484"/>
      <c r="I23" s="484"/>
      <c r="J23" s="484"/>
      <c r="K23" s="484"/>
      <c r="L23" s="485"/>
      <c r="M23" s="482" t="s">
        <v>373</v>
      </c>
      <c r="N23" s="482"/>
      <c r="O23" s="482"/>
      <c r="P23" s="482"/>
      <c r="Q23" s="482"/>
      <c r="R23" s="482"/>
      <c r="S23" s="482"/>
      <c r="T23" s="482"/>
      <c r="U23" s="482"/>
      <c r="V23" s="482"/>
      <c r="W23" s="482"/>
      <c r="X23" s="482"/>
      <c r="Y23" s="482"/>
      <c r="Z23" s="482"/>
    </row>
    <row r="24" spans="1:28" ht="151.5" customHeight="1" x14ac:dyDescent="0.25">
      <c r="A24" s="112" t="s">
        <v>231</v>
      </c>
      <c r="B24" s="113" t="s">
        <v>260</v>
      </c>
      <c r="C24" s="112" t="s">
        <v>366</v>
      </c>
      <c r="D24" s="112" t="s">
        <v>232</v>
      </c>
      <c r="E24" s="112" t="s">
        <v>367</v>
      </c>
      <c r="F24" s="112" t="s">
        <v>369</v>
      </c>
      <c r="G24" s="112" t="s">
        <v>368</v>
      </c>
      <c r="H24" s="112" t="s">
        <v>233</v>
      </c>
      <c r="I24" s="112" t="s">
        <v>370</v>
      </c>
      <c r="J24" s="112" t="s">
        <v>265</v>
      </c>
      <c r="K24" s="113" t="s">
        <v>259</v>
      </c>
      <c r="L24" s="113" t="s">
        <v>234</v>
      </c>
      <c r="M24" s="114" t="s">
        <v>279</v>
      </c>
      <c r="N24" s="113" t="s">
        <v>532</v>
      </c>
      <c r="O24" s="112" t="s">
        <v>276</v>
      </c>
      <c r="P24" s="112" t="s">
        <v>277</v>
      </c>
      <c r="Q24" s="112" t="s">
        <v>275</v>
      </c>
      <c r="R24" s="112" t="s">
        <v>233</v>
      </c>
      <c r="S24" s="112" t="s">
        <v>274</v>
      </c>
      <c r="T24" s="112" t="s">
        <v>273</v>
      </c>
      <c r="U24" s="112" t="s">
        <v>365</v>
      </c>
      <c r="V24" s="112" t="s">
        <v>275</v>
      </c>
      <c r="W24" s="121" t="s">
        <v>258</v>
      </c>
      <c r="X24" s="121" t="s">
        <v>290</v>
      </c>
      <c r="Y24" s="121" t="s">
        <v>291</v>
      </c>
      <c r="Z24" s="123" t="s">
        <v>288</v>
      </c>
    </row>
    <row r="25" spans="1:28" ht="16.5" customHeight="1" x14ac:dyDescent="0.25">
      <c r="A25" s="112">
        <v>1</v>
      </c>
      <c r="B25" s="113">
        <v>2</v>
      </c>
      <c r="C25" s="112">
        <v>3</v>
      </c>
      <c r="D25" s="113">
        <v>4</v>
      </c>
      <c r="E25" s="112">
        <v>5</v>
      </c>
      <c r="F25" s="113">
        <v>6</v>
      </c>
      <c r="G25" s="112">
        <v>7</v>
      </c>
      <c r="H25" s="113">
        <v>8</v>
      </c>
      <c r="I25" s="112">
        <v>9</v>
      </c>
      <c r="J25" s="113">
        <v>10</v>
      </c>
      <c r="K25" s="177">
        <v>11</v>
      </c>
      <c r="L25" s="113">
        <v>12</v>
      </c>
      <c r="M25" s="177">
        <v>13</v>
      </c>
      <c r="N25" s="113">
        <v>14</v>
      </c>
      <c r="O25" s="177">
        <v>15</v>
      </c>
      <c r="P25" s="113">
        <v>16</v>
      </c>
      <c r="Q25" s="177">
        <v>17</v>
      </c>
      <c r="R25" s="113">
        <v>18</v>
      </c>
      <c r="S25" s="177">
        <v>19</v>
      </c>
      <c r="T25" s="113">
        <v>20</v>
      </c>
      <c r="U25" s="177">
        <v>21</v>
      </c>
      <c r="V25" s="113">
        <v>22</v>
      </c>
      <c r="W25" s="177">
        <v>23</v>
      </c>
      <c r="X25" s="113">
        <v>24</v>
      </c>
      <c r="Y25" s="177">
        <v>25</v>
      </c>
      <c r="Z25" s="113">
        <v>26</v>
      </c>
    </row>
    <row r="26" spans="1:28" ht="45.75" customHeight="1" x14ac:dyDescent="0.25">
      <c r="A26" s="105" t="s">
        <v>350</v>
      </c>
      <c r="B26" s="111"/>
      <c r="C26" s="107" t="s">
        <v>352</v>
      </c>
      <c r="D26" s="107" t="s">
        <v>353</v>
      </c>
      <c r="E26" s="107" t="s">
        <v>354</v>
      </c>
      <c r="F26" s="107" t="s">
        <v>270</v>
      </c>
      <c r="G26" s="107" t="s">
        <v>355</v>
      </c>
      <c r="H26" s="107" t="s">
        <v>233</v>
      </c>
      <c r="I26" s="107" t="s">
        <v>356</v>
      </c>
      <c r="J26" s="107" t="s">
        <v>357</v>
      </c>
      <c r="K26" s="104"/>
      <c r="L26" s="108" t="s">
        <v>256</v>
      </c>
      <c r="M26" s="110" t="s">
        <v>272</v>
      </c>
      <c r="N26" s="104"/>
      <c r="O26" s="104"/>
      <c r="P26" s="104"/>
      <c r="Q26" s="104"/>
      <c r="R26" s="104"/>
      <c r="S26" s="104"/>
      <c r="T26" s="104"/>
      <c r="U26" s="104"/>
      <c r="V26" s="104"/>
      <c r="W26" s="104"/>
      <c r="X26" s="104"/>
      <c r="Y26" s="104"/>
      <c r="Z26" s="106" t="s">
        <v>289</v>
      </c>
    </row>
    <row r="27" spans="1:28" x14ac:dyDescent="0.25">
      <c r="A27" s="104" t="s">
        <v>235</v>
      </c>
      <c r="B27" s="104" t="s">
        <v>261</v>
      </c>
      <c r="C27" s="104" t="s">
        <v>240</v>
      </c>
      <c r="D27" s="104" t="s">
        <v>241</v>
      </c>
      <c r="E27" s="104" t="s">
        <v>280</v>
      </c>
      <c r="F27" s="107" t="s">
        <v>236</v>
      </c>
      <c r="G27" s="107" t="s">
        <v>284</v>
      </c>
      <c r="H27" s="104" t="s">
        <v>233</v>
      </c>
      <c r="I27" s="107" t="s">
        <v>266</v>
      </c>
      <c r="J27" s="107" t="s">
        <v>248</v>
      </c>
      <c r="K27" s="108" t="s">
        <v>252</v>
      </c>
      <c r="L27" s="104"/>
      <c r="M27" s="108" t="s">
        <v>278</v>
      </c>
      <c r="N27" s="104"/>
      <c r="O27" s="104"/>
      <c r="P27" s="104"/>
      <c r="Q27" s="104"/>
      <c r="R27" s="104"/>
      <c r="S27" s="104"/>
      <c r="T27" s="104"/>
      <c r="U27" s="104"/>
      <c r="V27" s="104"/>
      <c r="W27" s="104"/>
      <c r="X27" s="104"/>
      <c r="Y27" s="104"/>
      <c r="Z27" s="104"/>
    </row>
    <row r="28" spans="1:28" x14ac:dyDescent="0.25">
      <c r="A28" s="104" t="s">
        <v>235</v>
      </c>
      <c r="B28" s="104" t="s">
        <v>262</v>
      </c>
      <c r="C28" s="104" t="s">
        <v>242</v>
      </c>
      <c r="D28" s="104" t="s">
        <v>243</v>
      </c>
      <c r="E28" s="104" t="s">
        <v>281</v>
      </c>
      <c r="F28" s="107" t="s">
        <v>237</v>
      </c>
      <c r="G28" s="107" t="s">
        <v>285</v>
      </c>
      <c r="H28" s="104" t="s">
        <v>233</v>
      </c>
      <c r="I28" s="107" t="s">
        <v>267</v>
      </c>
      <c r="J28" s="107" t="s">
        <v>249</v>
      </c>
      <c r="K28" s="108" t="s">
        <v>253</v>
      </c>
      <c r="L28" s="109"/>
      <c r="M28" s="108" t="s">
        <v>0</v>
      </c>
      <c r="N28" s="108"/>
      <c r="O28" s="108"/>
      <c r="P28" s="108"/>
      <c r="Q28" s="108"/>
      <c r="R28" s="108"/>
      <c r="S28" s="108"/>
      <c r="T28" s="108"/>
      <c r="U28" s="108"/>
      <c r="V28" s="108"/>
      <c r="W28" s="108"/>
      <c r="X28" s="108"/>
      <c r="Y28" s="108"/>
      <c r="Z28" s="108"/>
    </row>
    <row r="29" spans="1:28" x14ac:dyDescent="0.25">
      <c r="A29" s="104" t="s">
        <v>235</v>
      </c>
      <c r="B29" s="104" t="s">
        <v>263</v>
      </c>
      <c r="C29" s="104" t="s">
        <v>244</v>
      </c>
      <c r="D29" s="104" t="s">
        <v>245</v>
      </c>
      <c r="E29" s="104" t="s">
        <v>282</v>
      </c>
      <c r="F29" s="107" t="s">
        <v>238</v>
      </c>
      <c r="G29" s="107" t="s">
        <v>286</v>
      </c>
      <c r="H29" s="104" t="s">
        <v>233</v>
      </c>
      <c r="I29" s="107" t="s">
        <v>268</v>
      </c>
      <c r="J29" s="107" t="s">
        <v>250</v>
      </c>
      <c r="K29" s="108" t="s">
        <v>254</v>
      </c>
      <c r="L29" s="109"/>
      <c r="M29" s="104"/>
      <c r="N29" s="104"/>
      <c r="O29" s="104"/>
      <c r="P29" s="104"/>
      <c r="Q29" s="104"/>
      <c r="R29" s="104"/>
      <c r="S29" s="104"/>
      <c r="T29" s="104"/>
      <c r="U29" s="104"/>
      <c r="V29" s="104"/>
      <c r="W29" s="104"/>
      <c r="X29" s="104"/>
      <c r="Y29" s="104"/>
      <c r="Z29" s="104"/>
    </row>
    <row r="30" spans="1:28" x14ac:dyDescent="0.25">
      <c r="A30" s="104" t="s">
        <v>235</v>
      </c>
      <c r="B30" s="104" t="s">
        <v>264</v>
      </c>
      <c r="C30" s="104" t="s">
        <v>246</v>
      </c>
      <c r="D30" s="104" t="s">
        <v>247</v>
      </c>
      <c r="E30" s="104" t="s">
        <v>283</v>
      </c>
      <c r="F30" s="107" t="s">
        <v>239</v>
      </c>
      <c r="G30" s="107" t="s">
        <v>287</v>
      </c>
      <c r="H30" s="104" t="s">
        <v>233</v>
      </c>
      <c r="I30" s="107" t="s">
        <v>269</v>
      </c>
      <c r="J30" s="107" t="s">
        <v>251</v>
      </c>
      <c r="K30" s="108" t="s">
        <v>255</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351</v>
      </c>
      <c r="B32" s="111"/>
      <c r="C32" s="107" t="s">
        <v>358</v>
      </c>
      <c r="D32" s="107" t="s">
        <v>359</v>
      </c>
      <c r="E32" s="107" t="s">
        <v>360</v>
      </c>
      <c r="F32" s="107" t="s">
        <v>361</v>
      </c>
      <c r="G32" s="107" t="s">
        <v>362</v>
      </c>
      <c r="H32" s="107" t="s">
        <v>233</v>
      </c>
      <c r="I32" s="107" t="s">
        <v>363</v>
      </c>
      <c r="J32" s="107" t="s">
        <v>364</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22" sqref="N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29" t="str">
        <f>'1. паспорт местоположение'!A5:C5</f>
        <v>Год раскрытия информации: 2017 год</v>
      </c>
      <c r="B5" s="429"/>
      <c r="C5" s="429"/>
      <c r="D5" s="429"/>
      <c r="E5" s="429"/>
      <c r="F5" s="429"/>
      <c r="G5" s="429"/>
      <c r="H5" s="429"/>
      <c r="I5" s="429"/>
      <c r="J5" s="429"/>
      <c r="K5" s="429"/>
      <c r="L5" s="429"/>
      <c r="M5" s="429"/>
      <c r="N5" s="429"/>
      <c r="O5" s="429"/>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440" t="s">
        <v>7</v>
      </c>
      <c r="B7" s="440"/>
      <c r="C7" s="440"/>
      <c r="D7" s="440"/>
      <c r="E7" s="440"/>
      <c r="F7" s="440"/>
      <c r="G7" s="440"/>
      <c r="H7" s="440"/>
      <c r="I7" s="440"/>
      <c r="J7" s="440"/>
      <c r="K7" s="440"/>
      <c r="L7" s="440"/>
      <c r="M7" s="440"/>
      <c r="N7" s="440"/>
      <c r="O7" s="440"/>
      <c r="P7" s="13"/>
      <c r="Q7" s="13"/>
      <c r="R7" s="13"/>
      <c r="S7" s="13"/>
      <c r="T7" s="13"/>
      <c r="U7" s="13"/>
      <c r="V7" s="13"/>
      <c r="W7" s="13"/>
      <c r="X7" s="13"/>
      <c r="Y7" s="13"/>
      <c r="Z7" s="13"/>
    </row>
    <row r="8" spans="1:28" s="12" customFormat="1" ht="18.75" x14ac:dyDescent="0.2">
      <c r="A8" s="440"/>
      <c r="B8" s="440"/>
      <c r="C8" s="440"/>
      <c r="D8" s="440"/>
      <c r="E8" s="440"/>
      <c r="F8" s="440"/>
      <c r="G8" s="440"/>
      <c r="H8" s="440"/>
      <c r="I8" s="440"/>
      <c r="J8" s="440"/>
      <c r="K8" s="440"/>
      <c r="L8" s="440"/>
      <c r="M8" s="440"/>
      <c r="N8" s="440"/>
      <c r="O8" s="440"/>
      <c r="P8" s="13"/>
      <c r="Q8" s="13"/>
      <c r="R8" s="13"/>
      <c r="S8" s="13"/>
      <c r="T8" s="13"/>
      <c r="U8" s="13"/>
      <c r="V8" s="13"/>
      <c r="W8" s="13"/>
      <c r="X8" s="13"/>
      <c r="Y8" s="13"/>
      <c r="Z8" s="13"/>
    </row>
    <row r="9" spans="1:28" s="12" customFormat="1" ht="18.75" x14ac:dyDescent="0.2">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c r="O9" s="441"/>
      <c r="P9" s="13"/>
      <c r="Q9" s="13"/>
      <c r="R9" s="13"/>
      <c r="S9" s="13"/>
      <c r="T9" s="13"/>
      <c r="U9" s="13"/>
      <c r="V9" s="13"/>
      <c r="W9" s="13"/>
      <c r="X9" s="13"/>
      <c r="Y9" s="13"/>
      <c r="Z9" s="13"/>
    </row>
    <row r="10" spans="1:28" s="12" customFormat="1" ht="18.75" x14ac:dyDescent="0.2">
      <c r="A10" s="445" t="s">
        <v>6</v>
      </c>
      <c r="B10" s="445"/>
      <c r="C10" s="445"/>
      <c r="D10" s="445"/>
      <c r="E10" s="445"/>
      <c r="F10" s="445"/>
      <c r="G10" s="445"/>
      <c r="H10" s="445"/>
      <c r="I10" s="445"/>
      <c r="J10" s="445"/>
      <c r="K10" s="445"/>
      <c r="L10" s="445"/>
      <c r="M10" s="445"/>
      <c r="N10" s="445"/>
      <c r="O10" s="445"/>
      <c r="P10" s="13"/>
      <c r="Q10" s="13"/>
      <c r="R10" s="13"/>
      <c r="S10" s="13"/>
      <c r="T10" s="13"/>
      <c r="U10" s="13"/>
      <c r="V10" s="13"/>
      <c r="W10" s="13"/>
      <c r="X10" s="13"/>
      <c r="Y10" s="13"/>
      <c r="Z10" s="13"/>
    </row>
    <row r="11" spans="1:28" s="12" customFormat="1" ht="18.75" x14ac:dyDescent="0.2">
      <c r="A11" s="440"/>
      <c r="B11" s="440"/>
      <c r="C11" s="440"/>
      <c r="D11" s="440"/>
      <c r="E11" s="440"/>
      <c r="F11" s="440"/>
      <c r="G11" s="440"/>
      <c r="H11" s="440"/>
      <c r="I11" s="440"/>
      <c r="J11" s="440"/>
      <c r="K11" s="440"/>
      <c r="L11" s="440"/>
      <c r="M11" s="440"/>
      <c r="N11" s="440"/>
      <c r="O11" s="440"/>
      <c r="P11" s="13"/>
      <c r="Q11" s="13"/>
      <c r="R11" s="13"/>
      <c r="S11" s="13"/>
      <c r="T11" s="13"/>
      <c r="U11" s="13"/>
      <c r="V11" s="13"/>
      <c r="W11" s="13"/>
      <c r="X11" s="13"/>
      <c r="Y11" s="13"/>
      <c r="Z11" s="13"/>
    </row>
    <row r="12" spans="1:28" s="12" customFormat="1" ht="18.75" x14ac:dyDescent="0.2">
      <c r="A12" s="441" t="str">
        <f>'1. паспорт местоположение'!A12:C12</f>
        <v>G_16-0304</v>
      </c>
      <c r="B12" s="441"/>
      <c r="C12" s="441"/>
      <c r="D12" s="441"/>
      <c r="E12" s="441"/>
      <c r="F12" s="441"/>
      <c r="G12" s="441"/>
      <c r="H12" s="441"/>
      <c r="I12" s="441"/>
      <c r="J12" s="441"/>
      <c r="K12" s="441"/>
      <c r="L12" s="441"/>
      <c r="M12" s="441"/>
      <c r="N12" s="441"/>
      <c r="O12" s="441"/>
      <c r="P12" s="13"/>
      <c r="Q12" s="13"/>
      <c r="R12" s="13"/>
      <c r="S12" s="13"/>
      <c r="T12" s="13"/>
      <c r="U12" s="13"/>
      <c r="V12" s="13"/>
      <c r="W12" s="13"/>
      <c r="X12" s="13"/>
      <c r="Y12" s="13"/>
      <c r="Z12" s="13"/>
    </row>
    <row r="13" spans="1:28" s="12" customFormat="1" ht="18.75" x14ac:dyDescent="0.2">
      <c r="A13" s="445" t="s">
        <v>5</v>
      </c>
      <c r="B13" s="445"/>
      <c r="C13" s="445"/>
      <c r="D13" s="445"/>
      <c r="E13" s="445"/>
      <c r="F13" s="445"/>
      <c r="G13" s="445"/>
      <c r="H13" s="445"/>
      <c r="I13" s="445"/>
      <c r="J13" s="445"/>
      <c r="K13" s="445"/>
      <c r="L13" s="445"/>
      <c r="M13" s="445"/>
      <c r="N13" s="445"/>
      <c r="O13" s="445"/>
      <c r="P13" s="13"/>
      <c r="Q13" s="13"/>
      <c r="R13" s="13"/>
      <c r="S13" s="13"/>
      <c r="T13" s="13"/>
      <c r="U13" s="13"/>
      <c r="V13" s="13"/>
      <c r="W13" s="13"/>
      <c r="X13" s="13"/>
      <c r="Y13" s="13"/>
      <c r="Z13" s="13"/>
    </row>
    <row r="14" spans="1:28" s="9" customFormat="1" ht="15.75" customHeight="1" x14ac:dyDescent="0.2">
      <c r="A14" s="446"/>
      <c r="B14" s="446"/>
      <c r="C14" s="446"/>
      <c r="D14" s="446"/>
      <c r="E14" s="446"/>
      <c r="F14" s="446"/>
      <c r="G14" s="446"/>
      <c r="H14" s="446"/>
      <c r="I14" s="446"/>
      <c r="J14" s="446"/>
      <c r="K14" s="446"/>
      <c r="L14" s="446"/>
      <c r="M14" s="446"/>
      <c r="N14" s="446"/>
      <c r="O14" s="446"/>
      <c r="P14" s="10"/>
      <c r="Q14" s="10"/>
      <c r="R14" s="10"/>
      <c r="S14" s="10"/>
      <c r="T14" s="10"/>
      <c r="U14" s="10"/>
      <c r="V14" s="10"/>
      <c r="W14" s="10"/>
      <c r="X14" s="10"/>
      <c r="Y14" s="10"/>
      <c r="Z14" s="10"/>
    </row>
    <row r="15" spans="1:28" s="3" customFormat="1" ht="12" x14ac:dyDescent="0.2">
      <c r="A15" s="441" t="str">
        <f>'1. паспорт местоположение'!A15</f>
        <v>ПСД по титулу "Строительство ПС 110 кВ Флотская и двухцепной ВЛ 110 кВ ПС Морская - ПС Флотская"</v>
      </c>
      <c r="B15" s="441"/>
      <c r="C15" s="441"/>
      <c r="D15" s="441"/>
      <c r="E15" s="441"/>
      <c r="F15" s="441"/>
      <c r="G15" s="441"/>
      <c r="H15" s="441"/>
      <c r="I15" s="441"/>
      <c r="J15" s="441"/>
      <c r="K15" s="441"/>
      <c r="L15" s="441"/>
      <c r="M15" s="441"/>
      <c r="N15" s="441"/>
      <c r="O15" s="441"/>
      <c r="P15" s="8"/>
      <c r="Q15" s="8"/>
      <c r="R15" s="8"/>
      <c r="S15" s="8"/>
      <c r="T15" s="8"/>
      <c r="U15" s="8"/>
      <c r="V15" s="8"/>
      <c r="W15" s="8"/>
      <c r="X15" s="8"/>
      <c r="Y15" s="8"/>
      <c r="Z15" s="8"/>
    </row>
    <row r="16" spans="1:28" s="3" customFormat="1" ht="15" customHeight="1" x14ac:dyDescent="0.2">
      <c r="A16" s="445" t="s">
        <v>4</v>
      </c>
      <c r="B16" s="445"/>
      <c r="C16" s="445"/>
      <c r="D16" s="445"/>
      <c r="E16" s="445"/>
      <c r="F16" s="445"/>
      <c r="G16" s="445"/>
      <c r="H16" s="445"/>
      <c r="I16" s="445"/>
      <c r="J16" s="445"/>
      <c r="K16" s="445"/>
      <c r="L16" s="445"/>
      <c r="M16" s="445"/>
      <c r="N16" s="445"/>
      <c r="O16" s="445"/>
      <c r="P16" s="6"/>
      <c r="Q16" s="6"/>
      <c r="R16" s="6"/>
      <c r="S16" s="6"/>
      <c r="T16" s="6"/>
      <c r="U16" s="6"/>
      <c r="V16" s="6"/>
      <c r="W16" s="6"/>
      <c r="X16" s="6"/>
      <c r="Y16" s="6"/>
      <c r="Z16" s="6"/>
    </row>
    <row r="17" spans="1:26" s="3" customFormat="1" ht="15" customHeight="1" x14ac:dyDescent="0.2">
      <c r="A17" s="448"/>
      <c r="B17" s="448"/>
      <c r="C17" s="448"/>
      <c r="D17" s="448"/>
      <c r="E17" s="448"/>
      <c r="F17" s="448"/>
      <c r="G17" s="448"/>
      <c r="H17" s="448"/>
      <c r="I17" s="448"/>
      <c r="J17" s="448"/>
      <c r="K17" s="448"/>
      <c r="L17" s="448"/>
      <c r="M17" s="448"/>
      <c r="N17" s="448"/>
      <c r="O17" s="448"/>
      <c r="P17" s="4"/>
      <c r="Q17" s="4"/>
      <c r="R17" s="4"/>
      <c r="S17" s="4"/>
      <c r="T17" s="4"/>
      <c r="U17" s="4"/>
      <c r="V17" s="4"/>
      <c r="W17" s="4"/>
    </row>
    <row r="18" spans="1:26" s="3" customFormat="1" ht="91.5" customHeight="1" x14ac:dyDescent="0.2">
      <c r="A18" s="487" t="s">
        <v>498</v>
      </c>
      <c r="B18" s="487"/>
      <c r="C18" s="487"/>
      <c r="D18" s="487"/>
      <c r="E18" s="487"/>
      <c r="F18" s="487"/>
      <c r="G18" s="487"/>
      <c r="H18" s="487"/>
      <c r="I18" s="487"/>
      <c r="J18" s="487"/>
      <c r="K18" s="487"/>
      <c r="L18" s="487"/>
      <c r="M18" s="487"/>
      <c r="N18" s="487"/>
      <c r="O18" s="487"/>
      <c r="P18" s="7"/>
      <c r="Q18" s="7"/>
      <c r="R18" s="7"/>
      <c r="S18" s="7"/>
      <c r="T18" s="7"/>
      <c r="U18" s="7"/>
      <c r="V18" s="7"/>
      <c r="W18" s="7"/>
      <c r="X18" s="7"/>
      <c r="Y18" s="7"/>
      <c r="Z18" s="7"/>
    </row>
    <row r="19" spans="1:26" s="3" customFormat="1" ht="78" customHeight="1" x14ac:dyDescent="0.2">
      <c r="A19" s="439" t="s">
        <v>3</v>
      </c>
      <c r="B19" s="439" t="s">
        <v>82</v>
      </c>
      <c r="C19" s="439" t="s">
        <v>81</v>
      </c>
      <c r="D19" s="439" t="s">
        <v>73</v>
      </c>
      <c r="E19" s="488" t="s">
        <v>80</v>
      </c>
      <c r="F19" s="489"/>
      <c r="G19" s="489"/>
      <c r="H19" s="489"/>
      <c r="I19" s="490"/>
      <c r="J19" s="439" t="s">
        <v>79</v>
      </c>
      <c r="K19" s="439"/>
      <c r="L19" s="439"/>
      <c r="M19" s="439"/>
      <c r="N19" s="439"/>
      <c r="O19" s="439"/>
      <c r="P19" s="4"/>
      <c r="Q19" s="4"/>
      <c r="R19" s="4"/>
      <c r="S19" s="4"/>
      <c r="T19" s="4"/>
      <c r="U19" s="4"/>
      <c r="V19" s="4"/>
      <c r="W19" s="4"/>
    </row>
    <row r="20" spans="1:26" s="3" customFormat="1" ht="51" customHeight="1" x14ac:dyDescent="0.2">
      <c r="A20" s="439"/>
      <c r="B20" s="439"/>
      <c r="C20" s="439"/>
      <c r="D20" s="439"/>
      <c r="E20" s="41" t="s">
        <v>78</v>
      </c>
      <c r="F20" s="41" t="s">
        <v>77</v>
      </c>
      <c r="G20" s="41" t="s">
        <v>76</v>
      </c>
      <c r="H20" s="41" t="s">
        <v>75</v>
      </c>
      <c r="I20" s="41" t="s">
        <v>74</v>
      </c>
      <c r="J20" s="41">
        <v>2015</v>
      </c>
      <c r="K20" s="399">
        <v>2016</v>
      </c>
      <c r="L20" s="399">
        <v>2017</v>
      </c>
      <c r="M20" s="399">
        <v>2018</v>
      </c>
      <c r="N20" s="399">
        <v>2019</v>
      </c>
      <c r="O20" s="399">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5" sqref="D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347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505" t="str">
        <f>'1. паспорт местоположение'!A5:C5</f>
        <v>Год раскрытия информации: 2017 год</v>
      </c>
      <c r="B5" s="505"/>
      <c r="C5" s="505"/>
      <c r="D5" s="505"/>
      <c r="E5" s="505"/>
      <c r="F5" s="505"/>
      <c r="G5" s="505"/>
      <c r="H5" s="505"/>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40" t="str">
        <f>'[2]1. паспорт местоположение'!A7:C7</f>
        <v xml:space="preserve">Паспорт инвестиционного проекта </v>
      </c>
      <c r="B7" s="440"/>
      <c r="C7" s="440"/>
      <c r="D7" s="440"/>
      <c r="E7" s="440"/>
      <c r="F7" s="440"/>
      <c r="G7" s="440"/>
      <c r="H7" s="440"/>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8"/>
      <c r="AR7" s="188"/>
    </row>
    <row r="8" spans="1:44" ht="18.75" x14ac:dyDescent="0.2">
      <c r="A8" s="278"/>
      <c r="B8" s="278"/>
      <c r="C8" s="278"/>
      <c r="D8" s="278"/>
      <c r="E8" s="278"/>
      <c r="F8" s="278"/>
      <c r="G8" s="278"/>
      <c r="H8" s="278"/>
      <c r="I8" s="278"/>
      <c r="J8" s="278"/>
      <c r="K8" s="278"/>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5"/>
      <c r="AR8" s="185"/>
    </row>
    <row r="9" spans="1:44" ht="18.75" x14ac:dyDescent="0.2">
      <c r="A9" s="471" t="str">
        <f>'[2]1. паспорт местоположение'!A9:C9</f>
        <v xml:space="preserve">                         АО "Янтарьэнерго"                         </v>
      </c>
      <c r="B9" s="471"/>
      <c r="C9" s="471"/>
      <c r="D9" s="471"/>
      <c r="E9" s="471"/>
      <c r="F9" s="471"/>
      <c r="G9" s="471"/>
      <c r="H9" s="471"/>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445" t="s">
        <v>6</v>
      </c>
      <c r="B10" s="445"/>
      <c r="C10" s="445"/>
      <c r="D10" s="445"/>
      <c r="E10" s="445"/>
      <c r="F10" s="445"/>
      <c r="G10" s="445"/>
      <c r="H10" s="445"/>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90"/>
      <c r="AR10" s="190"/>
    </row>
    <row r="11" spans="1:44" ht="18.75" x14ac:dyDescent="0.2">
      <c r="A11" s="278"/>
      <c r="B11" s="278"/>
      <c r="C11" s="278"/>
      <c r="D11" s="278"/>
      <c r="E11" s="278"/>
      <c r="F11" s="278"/>
      <c r="G11" s="278"/>
      <c r="H11" s="278"/>
      <c r="I11" s="278"/>
      <c r="J11" s="278"/>
      <c r="K11" s="278"/>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71" t="str">
        <f>'1. паспорт местоположение'!A12:C12</f>
        <v>G_16-0304</v>
      </c>
      <c r="B12" s="471"/>
      <c r="C12" s="471"/>
      <c r="D12" s="471"/>
      <c r="E12" s="471"/>
      <c r="F12" s="471"/>
      <c r="G12" s="471"/>
      <c r="H12" s="471"/>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445" t="s">
        <v>5</v>
      </c>
      <c r="B13" s="445"/>
      <c r="C13" s="445"/>
      <c r="D13" s="445"/>
      <c r="E13" s="445"/>
      <c r="F13" s="445"/>
      <c r="G13" s="445"/>
      <c r="H13" s="445"/>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90"/>
      <c r="AR13" s="190"/>
    </row>
    <row r="14" spans="1:44"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9"/>
      <c r="AA14" s="9"/>
      <c r="AB14" s="9"/>
      <c r="AC14" s="9"/>
      <c r="AD14" s="9"/>
      <c r="AE14" s="9"/>
      <c r="AF14" s="9"/>
      <c r="AG14" s="9"/>
      <c r="AH14" s="9"/>
      <c r="AI14" s="9"/>
      <c r="AJ14" s="9"/>
      <c r="AK14" s="9"/>
      <c r="AL14" s="9"/>
      <c r="AM14" s="9"/>
      <c r="AN14" s="9"/>
      <c r="AO14" s="9"/>
      <c r="AP14" s="9"/>
      <c r="AQ14" s="191"/>
      <c r="AR14" s="191"/>
    </row>
    <row r="15" spans="1:44" ht="18.75" x14ac:dyDescent="0.2">
      <c r="A15" s="493" t="str">
        <f>'1. паспорт местоположение'!A15:C15</f>
        <v>ПСД по титулу "Строительство ПС 110 кВ Флотская и двухцепной ВЛ 110 кВ ПС Морская - ПС Флотская"</v>
      </c>
      <c r="B15" s="449"/>
      <c r="C15" s="449"/>
      <c r="D15" s="449"/>
      <c r="E15" s="449"/>
      <c r="F15" s="449"/>
      <c r="G15" s="449"/>
      <c r="H15" s="449"/>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445" t="s">
        <v>4</v>
      </c>
      <c r="B16" s="445"/>
      <c r="C16" s="445"/>
      <c r="D16" s="445"/>
      <c r="E16" s="445"/>
      <c r="F16" s="445"/>
      <c r="G16" s="445"/>
      <c r="H16" s="445"/>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90"/>
      <c r="AR16" s="190"/>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71" t="s">
        <v>499</v>
      </c>
      <c r="B18" s="471"/>
      <c r="C18" s="471"/>
      <c r="D18" s="471"/>
      <c r="E18" s="471"/>
      <c r="F18" s="471"/>
      <c r="G18" s="471"/>
      <c r="H18" s="4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346</v>
      </c>
      <c r="B24" s="199" t="s">
        <v>1</v>
      </c>
      <c r="D24" s="200"/>
      <c r="E24" s="201"/>
      <c r="F24" s="201"/>
      <c r="G24" s="201"/>
      <c r="H24" s="201"/>
    </row>
    <row r="25" spans="1:44" x14ac:dyDescent="0.2">
      <c r="A25" s="202" t="s">
        <v>538</v>
      </c>
      <c r="B25" s="203">
        <f>$B$126/1.18</f>
        <v>0</v>
      </c>
    </row>
    <row r="26" spans="1:44" x14ac:dyDescent="0.2">
      <c r="A26" s="204" t="s">
        <v>344</v>
      </c>
      <c r="B26" s="205">
        <v>0</v>
      </c>
    </row>
    <row r="27" spans="1:44" x14ac:dyDescent="0.2">
      <c r="A27" s="204" t="s">
        <v>342</v>
      </c>
      <c r="B27" s="205">
        <f>$B$123</f>
        <v>25</v>
      </c>
      <c r="D27" s="197" t="s">
        <v>345</v>
      </c>
    </row>
    <row r="28" spans="1:44" ht="16.149999999999999" customHeight="1" thickBot="1" x14ac:dyDescent="0.25">
      <c r="A28" s="206" t="s">
        <v>340</v>
      </c>
      <c r="B28" s="207">
        <v>1</v>
      </c>
      <c r="D28" s="494" t="s">
        <v>343</v>
      </c>
      <c r="E28" s="495"/>
      <c r="F28" s="496"/>
      <c r="G28" s="497" t="str">
        <f>IF(SUM(B89:L89)=0,"не окупается",SUM(B89:L89))</f>
        <v>не окупается</v>
      </c>
      <c r="H28" s="498"/>
    </row>
    <row r="29" spans="1:44" ht="15.6" customHeight="1" x14ac:dyDescent="0.2">
      <c r="A29" s="202" t="s">
        <v>338</v>
      </c>
      <c r="B29" s="203">
        <f>$B$126*$B$127</f>
        <v>0</v>
      </c>
      <c r="D29" s="494" t="s">
        <v>341</v>
      </c>
      <c r="E29" s="495"/>
      <c r="F29" s="496"/>
      <c r="G29" s="497" t="str">
        <f>IF(SUM(B90:L90)=0,"не окупается",SUM(B90:L90))</f>
        <v>не окупается</v>
      </c>
      <c r="H29" s="498"/>
    </row>
    <row r="30" spans="1:44" ht="27.6" customHeight="1" x14ac:dyDescent="0.2">
      <c r="A30" s="204" t="s">
        <v>539</v>
      </c>
      <c r="B30" s="205">
        <v>1</v>
      </c>
      <c r="D30" s="494" t="s">
        <v>339</v>
      </c>
      <c r="E30" s="495"/>
      <c r="F30" s="496"/>
      <c r="G30" s="499">
        <f>L87</f>
        <v>-4.4603757015406371E-2</v>
      </c>
      <c r="H30" s="500"/>
    </row>
    <row r="31" spans="1:44" x14ac:dyDescent="0.2">
      <c r="A31" s="204" t="s">
        <v>337</v>
      </c>
      <c r="B31" s="205">
        <v>1</v>
      </c>
      <c r="D31" s="501"/>
      <c r="E31" s="502"/>
      <c r="F31" s="503"/>
      <c r="G31" s="501"/>
      <c r="H31" s="503"/>
    </row>
    <row r="32" spans="1:44" x14ac:dyDescent="0.2">
      <c r="A32" s="204" t="s">
        <v>315</v>
      </c>
      <c r="B32" s="205"/>
    </row>
    <row r="33" spans="1:42" x14ac:dyDescent="0.2">
      <c r="A33" s="204" t="s">
        <v>336</v>
      </c>
      <c r="B33" s="205"/>
    </row>
    <row r="34" spans="1:42" x14ac:dyDescent="0.2">
      <c r="A34" s="204" t="s">
        <v>335</v>
      </c>
      <c r="B34" s="205"/>
    </row>
    <row r="35" spans="1:42" x14ac:dyDescent="0.2">
      <c r="A35" s="208"/>
      <c r="B35" s="205"/>
    </row>
    <row r="36" spans="1:42" ht="16.5" thickBot="1" x14ac:dyDescent="0.25">
      <c r="A36" s="206" t="s">
        <v>307</v>
      </c>
      <c r="B36" s="209">
        <v>0.2</v>
      </c>
    </row>
    <row r="37" spans="1:42" x14ac:dyDescent="0.2">
      <c r="A37" s="202" t="s">
        <v>540</v>
      </c>
      <c r="B37" s="203">
        <v>0</v>
      </c>
    </row>
    <row r="38" spans="1:42" x14ac:dyDescent="0.2">
      <c r="A38" s="204" t="s">
        <v>334</v>
      </c>
      <c r="B38" s="205"/>
    </row>
    <row r="39" spans="1:42" ht="16.5" thickBot="1" x14ac:dyDescent="0.25">
      <c r="A39" s="210" t="s">
        <v>333</v>
      </c>
      <c r="B39" s="211"/>
    </row>
    <row r="40" spans="1:42" x14ac:dyDescent="0.2">
      <c r="A40" s="212" t="s">
        <v>541</v>
      </c>
      <c r="B40" s="213">
        <v>1</v>
      </c>
    </row>
    <row r="41" spans="1:42" x14ac:dyDescent="0.2">
      <c r="A41" s="214" t="s">
        <v>332</v>
      </c>
      <c r="B41" s="215"/>
    </row>
    <row r="42" spans="1:42" x14ac:dyDescent="0.2">
      <c r="A42" s="214" t="s">
        <v>331</v>
      </c>
      <c r="B42" s="216"/>
    </row>
    <row r="43" spans="1:42" x14ac:dyDescent="0.2">
      <c r="A43" s="214" t="s">
        <v>330</v>
      </c>
      <c r="B43" s="216">
        <v>0</v>
      </c>
    </row>
    <row r="44" spans="1:42" x14ac:dyDescent="0.2">
      <c r="A44" s="214" t="s">
        <v>329</v>
      </c>
      <c r="B44" s="216">
        <f>B129</f>
        <v>0.20499999999999999</v>
      </c>
    </row>
    <row r="45" spans="1:42" x14ac:dyDescent="0.2">
      <c r="A45" s="214" t="s">
        <v>328</v>
      </c>
      <c r="B45" s="216">
        <f>1-B43</f>
        <v>1</v>
      </c>
    </row>
    <row r="46" spans="1:42" ht="16.5" thickBot="1" x14ac:dyDescent="0.25">
      <c r="A46" s="217" t="s">
        <v>327</v>
      </c>
      <c r="B46" s="218">
        <f>B45*B44+B43*B42*(1-B36)</f>
        <v>0.20499999999999999</v>
      </c>
      <c r="C46" s="219"/>
    </row>
    <row r="47" spans="1:42" s="222" customFormat="1" x14ac:dyDescent="0.2">
      <c r="A47" s="220" t="s">
        <v>326</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325</v>
      </c>
      <c r="B48" s="281">
        <f>C136</f>
        <v>5.8000000000000003E-2</v>
      </c>
      <c r="C48" s="281">
        <f t="shared" ref="C48:AP49" si="1">D136</f>
        <v>5.5E-2</v>
      </c>
      <c r="D48" s="281">
        <f t="shared" si="1"/>
        <v>5.5E-2</v>
      </c>
      <c r="E48" s="281">
        <f t="shared" si="1"/>
        <v>5.5E-2</v>
      </c>
      <c r="F48" s="281">
        <f t="shared" si="1"/>
        <v>5.5E-2</v>
      </c>
      <c r="G48" s="281">
        <f t="shared" si="1"/>
        <v>5.5E-2</v>
      </c>
      <c r="H48" s="281">
        <f t="shared" si="1"/>
        <v>5.5E-2</v>
      </c>
      <c r="I48" s="281">
        <f t="shared" si="1"/>
        <v>5.5E-2</v>
      </c>
      <c r="J48" s="281">
        <f t="shared" si="1"/>
        <v>5.5E-2</v>
      </c>
      <c r="K48" s="281">
        <f t="shared" si="1"/>
        <v>5.5E-2</v>
      </c>
      <c r="L48" s="281">
        <f t="shared" si="1"/>
        <v>5.5E-2</v>
      </c>
      <c r="M48" s="281">
        <f t="shared" si="1"/>
        <v>5.5E-2</v>
      </c>
      <c r="N48" s="281">
        <f t="shared" si="1"/>
        <v>5.5E-2</v>
      </c>
      <c r="O48" s="281">
        <f t="shared" si="1"/>
        <v>5.5E-2</v>
      </c>
      <c r="P48" s="281">
        <f t="shared" si="1"/>
        <v>5.5E-2</v>
      </c>
      <c r="Q48" s="281">
        <f t="shared" si="1"/>
        <v>5.5E-2</v>
      </c>
      <c r="R48" s="281">
        <f t="shared" si="1"/>
        <v>5.5E-2</v>
      </c>
      <c r="S48" s="281">
        <f t="shared" si="1"/>
        <v>5.5E-2</v>
      </c>
      <c r="T48" s="281">
        <f t="shared" si="1"/>
        <v>5.5E-2</v>
      </c>
      <c r="U48" s="281">
        <f t="shared" si="1"/>
        <v>5.5E-2</v>
      </c>
      <c r="V48" s="281">
        <f t="shared" si="1"/>
        <v>5.5E-2</v>
      </c>
      <c r="W48" s="281">
        <f t="shared" si="1"/>
        <v>5.5E-2</v>
      </c>
      <c r="X48" s="281">
        <f t="shared" si="1"/>
        <v>5.5E-2</v>
      </c>
      <c r="Y48" s="281">
        <f t="shared" si="1"/>
        <v>5.5E-2</v>
      </c>
      <c r="Z48" s="281">
        <f t="shared" si="1"/>
        <v>5.5E-2</v>
      </c>
      <c r="AA48" s="281">
        <f t="shared" si="1"/>
        <v>5.5E-2</v>
      </c>
      <c r="AB48" s="281">
        <f t="shared" si="1"/>
        <v>5.5E-2</v>
      </c>
      <c r="AC48" s="281">
        <f t="shared" si="1"/>
        <v>5.5E-2</v>
      </c>
      <c r="AD48" s="281">
        <f t="shared" si="1"/>
        <v>5.5E-2</v>
      </c>
      <c r="AE48" s="281">
        <f t="shared" si="1"/>
        <v>5.5E-2</v>
      </c>
      <c r="AF48" s="281">
        <f t="shared" si="1"/>
        <v>5.5E-2</v>
      </c>
      <c r="AG48" s="281">
        <f t="shared" si="1"/>
        <v>5.5E-2</v>
      </c>
      <c r="AH48" s="281">
        <f t="shared" si="1"/>
        <v>5.5E-2</v>
      </c>
      <c r="AI48" s="281">
        <f t="shared" si="1"/>
        <v>5.5E-2</v>
      </c>
      <c r="AJ48" s="281">
        <f t="shared" si="1"/>
        <v>5.5E-2</v>
      </c>
      <c r="AK48" s="281">
        <f t="shared" si="1"/>
        <v>5.5E-2</v>
      </c>
      <c r="AL48" s="281">
        <f t="shared" si="1"/>
        <v>5.5E-2</v>
      </c>
      <c r="AM48" s="281">
        <f t="shared" si="1"/>
        <v>5.5E-2</v>
      </c>
      <c r="AN48" s="281">
        <f t="shared" si="1"/>
        <v>5.5E-2</v>
      </c>
      <c r="AO48" s="281">
        <f t="shared" si="1"/>
        <v>5.5E-2</v>
      </c>
      <c r="AP48" s="281">
        <f t="shared" si="1"/>
        <v>5.5E-2</v>
      </c>
    </row>
    <row r="49" spans="1:45" s="222" customFormat="1" x14ac:dyDescent="0.2">
      <c r="A49" s="223" t="s">
        <v>324</v>
      </c>
      <c r="B49" s="281">
        <f>C137</f>
        <v>5.8000000000000052E-2</v>
      </c>
      <c r="C49" s="281">
        <f t="shared" si="1"/>
        <v>0.11619000000000002</v>
      </c>
      <c r="D49" s="281">
        <f t="shared" si="1"/>
        <v>0.17758045</v>
      </c>
      <c r="E49" s="281">
        <f t="shared" si="1"/>
        <v>0.24234737475000001</v>
      </c>
      <c r="F49" s="281">
        <f t="shared" si="1"/>
        <v>0.31067648036124984</v>
      </c>
      <c r="G49" s="281">
        <f t="shared" si="1"/>
        <v>0.38276368678111861</v>
      </c>
      <c r="H49" s="281">
        <f t="shared" si="1"/>
        <v>0.45881568955408003</v>
      </c>
      <c r="I49" s="281">
        <f t="shared" si="1"/>
        <v>0.53905055247955436</v>
      </c>
      <c r="J49" s="281">
        <f t="shared" si="1"/>
        <v>0.62369833286592979</v>
      </c>
      <c r="K49" s="281">
        <f t="shared" si="1"/>
        <v>0.71300174117355586</v>
      </c>
      <c r="L49" s="281">
        <f t="shared" si="1"/>
        <v>0.80721683693810142</v>
      </c>
      <c r="M49" s="281">
        <f t="shared" si="1"/>
        <v>0.90661376296969687</v>
      </c>
      <c r="N49" s="281">
        <f t="shared" si="1"/>
        <v>1.0114775199330301</v>
      </c>
      <c r="O49" s="281">
        <f t="shared" si="1"/>
        <v>1.1221087835293466</v>
      </c>
      <c r="P49" s="281">
        <f t="shared" si="1"/>
        <v>1.2388247666234604</v>
      </c>
      <c r="Q49" s="281">
        <f t="shared" si="1"/>
        <v>1.3619601287877505</v>
      </c>
      <c r="R49" s="281">
        <f t="shared" si="1"/>
        <v>1.4918679358710767</v>
      </c>
      <c r="S49" s="281">
        <f t="shared" si="1"/>
        <v>1.6289206723439857</v>
      </c>
      <c r="T49" s="281">
        <f t="shared" si="1"/>
        <v>1.7735113093229047</v>
      </c>
      <c r="U49" s="281">
        <f t="shared" si="1"/>
        <v>1.9260544313356642</v>
      </c>
      <c r="V49" s="281">
        <f t="shared" si="1"/>
        <v>2.0869874250591254</v>
      </c>
      <c r="W49" s="281">
        <f t="shared" si="1"/>
        <v>2.2567717334373771</v>
      </c>
      <c r="X49" s="281">
        <f t="shared" si="1"/>
        <v>2.4358941787764326</v>
      </c>
      <c r="Y49" s="281">
        <f t="shared" si="1"/>
        <v>2.6248683586091359</v>
      </c>
      <c r="Z49" s="281">
        <f t="shared" si="1"/>
        <v>2.8242361183326383</v>
      </c>
      <c r="AA49" s="281">
        <f t="shared" si="1"/>
        <v>3.0345691048409336</v>
      </c>
      <c r="AB49" s="281">
        <f t="shared" si="1"/>
        <v>3.2564704056071845</v>
      </c>
      <c r="AC49" s="281">
        <f t="shared" si="1"/>
        <v>3.4905762779155793</v>
      </c>
      <c r="AD49" s="281">
        <f t="shared" si="1"/>
        <v>3.7375579732009356</v>
      </c>
      <c r="AE49" s="281">
        <f t="shared" si="1"/>
        <v>3.9981236617269866</v>
      </c>
      <c r="AF49" s="281">
        <f t="shared" si="1"/>
        <v>4.2730204631219708</v>
      </c>
      <c r="AG49" s="281">
        <f t="shared" si="1"/>
        <v>4.563036588593679</v>
      </c>
      <c r="AH49" s="281">
        <f t="shared" si="1"/>
        <v>4.8690036009663311</v>
      </c>
      <c r="AI49" s="281">
        <f t="shared" si="1"/>
        <v>5.1917987990194794</v>
      </c>
      <c r="AJ49" s="281">
        <f t="shared" si="1"/>
        <v>5.5323477329655502</v>
      </c>
      <c r="AK49" s="281">
        <f t="shared" si="1"/>
        <v>5.8916268582786548</v>
      </c>
      <c r="AL49" s="281">
        <f t="shared" si="1"/>
        <v>6.2706663354839804</v>
      </c>
      <c r="AM49" s="281">
        <f t="shared" si="1"/>
        <v>6.6705529839355986</v>
      </c>
      <c r="AN49" s="281">
        <f t="shared" si="1"/>
        <v>7.0924333980520569</v>
      </c>
      <c r="AO49" s="281">
        <f t="shared" si="1"/>
        <v>7.5375172349449198</v>
      </c>
      <c r="AP49" s="281">
        <f t="shared" si="1"/>
        <v>8.0070806828668903</v>
      </c>
    </row>
    <row r="50" spans="1:45" s="222" customFormat="1" ht="16.5" thickBot="1" x14ac:dyDescent="0.25">
      <c r="A50" s="224" t="s">
        <v>542</v>
      </c>
      <c r="B50" s="225">
        <f>IF($B$124="да",($B$126-0.05),0)</f>
        <v>-0.05</v>
      </c>
      <c r="C50" s="225">
        <f>C108*(1+C49)</f>
        <v>0</v>
      </c>
      <c r="D50" s="225">
        <f t="shared" ref="D50:AP50" si="2">D108*(1+D49)</f>
        <v>0</v>
      </c>
      <c r="E50" s="225">
        <f t="shared" si="2"/>
        <v>0</v>
      </c>
      <c r="F50" s="225">
        <f t="shared" si="2"/>
        <v>0</v>
      </c>
      <c r="G50" s="225">
        <f t="shared" si="2"/>
        <v>0</v>
      </c>
      <c r="H50" s="225">
        <f t="shared" si="2"/>
        <v>0</v>
      </c>
      <c r="I50" s="225">
        <f t="shared" si="2"/>
        <v>0</v>
      </c>
      <c r="J50" s="225">
        <f t="shared" si="2"/>
        <v>0</v>
      </c>
      <c r="K50" s="225">
        <f t="shared" si="2"/>
        <v>0</v>
      </c>
      <c r="L50" s="225">
        <f t="shared" si="2"/>
        <v>0</v>
      </c>
      <c r="M50" s="225">
        <f t="shared" si="2"/>
        <v>0</v>
      </c>
      <c r="N50" s="225">
        <f t="shared" si="2"/>
        <v>0</v>
      </c>
      <c r="O50" s="225">
        <f t="shared" si="2"/>
        <v>0</v>
      </c>
      <c r="P50" s="225">
        <f t="shared" si="2"/>
        <v>0</v>
      </c>
      <c r="Q50" s="225">
        <f t="shared" si="2"/>
        <v>0</v>
      </c>
      <c r="R50" s="225">
        <f t="shared" si="2"/>
        <v>0</v>
      </c>
      <c r="S50" s="225">
        <f t="shared" si="2"/>
        <v>0</v>
      </c>
      <c r="T50" s="225">
        <f t="shared" si="2"/>
        <v>0</v>
      </c>
      <c r="U50" s="225">
        <f t="shared" si="2"/>
        <v>0</v>
      </c>
      <c r="V50" s="225">
        <f t="shared" si="2"/>
        <v>0</v>
      </c>
      <c r="W50" s="225">
        <f t="shared" si="2"/>
        <v>0</v>
      </c>
      <c r="X50" s="225">
        <f t="shared" si="2"/>
        <v>0</v>
      </c>
      <c r="Y50" s="225">
        <f t="shared" si="2"/>
        <v>0</v>
      </c>
      <c r="Z50" s="225">
        <f t="shared" si="2"/>
        <v>0</v>
      </c>
      <c r="AA50" s="225">
        <f t="shared" si="2"/>
        <v>0</v>
      </c>
      <c r="AB50" s="225">
        <f t="shared" si="2"/>
        <v>0</v>
      </c>
      <c r="AC50" s="225">
        <f t="shared" si="2"/>
        <v>0</v>
      </c>
      <c r="AD50" s="225">
        <f t="shared" si="2"/>
        <v>0</v>
      </c>
      <c r="AE50" s="225">
        <f t="shared" si="2"/>
        <v>0</v>
      </c>
      <c r="AF50" s="225">
        <f t="shared" si="2"/>
        <v>0</v>
      </c>
      <c r="AG50" s="225">
        <f t="shared" si="2"/>
        <v>0</v>
      </c>
      <c r="AH50" s="225">
        <f t="shared" si="2"/>
        <v>0</v>
      </c>
      <c r="AI50" s="225">
        <f t="shared" si="2"/>
        <v>0</v>
      </c>
      <c r="AJ50" s="225">
        <f t="shared" si="2"/>
        <v>0</v>
      </c>
      <c r="AK50" s="225">
        <f t="shared" si="2"/>
        <v>0</v>
      </c>
      <c r="AL50" s="225">
        <f t="shared" si="2"/>
        <v>0</v>
      </c>
      <c r="AM50" s="225">
        <f t="shared" si="2"/>
        <v>0</v>
      </c>
      <c r="AN50" s="225">
        <f t="shared" si="2"/>
        <v>0</v>
      </c>
      <c r="AO50" s="225">
        <f t="shared" si="2"/>
        <v>0</v>
      </c>
      <c r="AP50" s="225">
        <f t="shared" si="2"/>
        <v>0</v>
      </c>
    </row>
    <row r="51" spans="1:45" ht="16.5" thickBot="1" x14ac:dyDescent="0.25"/>
    <row r="52" spans="1:45" x14ac:dyDescent="0.2">
      <c r="A52" s="226" t="s">
        <v>323</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322</v>
      </c>
      <c r="B53" s="282">
        <v>0</v>
      </c>
      <c r="C53" s="282">
        <f t="shared" ref="C53:AP53" si="4">B53+B54-B55</f>
        <v>0</v>
      </c>
      <c r="D53" s="282">
        <f t="shared" si="4"/>
        <v>0</v>
      </c>
      <c r="E53" s="282">
        <f t="shared" si="4"/>
        <v>0</v>
      </c>
      <c r="F53" s="282">
        <f t="shared" si="4"/>
        <v>0</v>
      </c>
      <c r="G53" s="282">
        <f t="shared" si="4"/>
        <v>0</v>
      </c>
      <c r="H53" s="282">
        <f t="shared" si="4"/>
        <v>0</v>
      </c>
      <c r="I53" s="282">
        <f t="shared" si="4"/>
        <v>0</v>
      </c>
      <c r="J53" s="282">
        <f t="shared" si="4"/>
        <v>0</v>
      </c>
      <c r="K53" s="282">
        <f t="shared" si="4"/>
        <v>0</v>
      </c>
      <c r="L53" s="282">
        <f t="shared" si="4"/>
        <v>0</v>
      </c>
      <c r="M53" s="282">
        <f t="shared" si="4"/>
        <v>0</v>
      </c>
      <c r="N53" s="282">
        <f t="shared" si="4"/>
        <v>0</v>
      </c>
      <c r="O53" s="282">
        <f t="shared" si="4"/>
        <v>0</v>
      </c>
      <c r="P53" s="282">
        <f t="shared" si="4"/>
        <v>0</v>
      </c>
      <c r="Q53" s="282">
        <f t="shared" si="4"/>
        <v>0</v>
      </c>
      <c r="R53" s="282">
        <f t="shared" si="4"/>
        <v>0</v>
      </c>
      <c r="S53" s="282">
        <f t="shared" si="4"/>
        <v>0</v>
      </c>
      <c r="T53" s="282">
        <f t="shared" si="4"/>
        <v>0</v>
      </c>
      <c r="U53" s="282">
        <f t="shared" si="4"/>
        <v>0</v>
      </c>
      <c r="V53" s="282">
        <f t="shared" si="4"/>
        <v>0</v>
      </c>
      <c r="W53" s="282">
        <f t="shared" si="4"/>
        <v>0</v>
      </c>
      <c r="X53" s="282">
        <f t="shared" si="4"/>
        <v>0</v>
      </c>
      <c r="Y53" s="282">
        <f t="shared" si="4"/>
        <v>0</v>
      </c>
      <c r="Z53" s="282">
        <f t="shared" si="4"/>
        <v>0</v>
      </c>
      <c r="AA53" s="282">
        <f t="shared" si="4"/>
        <v>0</v>
      </c>
      <c r="AB53" s="282">
        <f t="shared" si="4"/>
        <v>0</v>
      </c>
      <c r="AC53" s="282">
        <f t="shared" si="4"/>
        <v>0</v>
      </c>
      <c r="AD53" s="282">
        <f t="shared" si="4"/>
        <v>0</v>
      </c>
      <c r="AE53" s="282">
        <f t="shared" si="4"/>
        <v>0</v>
      </c>
      <c r="AF53" s="282">
        <f t="shared" si="4"/>
        <v>0</v>
      </c>
      <c r="AG53" s="282">
        <f t="shared" si="4"/>
        <v>0</v>
      </c>
      <c r="AH53" s="282">
        <f t="shared" si="4"/>
        <v>0</v>
      </c>
      <c r="AI53" s="282">
        <f t="shared" si="4"/>
        <v>0</v>
      </c>
      <c r="AJ53" s="282">
        <f t="shared" si="4"/>
        <v>0</v>
      </c>
      <c r="AK53" s="282">
        <f t="shared" si="4"/>
        <v>0</v>
      </c>
      <c r="AL53" s="282">
        <f t="shared" si="4"/>
        <v>0</v>
      </c>
      <c r="AM53" s="282">
        <f t="shared" si="4"/>
        <v>0</v>
      </c>
      <c r="AN53" s="282">
        <f t="shared" si="4"/>
        <v>0</v>
      </c>
      <c r="AO53" s="282">
        <f t="shared" si="4"/>
        <v>0</v>
      </c>
      <c r="AP53" s="282">
        <f t="shared" si="4"/>
        <v>0</v>
      </c>
    </row>
    <row r="54" spans="1:45" x14ac:dyDescent="0.2">
      <c r="A54" s="228" t="s">
        <v>321</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228" t="s">
        <v>320</v>
      </c>
      <c r="B55" s="282">
        <f>$B$54/$B$40</f>
        <v>0</v>
      </c>
      <c r="C55" s="282">
        <f t="shared" ref="C55:AP55" si="5">IF(ROUND(C53,1)=0,0,B55+C54/$B$40)</f>
        <v>0</v>
      </c>
      <c r="D55" s="282">
        <f t="shared" si="5"/>
        <v>0</v>
      </c>
      <c r="E55" s="282">
        <f t="shared" si="5"/>
        <v>0</v>
      </c>
      <c r="F55" s="282">
        <f t="shared" si="5"/>
        <v>0</v>
      </c>
      <c r="G55" s="282">
        <f t="shared" si="5"/>
        <v>0</v>
      </c>
      <c r="H55" s="282">
        <f t="shared" si="5"/>
        <v>0</v>
      </c>
      <c r="I55" s="282">
        <f t="shared" si="5"/>
        <v>0</v>
      </c>
      <c r="J55" s="282">
        <f t="shared" si="5"/>
        <v>0</v>
      </c>
      <c r="K55" s="282">
        <f t="shared" si="5"/>
        <v>0</v>
      </c>
      <c r="L55" s="282">
        <f t="shared" si="5"/>
        <v>0</v>
      </c>
      <c r="M55" s="282">
        <f t="shared" si="5"/>
        <v>0</v>
      </c>
      <c r="N55" s="282">
        <f t="shared" si="5"/>
        <v>0</v>
      </c>
      <c r="O55" s="282">
        <f t="shared" si="5"/>
        <v>0</v>
      </c>
      <c r="P55" s="282">
        <f t="shared" si="5"/>
        <v>0</v>
      </c>
      <c r="Q55" s="282">
        <f t="shared" si="5"/>
        <v>0</v>
      </c>
      <c r="R55" s="282">
        <f t="shared" si="5"/>
        <v>0</v>
      </c>
      <c r="S55" s="282">
        <f t="shared" si="5"/>
        <v>0</v>
      </c>
      <c r="T55" s="282">
        <f t="shared" si="5"/>
        <v>0</v>
      </c>
      <c r="U55" s="282">
        <f t="shared" si="5"/>
        <v>0</v>
      </c>
      <c r="V55" s="282">
        <f t="shared" si="5"/>
        <v>0</v>
      </c>
      <c r="W55" s="282">
        <f t="shared" si="5"/>
        <v>0</v>
      </c>
      <c r="X55" s="282">
        <f t="shared" si="5"/>
        <v>0</v>
      </c>
      <c r="Y55" s="282">
        <f t="shared" si="5"/>
        <v>0</v>
      </c>
      <c r="Z55" s="282">
        <f t="shared" si="5"/>
        <v>0</v>
      </c>
      <c r="AA55" s="282">
        <f t="shared" si="5"/>
        <v>0</v>
      </c>
      <c r="AB55" s="282">
        <f t="shared" si="5"/>
        <v>0</v>
      </c>
      <c r="AC55" s="282">
        <f t="shared" si="5"/>
        <v>0</v>
      </c>
      <c r="AD55" s="282">
        <f t="shared" si="5"/>
        <v>0</v>
      </c>
      <c r="AE55" s="282">
        <f t="shared" si="5"/>
        <v>0</v>
      </c>
      <c r="AF55" s="282">
        <f t="shared" si="5"/>
        <v>0</v>
      </c>
      <c r="AG55" s="282">
        <f t="shared" si="5"/>
        <v>0</v>
      </c>
      <c r="AH55" s="282">
        <f t="shared" si="5"/>
        <v>0</v>
      </c>
      <c r="AI55" s="282">
        <f t="shared" si="5"/>
        <v>0</v>
      </c>
      <c r="AJ55" s="282">
        <f t="shared" si="5"/>
        <v>0</v>
      </c>
      <c r="AK55" s="282">
        <f t="shared" si="5"/>
        <v>0</v>
      </c>
      <c r="AL55" s="282">
        <f t="shared" si="5"/>
        <v>0</v>
      </c>
      <c r="AM55" s="282">
        <f t="shared" si="5"/>
        <v>0</v>
      </c>
      <c r="AN55" s="282">
        <f t="shared" si="5"/>
        <v>0</v>
      </c>
      <c r="AO55" s="282">
        <f t="shared" si="5"/>
        <v>0</v>
      </c>
      <c r="AP55" s="282">
        <f t="shared" si="5"/>
        <v>0</v>
      </c>
    </row>
    <row r="56" spans="1:45" ht="16.5" thickBot="1" x14ac:dyDescent="0.25">
      <c r="A56" s="229" t="s">
        <v>319</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543</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318</v>
      </c>
      <c r="B59" s="283">
        <f t="shared" ref="B59:AP59" si="8">B50*$B$28</f>
        <v>-0.05</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28" t="s">
        <v>317</v>
      </c>
      <c r="B60" s="282">
        <f t="shared" ref="B60:Z60" si="9">SUM(B61:B65)</f>
        <v>0</v>
      </c>
      <c r="C60" s="282">
        <f t="shared" si="9"/>
        <v>0</v>
      </c>
      <c r="D60" s="282">
        <f>SUM(D61:D65)</f>
        <v>0</v>
      </c>
      <c r="E60" s="282">
        <f t="shared" si="9"/>
        <v>0</v>
      </c>
      <c r="F60" s="282">
        <f t="shared" si="9"/>
        <v>0</v>
      </c>
      <c r="G60" s="282">
        <f t="shared" si="9"/>
        <v>0</v>
      </c>
      <c r="H60" s="282">
        <f t="shared" si="9"/>
        <v>0</v>
      </c>
      <c r="I60" s="282">
        <f t="shared" si="9"/>
        <v>0</v>
      </c>
      <c r="J60" s="282">
        <f t="shared" si="9"/>
        <v>0</v>
      </c>
      <c r="K60" s="282">
        <f t="shared" si="9"/>
        <v>0</v>
      </c>
      <c r="L60" s="282">
        <f t="shared" si="9"/>
        <v>0</v>
      </c>
      <c r="M60" s="282">
        <f t="shared" si="9"/>
        <v>0</v>
      </c>
      <c r="N60" s="282">
        <f t="shared" si="9"/>
        <v>0</v>
      </c>
      <c r="O60" s="282">
        <f t="shared" si="9"/>
        <v>0</v>
      </c>
      <c r="P60" s="282">
        <f t="shared" si="9"/>
        <v>0</v>
      </c>
      <c r="Q60" s="282">
        <f t="shared" si="9"/>
        <v>0</v>
      </c>
      <c r="R60" s="282">
        <f t="shared" si="9"/>
        <v>0</v>
      </c>
      <c r="S60" s="282">
        <f t="shared" si="9"/>
        <v>0</v>
      </c>
      <c r="T60" s="282">
        <f t="shared" si="9"/>
        <v>0</v>
      </c>
      <c r="U60" s="282">
        <f t="shared" si="9"/>
        <v>0</v>
      </c>
      <c r="V60" s="282">
        <f t="shared" si="9"/>
        <v>0</v>
      </c>
      <c r="W60" s="282">
        <f t="shared" si="9"/>
        <v>0</v>
      </c>
      <c r="X60" s="282">
        <f t="shared" si="9"/>
        <v>0</v>
      </c>
      <c r="Y60" s="282">
        <f t="shared" si="9"/>
        <v>0</v>
      </c>
      <c r="Z60" s="282">
        <f t="shared" si="9"/>
        <v>0</v>
      </c>
      <c r="AA60" s="282">
        <f t="shared" ref="AA60:AP60" si="10">SUM(AA61:AA65)</f>
        <v>0</v>
      </c>
      <c r="AB60" s="282">
        <f t="shared" si="10"/>
        <v>0</v>
      </c>
      <c r="AC60" s="282">
        <f t="shared" si="10"/>
        <v>0</v>
      </c>
      <c r="AD60" s="282">
        <f t="shared" si="10"/>
        <v>0</v>
      </c>
      <c r="AE60" s="282">
        <f t="shared" si="10"/>
        <v>0</v>
      </c>
      <c r="AF60" s="282">
        <f t="shared" si="10"/>
        <v>0</v>
      </c>
      <c r="AG60" s="282">
        <f t="shared" si="10"/>
        <v>0</v>
      </c>
      <c r="AH60" s="282">
        <f t="shared" si="10"/>
        <v>0</v>
      </c>
      <c r="AI60" s="282">
        <f t="shared" si="10"/>
        <v>0</v>
      </c>
      <c r="AJ60" s="282">
        <f t="shared" si="10"/>
        <v>0</v>
      </c>
      <c r="AK60" s="282">
        <f t="shared" si="10"/>
        <v>0</v>
      </c>
      <c r="AL60" s="282">
        <f t="shared" si="10"/>
        <v>0</v>
      </c>
      <c r="AM60" s="282">
        <f t="shared" si="10"/>
        <v>0</v>
      </c>
      <c r="AN60" s="282">
        <f t="shared" si="10"/>
        <v>0</v>
      </c>
      <c r="AO60" s="282">
        <f t="shared" si="10"/>
        <v>0</v>
      </c>
      <c r="AP60" s="282">
        <f t="shared" si="10"/>
        <v>0</v>
      </c>
    </row>
    <row r="61" spans="1:45" x14ac:dyDescent="0.2">
      <c r="A61" s="235" t="s">
        <v>316</v>
      </c>
      <c r="B61" s="282"/>
      <c r="C61" s="282">
        <f>-IF(C$47&lt;=$B$30,0,$B$29*(1+C$49)*$B$28)</f>
        <v>0</v>
      </c>
      <c r="D61" s="282">
        <f>-IF(D$47&lt;=$B$30,0,$B$29*(1+D$49)*$B$28)</f>
        <v>0</v>
      </c>
      <c r="E61" s="282">
        <f t="shared" ref="E61:AP61" si="11">-IF(E$47&lt;=$B$30,0,$B$29*(1+E$49)*$B$28)</f>
        <v>0</v>
      </c>
      <c r="F61" s="282">
        <f t="shared" si="11"/>
        <v>0</v>
      </c>
      <c r="G61" s="282">
        <f t="shared" si="11"/>
        <v>0</v>
      </c>
      <c r="H61" s="282">
        <f t="shared" si="11"/>
        <v>0</v>
      </c>
      <c r="I61" s="282">
        <f t="shared" si="11"/>
        <v>0</v>
      </c>
      <c r="J61" s="282">
        <f t="shared" si="11"/>
        <v>0</v>
      </c>
      <c r="K61" s="282">
        <f t="shared" si="11"/>
        <v>0</v>
      </c>
      <c r="L61" s="282">
        <f t="shared" si="11"/>
        <v>0</v>
      </c>
      <c r="M61" s="282">
        <f t="shared" si="11"/>
        <v>0</v>
      </c>
      <c r="N61" s="282">
        <f t="shared" si="11"/>
        <v>0</v>
      </c>
      <c r="O61" s="282">
        <f t="shared" si="11"/>
        <v>0</v>
      </c>
      <c r="P61" s="282">
        <f t="shared" si="11"/>
        <v>0</v>
      </c>
      <c r="Q61" s="282">
        <f t="shared" si="11"/>
        <v>0</v>
      </c>
      <c r="R61" s="282">
        <f t="shared" si="11"/>
        <v>0</v>
      </c>
      <c r="S61" s="282">
        <f t="shared" si="11"/>
        <v>0</v>
      </c>
      <c r="T61" s="282">
        <f t="shared" si="11"/>
        <v>0</v>
      </c>
      <c r="U61" s="282">
        <f t="shared" si="11"/>
        <v>0</v>
      </c>
      <c r="V61" s="282">
        <f t="shared" si="11"/>
        <v>0</v>
      </c>
      <c r="W61" s="282">
        <f t="shared" si="11"/>
        <v>0</v>
      </c>
      <c r="X61" s="282">
        <f t="shared" si="11"/>
        <v>0</v>
      </c>
      <c r="Y61" s="282">
        <f t="shared" si="11"/>
        <v>0</v>
      </c>
      <c r="Z61" s="282">
        <f t="shared" si="11"/>
        <v>0</v>
      </c>
      <c r="AA61" s="282">
        <f t="shared" si="11"/>
        <v>0</v>
      </c>
      <c r="AB61" s="282">
        <f t="shared" si="11"/>
        <v>0</v>
      </c>
      <c r="AC61" s="282">
        <f t="shared" si="11"/>
        <v>0</v>
      </c>
      <c r="AD61" s="282">
        <f t="shared" si="11"/>
        <v>0</v>
      </c>
      <c r="AE61" s="282">
        <f t="shared" si="11"/>
        <v>0</v>
      </c>
      <c r="AF61" s="282">
        <f t="shared" si="11"/>
        <v>0</v>
      </c>
      <c r="AG61" s="282">
        <f t="shared" si="11"/>
        <v>0</v>
      </c>
      <c r="AH61" s="282">
        <f t="shared" si="11"/>
        <v>0</v>
      </c>
      <c r="AI61" s="282">
        <f t="shared" si="11"/>
        <v>0</v>
      </c>
      <c r="AJ61" s="282">
        <f t="shared" si="11"/>
        <v>0</v>
      </c>
      <c r="AK61" s="282">
        <f t="shared" si="11"/>
        <v>0</v>
      </c>
      <c r="AL61" s="282">
        <f t="shared" si="11"/>
        <v>0</v>
      </c>
      <c r="AM61" s="282">
        <f t="shared" si="11"/>
        <v>0</v>
      </c>
      <c r="AN61" s="282">
        <f t="shared" si="11"/>
        <v>0</v>
      </c>
      <c r="AO61" s="282">
        <f t="shared" si="11"/>
        <v>0</v>
      </c>
      <c r="AP61" s="282">
        <f t="shared" si="11"/>
        <v>0</v>
      </c>
    </row>
    <row r="62" spans="1:45" x14ac:dyDescent="0.2">
      <c r="A62" s="235"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235" t="s">
        <v>540</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235" t="s">
        <v>540</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235" t="s">
        <v>544</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236" t="s">
        <v>314</v>
      </c>
      <c r="B66" s="283">
        <f t="shared" ref="B66:AO66" si="12">B59+B60</f>
        <v>-0.05</v>
      </c>
      <c r="C66" s="283">
        <f t="shared" si="12"/>
        <v>0</v>
      </c>
      <c r="D66" s="283">
        <f t="shared" si="12"/>
        <v>0</v>
      </c>
      <c r="E66" s="283">
        <f t="shared" si="12"/>
        <v>0</v>
      </c>
      <c r="F66" s="283">
        <f t="shared" si="12"/>
        <v>0</v>
      </c>
      <c r="G66" s="283">
        <f t="shared" si="12"/>
        <v>0</v>
      </c>
      <c r="H66" s="283">
        <f t="shared" si="12"/>
        <v>0</v>
      </c>
      <c r="I66" s="283">
        <f t="shared" si="12"/>
        <v>0</v>
      </c>
      <c r="J66" s="283">
        <f t="shared" si="12"/>
        <v>0</v>
      </c>
      <c r="K66" s="283">
        <f t="shared" si="12"/>
        <v>0</v>
      </c>
      <c r="L66" s="283">
        <f t="shared" si="12"/>
        <v>0</v>
      </c>
      <c r="M66" s="283">
        <f t="shared" si="12"/>
        <v>0</v>
      </c>
      <c r="N66" s="283">
        <f t="shared" si="12"/>
        <v>0</v>
      </c>
      <c r="O66" s="283">
        <f t="shared" si="12"/>
        <v>0</v>
      </c>
      <c r="P66" s="283">
        <f t="shared" si="12"/>
        <v>0</v>
      </c>
      <c r="Q66" s="283">
        <f t="shared" si="12"/>
        <v>0</v>
      </c>
      <c r="R66" s="283">
        <f t="shared" si="12"/>
        <v>0</v>
      </c>
      <c r="S66" s="283">
        <f t="shared" si="12"/>
        <v>0</v>
      </c>
      <c r="T66" s="283">
        <f t="shared" si="12"/>
        <v>0</v>
      </c>
      <c r="U66" s="283">
        <f t="shared" si="12"/>
        <v>0</v>
      </c>
      <c r="V66" s="283">
        <f t="shared" si="12"/>
        <v>0</v>
      </c>
      <c r="W66" s="283">
        <f t="shared" si="12"/>
        <v>0</v>
      </c>
      <c r="X66" s="283">
        <f t="shared" si="12"/>
        <v>0</v>
      </c>
      <c r="Y66" s="283">
        <f t="shared" si="12"/>
        <v>0</v>
      </c>
      <c r="Z66" s="283">
        <f t="shared" si="12"/>
        <v>0</v>
      </c>
      <c r="AA66" s="283">
        <f t="shared" si="12"/>
        <v>0</v>
      </c>
      <c r="AB66" s="283">
        <f t="shared" si="12"/>
        <v>0</v>
      </c>
      <c r="AC66" s="283">
        <f t="shared" si="12"/>
        <v>0</v>
      </c>
      <c r="AD66" s="283">
        <f t="shared" si="12"/>
        <v>0</v>
      </c>
      <c r="AE66" s="283">
        <f t="shared" si="12"/>
        <v>0</v>
      </c>
      <c r="AF66" s="283">
        <f t="shared" si="12"/>
        <v>0</v>
      </c>
      <c r="AG66" s="283">
        <f t="shared" si="12"/>
        <v>0</v>
      </c>
      <c r="AH66" s="283">
        <f t="shared" si="12"/>
        <v>0</v>
      </c>
      <c r="AI66" s="283">
        <f t="shared" si="12"/>
        <v>0</v>
      </c>
      <c r="AJ66" s="283">
        <f t="shared" si="12"/>
        <v>0</v>
      </c>
      <c r="AK66" s="283">
        <f t="shared" si="12"/>
        <v>0</v>
      </c>
      <c r="AL66" s="283">
        <f t="shared" si="12"/>
        <v>0</v>
      </c>
      <c r="AM66" s="283">
        <f t="shared" si="12"/>
        <v>0</v>
      </c>
      <c r="AN66" s="283">
        <f t="shared" si="12"/>
        <v>0</v>
      </c>
      <c r="AO66" s="283">
        <f t="shared" si="12"/>
        <v>0</v>
      </c>
      <c r="AP66" s="283">
        <f>AP59+AP60</f>
        <v>0</v>
      </c>
    </row>
    <row r="67" spans="1:45" x14ac:dyDescent="0.2">
      <c r="A67" s="235" t="s">
        <v>309</v>
      </c>
      <c r="B67" s="237"/>
      <c r="C67" s="282">
        <f>-($B$25)*1.18*$B$28/$B$27</f>
        <v>0</v>
      </c>
      <c r="D67" s="282">
        <f>C67</f>
        <v>0</v>
      </c>
      <c r="E67" s="282">
        <f t="shared" ref="E67:AP67" si="13">D67</f>
        <v>0</v>
      </c>
      <c r="F67" s="282">
        <f t="shared" si="13"/>
        <v>0</v>
      </c>
      <c r="G67" s="282">
        <f t="shared" si="13"/>
        <v>0</v>
      </c>
      <c r="H67" s="282">
        <f t="shared" si="13"/>
        <v>0</v>
      </c>
      <c r="I67" s="282">
        <f t="shared" si="13"/>
        <v>0</v>
      </c>
      <c r="J67" s="282">
        <f t="shared" si="13"/>
        <v>0</v>
      </c>
      <c r="K67" s="282">
        <f t="shared" si="13"/>
        <v>0</v>
      </c>
      <c r="L67" s="282">
        <f t="shared" si="13"/>
        <v>0</v>
      </c>
      <c r="M67" s="282">
        <f t="shared" si="13"/>
        <v>0</v>
      </c>
      <c r="N67" s="282">
        <f t="shared" si="13"/>
        <v>0</v>
      </c>
      <c r="O67" s="282">
        <f t="shared" si="13"/>
        <v>0</v>
      </c>
      <c r="P67" s="282">
        <f t="shared" si="13"/>
        <v>0</v>
      </c>
      <c r="Q67" s="282">
        <f t="shared" si="13"/>
        <v>0</v>
      </c>
      <c r="R67" s="282">
        <f t="shared" si="13"/>
        <v>0</v>
      </c>
      <c r="S67" s="282">
        <f t="shared" si="13"/>
        <v>0</v>
      </c>
      <c r="T67" s="282">
        <f t="shared" si="13"/>
        <v>0</v>
      </c>
      <c r="U67" s="282">
        <f t="shared" si="13"/>
        <v>0</v>
      </c>
      <c r="V67" s="282">
        <f t="shared" si="13"/>
        <v>0</v>
      </c>
      <c r="W67" s="282">
        <f t="shared" si="13"/>
        <v>0</v>
      </c>
      <c r="X67" s="282">
        <f t="shared" si="13"/>
        <v>0</v>
      </c>
      <c r="Y67" s="282">
        <f t="shared" si="13"/>
        <v>0</v>
      </c>
      <c r="Z67" s="282">
        <f t="shared" si="13"/>
        <v>0</v>
      </c>
      <c r="AA67" s="282">
        <f t="shared" si="13"/>
        <v>0</v>
      </c>
      <c r="AB67" s="282">
        <f t="shared" si="13"/>
        <v>0</v>
      </c>
      <c r="AC67" s="282">
        <f t="shared" si="13"/>
        <v>0</v>
      </c>
      <c r="AD67" s="282">
        <f t="shared" si="13"/>
        <v>0</v>
      </c>
      <c r="AE67" s="282">
        <f t="shared" si="13"/>
        <v>0</v>
      </c>
      <c r="AF67" s="282">
        <f t="shared" si="13"/>
        <v>0</v>
      </c>
      <c r="AG67" s="282">
        <f t="shared" si="13"/>
        <v>0</v>
      </c>
      <c r="AH67" s="282">
        <f t="shared" si="13"/>
        <v>0</v>
      </c>
      <c r="AI67" s="282">
        <f t="shared" si="13"/>
        <v>0</v>
      </c>
      <c r="AJ67" s="282">
        <f t="shared" si="13"/>
        <v>0</v>
      </c>
      <c r="AK67" s="282">
        <f t="shared" si="13"/>
        <v>0</v>
      </c>
      <c r="AL67" s="282">
        <f t="shared" si="13"/>
        <v>0</v>
      </c>
      <c r="AM67" s="282">
        <f t="shared" si="13"/>
        <v>0</v>
      </c>
      <c r="AN67" s="282">
        <f t="shared" si="13"/>
        <v>0</v>
      </c>
      <c r="AO67" s="282">
        <f t="shared" si="13"/>
        <v>0</v>
      </c>
      <c r="AP67" s="282">
        <f t="shared" si="13"/>
        <v>0</v>
      </c>
      <c r="AQ67" s="238">
        <f>SUM(B67:AA67)/1.18</f>
        <v>0</v>
      </c>
      <c r="AR67" s="239">
        <f>SUM(B67:AF67)/1.18</f>
        <v>0</v>
      </c>
      <c r="AS67" s="239">
        <f>SUM(B67:AP67)/1.18</f>
        <v>0</v>
      </c>
    </row>
    <row r="68" spans="1:45" ht="28.5" x14ac:dyDescent="0.2">
      <c r="A68" s="236" t="s">
        <v>310</v>
      </c>
      <c r="B68" s="283">
        <f t="shared" ref="B68:J68" si="14">B66+B67</f>
        <v>-0.05</v>
      </c>
      <c r="C68" s="283">
        <f>C66+C67</f>
        <v>0</v>
      </c>
      <c r="D68" s="283">
        <f>D66+D67</f>
        <v>0</v>
      </c>
      <c r="E68" s="283">
        <f t="shared" si="14"/>
        <v>0</v>
      </c>
      <c r="F68" s="283">
        <f>F66+C67</f>
        <v>0</v>
      </c>
      <c r="G68" s="283">
        <f t="shared" si="14"/>
        <v>0</v>
      </c>
      <c r="H68" s="283">
        <f t="shared" si="14"/>
        <v>0</v>
      </c>
      <c r="I68" s="283">
        <f t="shared" si="14"/>
        <v>0</v>
      </c>
      <c r="J68" s="283">
        <f t="shared" si="14"/>
        <v>0</v>
      </c>
      <c r="K68" s="283">
        <f>K66+K67</f>
        <v>0</v>
      </c>
      <c r="L68" s="283">
        <f>L66+L67</f>
        <v>0</v>
      </c>
      <c r="M68" s="283">
        <f t="shared" ref="M68:AO68" si="15">M66+M67</f>
        <v>0</v>
      </c>
      <c r="N68" s="283">
        <f t="shared" si="15"/>
        <v>0</v>
      </c>
      <c r="O68" s="283">
        <f t="shared" si="15"/>
        <v>0</v>
      </c>
      <c r="P68" s="283">
        <f t="shared" si="15"/>
        <v>0</v>
      </c>
      <c r="Q68" s="283">
        <f t="shared" si="15"/>
        <v>0</v>
      </c>
      <c r="R68" s="283">
        <f t="shared" si="15"/>
        <v>0</v>
      </c>
      <c r="S68" s="283">
        <f t="shared" si="15"/>
        <v>0</v>
      </c>
      <c r="T68" s="283">
        <f t="shared" si="15"/>
        <v>0</v>
      </c>
      <c r="U68" s="283">
        <f t="shared" si="15"/>
        <v>0</v>
      </c>
      <c r="V68" s="283">
        <f t="shared" si="15"/>
        <v>0</v>
      </c>
      <c r="W68" s="283">
        <f t="shared" si="15"/>
        <v>0</v>
      </c>
      <c r="X68" s="283">
        <f t="shared" si="15"/>
        <v>0</v>
      </c>
      <c r="Y68" s="283">
        <f t="shared" si="15"/>
        <v>0</v>
      </c>
      <c r="Z68" s="283">
        <f t="shared" si="15"/>
        <v>0</v>
      </c>
      <c r="AA68" s="283">
        <f t="shared" si="15"/>
        <v>0</v>
      </c>
      <c r="AB68" s="283">
        <f t="shared" si="15"/>
        <v>0</v>
      </c>
      <c r="AC68" s="283">
        <f t="shared" si="15"/>
        <v>0</v>
      </c>
      <c r="AD68" s="283">
        <f t="shared" si="15"/>
        <v>0</v>
      </c>
      <c r="AE68" s="283">
        <f t="shared" si="15"/>
        <v>0</v>
      </c>
      <c r="AF68" s="283">
        <f t="shared" si="15"/>
        <v>0</v>
      </c>
      <c r="AG68" s="283">
        <f t="shared" si="15"/>
        <v>0</v>
      </c>
      <c r="AH68" s="283">
        <f t="shared" si="15"/>
        <v>0</v>
      </c>
      <c r="AI68" s="283">
        <f t="shared" si="15"/>
        <v>0</v>
      </c>
      <c r="AJ68" s="283">
        <f t="shared" si="15"/>
        <v>0</v>
      </c>
      <c r="AK68" s="283">
        <f t="shared" si="15"/>
        <v>0</v>
      </c>
      <c r="AL68" s="283">
        <f t="shared" si="15"/>
        <v>0</v>
      </c>
      <c r="AM68" s="283">
        <f t="shared" si="15"/>
        <v>0</v>
      </c>
      <c r="AN68" s="283">
        <f t="shared" si="15"/>
        <v>0</v>
      </c>
      <c r="AO68" s="283">
        <f t="shared" si="15"/>
        <v>0</v>
      </c>
      <c r="AP68" s="283">
        <f>AP66+AP67</f>
        <v>0</v>
      </c>
      <c r="AQ68" s="182">
        <v>25</v>
      </c>
      <c r="AR68" s="182">
        <v>30</v>
      </c>
      <c r="AS68" s="182">
        <v>40</v>
      </c>
    </row>
    <row r="69" spans="1:45" x14ac:dyDescent="0.2">
      <c r="A69" s="235" t="s">
        <v>308</v>
      </c>
      <c r="B69" s="282">
        <f t="shared" ref="B69:AO69" si="16">-B56</f>
        <v>0</v>
      </c>
      <c r="C69" s="282">
        <f t="shared" si="16"/>
        <v>0</v>
      </c>
      <c r="D69" s="282">
        <f t="shared" si="16"/>
        <v>0</v>
      </c>
      <c r="E69" s="282">
        <f t="shared" si="16"/>
        <v>0</v>
      </c>
      <c r="F69" s="282">
        <f t="shared" si="16"/>
        <v>0</v>
      </c>
      <c r="G69" s="282">
        <f t="shared" si="16"/>
        <v>0</v>
      </c>
      <c r="H69" s="282">
        <f t="shared" si="16"/>
        <v>0</v>
      </c>
      <c r="I69" s="282">
        <f t="shared" si="16"/>
        <v>0</v>
      </c>
      <c r="J69" s="282">
        <f t="shared" si="16"/>
        <v>0</v>
      </c>
      <c r="K69" s="282">
        <f t="shared" si="16"/>
        <v>0</v>
      </c>
      <c r="L69" s="282">
        <f t="shared" si="16"/>
        <v>0</v>
      </c>
      <c r="M69" s="282">
        <f t="shared" si="16"/>
        <v>0</v>
      </c>
      <c r="N69" s="282">
        <f t="shared" si="16"/>
        <v>0</v>
      </c>
      <c r="O69" s="282">
        <f t="shared" si="16"/>
        <v>0</v>
      </c>
      <c r="P69" s="282">
        <f t="shared" si="16"/>
        <v>0</v>
      </c>
      <c r="Q69" s="282">
        <f t="shared" si="16"/>
        <v>0</v>
      </c>
      <c r="R69" s="282">
        <f t="shared" si="16"/>
        <v>0</v>
      </c>
      <c r="S69" s="282">
        <f t="shared" si="16"/>
        <v>0</v>
      </c>
      <c r="T69" s="282">
        <f t="shared" si="16"/>
        <v>0</v>
      </c>
      <c r="U69" s="282">
        <f t="shared" si="16"/>
        <v>0</v>
      </c>
      <c r="V69" s="282">
        <f t="shared" si="16"/>
        <v>0</v>
      </c>
      <c r="W69" s="282">
        <f t="shared" si="16"/>
        <v>0</v>
      </c>
      <c r="X69" s="282">
        <f t="shared" si="16"/>
        <v>0</v>
      </c>
      <c r="Y69" s="282">
        <f t="shared" si="16"/>
        <v>0</v>
      </c>
      <c r="Z69" s="282">
        <f t="shared" si="16"/>
        <v>0</v>
      </c>
      <c r="AA69" s="282">
        <f t="shared" si="16"/>
        <v>0</v>
      </c>
      <c r="AB69" s="282">
        <f t="shared" si="16"/>
        <v>0</v>
      </c>
      <c r="AC69" s="282">
        <f t="shared" si="16"/>
        <v>0</v>
      </c>
      <c r="AD69" s="282">
        <f t="shared" si="16"/>
        <v>0</v>
      </c>
      <c r="AE69" s="282">
        <f t="shared" si="16"/>
        <v>0</v>
      </c>
      <c r="AF69" s="282">
        <f t="shared" si="16"/>
        <v>0</v>
      </c>
      <c r="AG69" s="282">
        <f t="shared" si="16"/>
        <v>0</v>
      </c>
      <c r="AH69" s="282">
        <f t="shared" si="16"/>
        <v>0</v>
      </c>
      <c r="AI69" s="282">
        <f t="shared" si="16"/>
        <v>0</v>
      </c>
      <c r="AJ69" s="282">
        <f t="shared" si="16"/>
        <v>0</v>
      </c>
      <c r="AK69" s="282">
        <f t="shared" si="16"/>
        <v>0</v>
      </c>
      <c r="AL69" s="282">
        <f t="shared" si="16"/>
        <v>0</v>
      </c>
      <c r="AM69" s="282">
        <f t="shared" si="16"/>
        <v>0</v>
      </c>
      <c r="AN69" s="282">
        <f t="shared" si="16"/>
        <v>0</v>
      </c>
      <c r="AO69" s="282">
        <f t="shared" si="16"/>
        <v>0</v>
      </c>
      <c r="AP69" s="282">
        <f>-AP56</f>
        <v>0</v>
      </c>
    </row>
    <row r="70" spans="1:45" ht="14.25" x14ac:dyDescent="0.2">
      <c r="A70" s="236" t="s">
        <v>313</v>
      </c>
      <c r="B70" s="283">
        <f t="shared" ref="B70:AO70" si="17">B68+B69</f>
        <v>-0.05</v>
      </c>
      <c r="C70" s="283">
        <f t="shared" si="17"/>
        <v>0</v>
      </c>
      <c r="D70" s="283">
        <f t="shared" si="17"/>
        <v>0</v>
      </c>
      <c r="E70" s="283">
        <f t="shared" si="17"/>
        <v>0</v>
      </c>
      <c r="F70" s="283">
        <f t="shared" si="17"/>
        <v>0</v>
      </c>
      <c r="G70" s="283">
        <f t="shared" si="17"/>
        <v>0</v>
      </c>
      <c r="H70" s="283">
        <f t="shared" si="17"/>
        <v>0</v>
      </c>
      <c r="I70" s="283">
        <f t="shared" si="17"/>
        <v>0</v>
      </c>
      <c r="J70" s="283">
        <f t="shared" si="17"/>
        <v>0</v>
      </c>
      <c r="K70" s="283">
        <f t="shared" si="17"/>
        <v>0</v>
      </c>
      <c r="L70" s="283">
        <f t="shared" si="17"/>
        <v>0</v>
      </c>
      <c r="M70" s="283">
        <f t="shared" si="17"/>
        <v>0</v>
      </c>
      <c r="N70" s="283">
        <f t="shared" si="17"/>
        <v>0</v>
      </c>
      <c r="O70" s="283">
        <f t="shared" si="17"/>
        <v>0</v>
      </c>
      <c r="P70" s="283">
        <f t="shared" si="17"/>
        <v>0</v>
      </c>
      <c r="Q70" s="283">
        <f t="shared" si="17"/>
        <v>0</v>
      </c>
      <c r="R70" s="283">
        <f t="shared" si="17"/>
        <v>0</v>
      </c>
      <c r="S70" s="283">
        <f t="shared" si="17"/>
        <v>0</v>
      </c>
      <c r="T70" s="283">
        <f t="shared" si="17"/>
        <v>0</v>
      </c>
      <c r="U70" s="283">
        <f t="shared" si="17"/>
        <v>0</v>
      </c>
      <c r="V70" s="283">
        <f t="shared" si="17"/>
        <v>0</v>
      </c>
      <c r="W70" s="283">
        <f t="shared" si="17"/>
        <v>0</v>
      </c>
      <c r="X70" s="283">
        <f t="shared" si="17"/>
        <v>0</v>
      </c>
      <c r="Y70" s="283">
        <f t="shared" si="17"/>
        <v>0</v>
      </c>
      <c r="Z70" s="283">
        <f t="shared" si="17"/>
        <v>0</v>
      </c>
      <c r="AA70" s="283">
        <f t="shared" si="17"/>
        <v>0</v>
      </c>
      <c r="AB70" s="283">
        <f t="shared" si="17"/>
        <v>0</v>
      </c>
      <c r="AC70" s="283">
        <f t="shared" si="17"/>
        <v>0</v>
      </c>
      <c r="AD70" s="283">
        <f t="shared" si="17"/>
        <v>0</v>
      </c>
      <c r="AE70" s="283">
        <f t="shared" si="17"/>
        <v>0</v>
      </c>
      <c r="AF70" s="283">
        <f t="shared" si="17"/>
        <v>0</v>
      </c>
      <c r="AG70" s="283">
        <f t="shared" si="17"/>
        <v>0</v>
      </c>
      <c r="AH70" s="283">
        <f t="shared" si="17"/>
        <v>0</v>
      </c>
      <c r="AI70" s="283">
        <f t="shared" si="17"/>
        <v>0</v>
      </c>
      <c r="AJ70" s="283">
        <f t="shared" si="17"/>
        <v>0</v>
      </c>
      <c r="AK70" s="283">
        <f t="shared" si="17"/>
        <v>0</v>
      </c>
      <c r="AL70" s="283">
        <f t="shared" si="17"/>
        <v>0</v>
      </c>
      <c r="AM70" s="283">
        <f t="shared" si="17"/>
        <v>0</v>
      </c>
      <c r="AN70" s="283">
        <f t="shared" si="17"/>
        <v>0</v>
      </c>
      <c r="AO70" s="283">
        <f t="shared" si="17"/>
        <v>0</v>
      </c>
      <c r="AP70" s="283">
        <f>AP68+AP69</f>
        <v>0</v>
      </c>
    </row>
    <row r="71" spans="1:45" x14ac:dyDescent="0.2">
      <c r="A71" s="235" t="s">
        <v>307</v>
      </c>
      <c r="B71" s="282">
        <f t="shared" ref="B71:AP71" si="18">-B70*$B$36</f>
        <v>1.0000000000000002E-2</v>
      </c>
      <c r="C71" s="282">
        <f t="shared" si="18"/>
        <v>0</v>
      </c>
      <c r="D71" s="282">
        <f t="shared" si="18"/>
        <v>0</v>
      </c>
      <c r="E71" s="282">
        <f t="shared" si="18"/>
        <v>0</v>
      </c>
      <c r="F71" s="282">
        <f t="shared" si="18"/>
        <v>0</v>
      </c>
      <c r="G71" s="282">
        <f t="shared" si="18"/>
        <v>0</v>
      </c>
      <c r="H71" s="282">
        <f t="shared" si="18"/>
        <v>0</v>
      </c>
      <c r="I71" s="282">
        <f t="shared" si="18"/>
        <v>0</v>
      </c>
      <c r="J71" s="282">
        <f t="shared" si="18"/>
        <v>0</v>
      </c>
      <c r="K71" s="282">
        <f t="shared" si="18"/>
        <v>0</v>
      </c>
      <c r="L71" s="282">
        <f t="shared" si="18"/>
        <v>0</v>
      </c>
      <c r="M71" s="282">
        <f t="shared" si="18"/>
        <v>0</v>
      </c>
      <c r="N71" s="282">
        <f t="shared" si="18"/>
        <v>0</v>
      </c>
      <c r="O71" s="282">
        <f t="shared" si="18"/>
        <v>0</v>
      </c>
      <c r="P71" s="282">
        <f t="shared" si="18"/>
        <v>0</v>
      </c>
      <c r="Q71" s="282">
        <f t="shared" si="18"/>
        <v>0</v>
      </c>
      <c r="R71" s="282">
        <f t="shared" si="18"/>
        <v>0</v>
      </c>
      <c r="S71" s="282">
        <f t="shared" si="18"/>
        <v>0</v>
      </c>
      <c r="T71" s="282">
        <f t="shared" si="18"/>
        <v>0</v>
      </c>
      <c r="U71" s="282">
        <f t="shared" si="18"/>
        <v>0</v>
      </c>
      <c r="V71" s="282">
        <f t="shared" si="18"/>
        <v>0</v>
      </c>
      <c r="W71" s="282">
        <f t="shared" si="18"/>
        <v>0</v>
      </c>
      <c r="X71" s="282">
        <f t="shared" si="18"/>
        <v>0</v>
      </c>
      <c r="Y71" s="282">
        <f t="shared" si="18"/>
        <v>0</v>
      </c>
      <c r="Z71" s="282">
        <f t="shared" si="18"/>
        <v>0</v>
      </c>
      <c r="AA71" s="282">
        <f t="shared" si="18"/>
        <v>0</v>
      </c>
      <c r="AB71" s="282">
        <f t="shared" si="18"/>
        <v>0</v>
      </c>
      <c r="AC71" s="282">
        <f t="shared" si="18"/>
        <v>0</v>
      </c>
      <c r="AD71" s="282">
        <f t="shared" si="18"/>
        <v>0</v>
      </c>
      <c r="AE71" s="282">
        <f t="shared" si="18"/>
        <v>0</v>
      </c>
      <c r="AF71" s="282">
        <f t="shared" si="18"/>
        <v>0</v>
      </c>
      <c r="AG71" s="282">
        <f t="shared" si="18"/>
        <v>0</v>
      </c>
      <c r="AH71" s="282">
        <f t="shared" si="18"/>
        <v>0</v>
      </c>
      <c r="AI71" s="282">
        <f t="shared" si="18"/>
        <v>0</v>
      </c>
      <c r="AJ71" s="282">
        <f t="shared" si="18"/>
        <v>0</v>
      </c>
      <c r="AK71" s="282">
        <f t="shared" si="18"/>
        <v>0</v>
      </c>
      <c r="AL71" s="282">
        <f t="shared" si="18"/>
        <v>0</v>
      </c>
      <c r="AM71" s="282">
        <f t="shared" si="18"/>
        <v>0</v>
      </c>
      <c r="AN71" s="282">
        <f t="shared" si="18"/>
        <v>0</v>
      </c>
      <c r="AO71" s="282">
        <f t="shared" si="18"/>
        <v>0</v>
      </c>
      <c r="AP71" s="282">
        <f t="shared" si="18"/>
        <v>0</v>
      </c>
    </row>
    <row r="72" spans="1:45" ht="15" thickBot="1" x14ac:dyDescent="0.25">
      <c r="A72" s="240" t="s">
        <v>312</v>
      </c>
      <c r="B72" s="241">
        <f t="shared" ref="B72:AO72" si="19">B70+B71</f>
        <v>-0.04</v>
      </c>
      <c r="C72" s="241">
        <f t="shared" si="19"/>
        <v>0</v>
      </c>
      <c r="D72" s="241">
        <f t="shared" si="19"/>
        <v>0</v>
      </c>
      <c r="E72" s="241">
        <f t="shared" si="19"/>
        <v>0</v>
      </c>
      <c r="F72" s="241">
        <f t="shared" si="19"/>
        <v>0</v>
      </c>
      <c r="G72" s="241">
        <f t="shared" si="19"/>
        <v>0</v>
      </c>
      <c r="H72" s="241">
        <f t="shared" si="19"/>
        <v>0</v>
      </c>
      <c r="I72" s="241">
        <f t="shared" si="19"/>
        <v>0</v>
      </c>
      <c r="J72" s="241">
        <f t="shared" si="19"/>
        <v>0</v>
      </c>
      <c r="K72" s="241">
        <f t="shared" si="19"/>
        <v>0</v>
      </c>
      <c r="L72" s="241">
        <f t="shared" si="19"/>
        <v>0</v>
      </c>
      <c r="M72" s="241">
        <f t="shared" si="19"/>
        <v>0</v>
      </c>
      <c r="N72" s="241">
        <f t="shared" si="19"/>
        <v>0</v>
      </c>
      <c r="O72" s="241">
        <f t="shared" si="19"/>
        <v>0</v>
      </c>
      <c r="P72" s="241">
        <f t="shared" si="19"/>
        <v>0</v>
      </c>
      <c r="Q72" s="241">
        <f t="shared" si="19"/>
        <v>0</v>
      </c>
      <c r="R72" s="241">
        <f t="shared" si="19"/>
        <v>0</v>
      </c>
      <c r="S72" s="241">
        <f t="shared" si="19"/>
        <v>0</v>
      </c>
      <c r="T72" s="241">
        <f t="shared" si="19"/>
        <v>0</v>
      </c>
      <c r="U72" s="241">
        <f t="shared" si="19"/>
        <v>0</v>
      </c>
      <c r="V72" s="241">
        <f t="shared" si="19"/>
        <v>0</v>
      </c>
      <c r="W72" s="241">
        <f t="shared" si="19"/>
        <v>0</v>
      </c>
      <c r="X72" s="241">
        <f t="shared" si="19"/>
        <v>0</v>
      </c>
      <c r="Y72" s="241">
        <f t="shared" si="19"/>
        <v>0</v>
      </c>
      <c r="Z72" s="241">
        <f t="shared" si="19"/>
        <v>0</v>
      </c>
      <c r="AA72" s="241">
        <f t="shared" si="19"/>
        <v>0</v>
      </c>
      <c r="AB72" s="241">
        <f t="shared" si="19"/>
        <v>0</v>
      </c>
      <c r="AC72" s="241">
        <f t="shared" si="19"/>
        <v>0</v>
      </c>
      <c r="AD72" s="241">
        <f t="shared" si="19"/>
        <v>0</v>
      </c>
      <c r="AE72" s="241">
        <f t="shared" si="19"/>
        <v>0</v>
      </c>
      <c r="AF72" s="241">
        <f t="shared" si="19"/>
        <v>0</v>
      </c>
      <c r="AG72" s="241">
        <f t="shared" si="19"/>
        <v>0</v>
      </c>
      <c r="AH72" s="241">
        <f t="shared" si="19"/>
        <v>0</v>
      </c>
      <c r="AI72" s="241">
        <f t="shared" si="19"/>
        <v>0</v>
      </c>
      <c r="AJ72" s="241">
        <f t="shared" si="19"/>
        <v>0</v>
      </c>
      <c r="AK72" s="241">
        <f t="shared" si="19"/>
        <v>0</v>
      </c>
      <c r="AL72" s="241">
        <f t="shared" si="19"/>
        <v>0</v>
      </c>
      <c r="AM72" s="241">
        <f t="shared" si="19"/>
        <v>0</v>
      </c>
      <c r="AN72" s="241">
        <f t="shared" si="19"/>
        <v>0</v>
      </c>
      <c r="AO72" s="241">
        <f t="shared" si="19"/>
        <v>0</v>
      </c>
      <c r="AP72" s="241">
        <f>AP70+AP71</f>
        <v>0</v>
      </c>
    </row>
    <row r="73" spans="1:45" s="243" customFormat="1" ht="16.5" thickBot="1" x14ac:dyDescent="0.25">
      <c r="A73" s="231"/>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82"/>
      <c r="AR73" s="182"/>
      <c r="AS73" s="182"/>
    </row>
    <row r="74" spans="1:45" x14ac:dyDescent="0.2">
      <c r="A74" s="226" t="s">
        <v>311</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310</v>
      </c>
      <c r="B75" s="283">
        <f t="shared" ref="B75:AO75" si="22">B68</f>
        <v>-0.05</v>
      </c>
      <c r="C75" s="283">
        <f t="shared" si="22"/>
        <v>0</v>
      </c>
      <c r="D75" s="283">
        <f>D68</f>
        <v>0</v>
      </c>
      <c r="E75" s="283">
        <f t="shared" si="22"/>
        <v>0</v>
      </c>
      <c r="F75" s="283">
        <f t="shared" si="22"/>
        <v>0</v>
      </c>
      <c r="G75" s="283">
        <f t="shared" si="22"/>
        <v>0</v>
      </c>
      <c r="H75" s="283">
        <f t="shared" si="22"/>
        <v>0</v>
      </c>
      <c r="I75" s="283">
        <f t="shared" si="22"/>
        <v>0</v>
      </c>
      <c r="J75" s="283">
        <f t="shared" si="22"/>
        <v>0</v>
      </c>
      <c r="K75" s="283">
        <f t="shared" si="22"/>
        <v>0</v>
      </c>
      <c r="L75" s="283">
        <f t="shared" si="22"/>
        <v>0</v>
      </c>
      <c r="M75" s="283">
        <f t="shared" si="22"/>
        <v>0</v>
      </c>
      <c r="N75" s="283">
        <f t="shared" si="22"/>
        <v>0</v>
      </c>
      <c r="O75" s="283">
        <f t="shared" si="22"/>
        <v>0</v>
      </c>
      <c r="P75" s="283">
        <f t="shared" si="22"/>
        <v>0</v>
      </c>
      <c r="Q75" s="283">
        <f t="shared" si="22"/>
        <v>0</v>
      </c>
      <c r="R75" s="283">
        <f t="shared" si="22"/>
        <v>0</v>
      </c>
      <c r="S75" s="283">
        <f t="shared" si="22"/>
        <v>0</v>
      </c>
      <c r="T75" s="283">
        <f t="shared" si="22"/>
        <v>0</v>
      </c>
      <c r="U75" s="283">
        <f t="shared" si="22"/>
        <v>0</v>
      </c>
      <c r="V75" s="283">
        <f t="shared" si="22"/>
        <v>0</v>
      </c>
      <c r="W75" s="283">
        <f t="shared" si="22"/>
        <v>0</v>
      </c>
      <c r="X75" s="283">
        <f t="shared" si="22"/>
        <v>0</v>
      </c>
      <c r="Y75" s="283">
        <f t="shared" si="22"/>
        <v>0</v>
      </c>
      <c r="Z75" s="283">
        <f t="shared" si="22"/>
        <v>0</v>
      </c>
      <c r="AA75" s="283">
        <f t="shared" si="22"/>
        <v>0</v>
      </c>
      <c r="AB75" s="283">
        <f t="shared" si="22"/>
        <v>0</v>
      </c>
      <c r="AC75" s="283">
        <f t="shared" si="22"/>
        <v>0</v>
      </c>
      <c r="AD75" s="283">
        <f t="shared" si="22"/>
        <v>0</v>
      </c>
      <c r="AE75" s="283">
        <f t="shared" si="22"/>
        <v>0</v>
      </c>
      <c r="AF75" s="283">
        <f t="shared" si="22"/>
        <v>0</v>
      </c>
      <c r="AG75" s="283">
        <f t="shared" si="22"/>
        <v>0</v>
      </c>
      <c r="AH75" s="283">
        <f t="shared" si="22"/>
        <v>0</v>
      </c>
      <c r="AI75" s="283">
        <f t="shared" si="22"/>
        <v>0</v>
      </c>
      <c r="AJ75" s="283">
        <f t="shared" si="22"/>
        <v>0</v>
      </c>
      <c r="AK75" s="283">
        <f t="shared" si="22"/>
        <v>0</v>
      </c>
      <c r="AL75" s="283">
        <f t="shared" si="22"/>
        <v>0</v>
      </c>
      <c r="AM75" s="283">
        <f t="shared" si="22"/>
        <v>0</v>
      </c>
      <c r="AN75" s="283">
        <f t="shared" si="22"/>
        <v>0</v>
      </c>
      <c r="AO75" s="283">
        <f t="shared" si="22"/>
        <v>0</v>
      </c>
      <c r="AP75" s="283">
        <f>AP68</f>
        <v>0</v>
      </c>
    </row>
    <row r="76" spans="1:45" x14ac:dyDescent="0.2">
      <c r="A76" s="235" t="s">
        <v>309</v>
      </c>
      <c r="B76" s="282">
        <f t="shared" ref="B76:AO76" si="23">-B67</f>
        <v>0</v>
      </c>
      <c r="C76" s="282">
        <f>-C67</f>
        <v>0</v>
      </c>
      <c r="D76" s="282">
        <f t="shared" si="23"/>
        <v>0</v>
      </c>
      <c r="E76" s="282">
        <f t="shared" si="23"/>
        <v>0</v>
      </c>
      <c r="F76" s="282">
        <f>-C67</f>
        <v>0</v>
      </c>
      <c r="G76" s="282">
        <f t="shared" si="23"/>
        <v>0</v>
      </c>
      <c r="H76" s="282">
        <f t="shared" si="23"/>
        <v>0</v>
      </c>
      <c r="I76" s="282">
        <f t="shared" si="23"/>
        <v>0</v>
      </c>
      <c r="J76" s="282">
        <f t="shared" si="23"/>
        <v>0</v>
      </c>
      <c r="K76" s="282">
        <f t="shared" si="23"/>
        <v>0</v>
      </c>
      <c r="L76" s="282">
        <f>-L67</f>
        <v>0</v>
      </c>
      <c r="M76" s="282">
        <f>-M67</f>
        <v>0</v>
      </c>
      <c r="N76" s="282">
        <f t="shared" si="23"/>
        <v>0</v>
      </c>
      <c r="O76" s="282">
        <f t="shared" si="23"/>
        <v>0</v>
      </c>
      <c r="P76" s="282">
        <f t="shared" si="23"/>
        <v>0</v>
      </c>
      <c r="Q76" s="282">
        <f t="shared" si="23"/>
        <v>0</v>
      </c>
      <c r="R76" s="282">
        <f t="shared" si="23"/>
        <v>0</v>
      </c>
      <c r="S76" s="282">
        <f t="shared" si="23"/>
        <v>0</v>
      </c>
      <c r="T76" s="282">
        <f t="shared" si="23"/>
        <v>0</v>
      </c>
      <c r="U76" s="282">
        <f t="shared" si="23"/>
        <v>0</v>
      </c>
      <c r="V76" s="282">
        <f t="shared" si="23"/>
        <v>0</v>
      </c>
      <c r="W76" s="282">
        <f t="shared" si="23"/>
        <v>0</v>
      </c>
      <c r="X76" s="282">
        <f t="shared" si="23"/>
        <v>0</v>
      </c>
      <c r="Y76" s="282">
        <f t="shared" si="23"/>
        <v>0</v>
      </c>
      <c r="Z76" s="282">
        <f t="shared" si="23"/>
        <v>0</v>
      </c>
      <c r="AA76" s="282">
        <f t="shared" si="23"/>
        <v>0</v>
      </c>
      <c r="AB76" s="282">
        <f t="shared" si="23"/>
        <v>0</v>
      </c>
      <c r="AC76" s="282">
        <f t="shared" si="23"/>
        <v>0</v>
      </c>
      <c r="AD76" s="282">
        <f t="shared" si="23"/>
        <v>0</v>
      </c>
      <c r="AE76" s="282">
        <f t="shared" si="23"/>
        <v>0</v>
      </c>
      <c r="AF76" s="282">
        <f t="shared" si="23"/>
        <v>0</v>
      </c>
      <c r="AG76" s="282">
        <f t="shared" si="23"/>
        <v>0</v>
      </c>
      <c r="AH76" s="282">
        <f t="shared" si="23"/>
        <v>0</v>
      </c>
      <c r="AI76" s="282">
        <f t="shared" si="23"/>
        <v>0</v>
      </c>
      <c r="AJ76" s="282">
        <f t="shared" si="23"/>
        <v>0</v>
      </c>
      <c r="AK76" s="282">
        <f t="shared" si="23"/>
        <v>0</v>
      </c>
      <c r="AL76" s="282">
        <f t="shared" si="23"/>
        <v>0</v>
      </c>
      <c r="AM76" s="282">
        <f t="shared" si="23"/>
        <v>0</v>
      </c>
      <c r="AN76" s="282">
        <f t="shared" si="23"/>
        <v>0</v>
      </c>
      <c r="AO76" s="282">
        <f t="shared" si="23"/>
        <v>0</v>
      </c>
      <c r="AP76" s="282">
        <f>-AP67</f>
        <v>0</v>
      </c>
    </row>
    <row r="77" spans="1:45" x14ac:dyDescent="0.2">
      <c r="A77" s="235" t="s">
        <v>308</v>
      </c>
      <c r="B77" s="282">
        <f t="shared" ref="B77:AO77" si="24">B69</f>
        <v>0</v>
      </c>
      <c r="C77" s="282">
        <f t="shared" si="24"/>
        <v>0</v>
      </c>
      <c r="D77" s="282">
        <f t="shared" si="24"/>
        <v>0</v>
      </c>
      <c r="E77" s="282">
        <f t="shared" si="24"/>
        <v>0</v>
      </c>
      <c r="F77" s="282">
        <f t="shared" si="24"/>
        <v>0</v>
      </c>
      <c r="G77" s="282">
        <f t="shared" si="24"/>
        <v>0</v>
      </c>
      <c r="H77" s="282">
        <f t="shared" si="24"/>
        <v>0</v>
      </c>
      <c r="I77" s="282">
        <f t="shared" si="24"/>
        <v>0</v>
      </c>
      <c r="J77" s="282">
        <f t="shared" si="24"/>
        <v>0</v>
      </c>
      <c r="K77" s="282">
        <f t="shared" si="24"/>
        <v>0</v>
      </c>
      <c r="L77" s="282">
        <f t="shared" si="24"/>
        <v>0</v>
      </c>
      <c r="M77" s="282">
        <f t="shared" si="24"/>
        <v>0</v>
      </c>
      <c r="N77" s="282">
        <f t="shared" si="24"/>
        <v>0</v>
      </c>
      <c r="O77" s="282">
        <f t="shared" si="24"/>
        <v>0</v>
      </c>
      <c r="P77" s="282">
        <f t="shared" si="24"/>
        <v>0</v>
      </c>
      <c r="Q77" s="282">
        <f t="shared" si="24"/>
        <v>0</v>
      </c>
      <c r="R77" s="282">
        <f t="shared" si="24"/>
        <v>0</v>
      </c>
      <c r="S77" s="282">
        <f t="shared" si="24"/>
        <v>0</v>
      </c>
      <c r="T77" s="282">
        <f t="shared" si="24"/>
        <v>0</v>
      </c>
      <c r="U77" s="282">
        <f t="shared" si="24"/>
        <v>0</v>
      </c>
      <c r="V77" s="282">
        <f t="shared" si="24"/>
        <v>0</v>
      </c>
      <c r="W77" s="282">
        <f t="shared" si="24"/>
        <v>0</v>
      </c>
      <c r="X77" s="282">
        <f t="shared" si="24"/>
        <v>0</v>
      </c>
      <c r="Y77" s="282">
        <f t="shared" si="24"/>
        <v>0</v>
      </c>
      <c r="Z77" s="282">
        <f t="shared" si="24"/>
        <v>0</v>
      </c>
      <c r="AA77" s="282">
        <f t="shared" si="24"/>
        <v>0</v>
      </c>
      <c r="AB77" s="282">
        <f t="shared" si="24"/>
        <v>0</v>
      </c>
      <c r="AC77" s="282">
        <f t="shared" si="24"/>
        <v>0</v>
      </c>
      <c r="AD77" s="282">
        <f t="shared" si="24"/>
        <v>0</v>
      </c>
      <c r="AE77" s="282">
        <f t="shared" si="24"/>
        <v>0</v>
      </c>
      <c r="AF77" s="282">
        <f t="shared" si="24"/>
        <v>0</v>
      </c>
      <c r="AG77" s="282">
        <f t="shared" si="24"/>
        <v>0</v>
      </c>
      <c r="AH77" s="282">
        <f t="shared" si="24"/>
        <v>0</v>
      </c>
      <c r="AI77" s="282">
        <f t="shared" si="24"/>
        <v>0</v>
      </c>
      <c r="AJ77" s="282">
        <f t="shared" si="24"/>
        <v>0</v>
      </c>
      <c r="AK77" s="282">
        <f t="shared" si="24"/>
        <v>0</v>
      </c>
      <c r="AL77" s="282">
        <f t="shared" si="24"/>
        <v>0</v>
      </c>
      <c r="AM77" s="282">
        <f t="shared" si="24"/>
        <v>0</v>
      </c>
      <c r="AN77" s="282">
        <f t="shared" si="24"/>
        <v>0</v>
      </c>
      <c r="AO77" s="282">
        <f t="shared" si="24"/>
        <v>0</v>
      </c>
      <c r="AP77" s="282">
        <f>AP69</f>
        <v>0</v>
      </c>
    </row>
    <row r="78" spans="1:45" x14ac:dyDescent="0.2">
      <c r="A78" s="235" t="s">
        <v>307</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235" t="s">
        <v>306</v>
      </c>
      <c r="B79" s="282">
        <f>IF(((SUM($B$59:B59)+SUM($B$61:B64))+SUM($B$81:B81))&lt;0,((SUM($B$59:B59)+SUM($B$61:B64))+SUM($B$81:B81))*0.18-SUM($A$79:A79),IF(SUM(A$79:$B79)&lt;0,0-SUM(A$79:$B79),0))</f>
        <v>-8.9999999999999993E-3</v>
      </c>
      <c r="C79" s="282">
        <f>IF(((SUM($B$59:C59)+SUM($B$61:C64))+SUM($B$81:C81))&lt;0,((SUM($B$59:C59)+SUM($B$61:C64))+SUM($B$81:C81))*0.18-SUM($A$79:B79),IF(SUM($B$79:B79)&lt;0,0-SUM($B$79:B79),0))</f>
        <v>0</v>
      </c>
      <c r="D79" s="282">
        <f>IF(((SUM($B$59:D59)+SUM($B$61:D64))+SUM($B$81:D81))&lt;0,((SUM($B$59:D59)+SUM($B$61:D64))+SUM($B$81:D81))*0.18-SUM($A$79:C79),IF(SUM($B$79:C79)&lt;0,0-SUM($B$79:C79),0))</f>
        <v>0</v>
      </c>
      <c r="E79" s="282">
        <f>IF(((SUM($B$59:E59)+SUM($B$61:E64))+SUM($B$81:E81))&lt;0,((SUM($B$59:E59)+SUM($B$61:E64))+SUM($B$81:E81))*0.18-SUM($A$79:D79),IF(SUM($B$79:D79)&lt;0,0-SUM($B$79:D79),0))</f>
        <v>0</v>
      </c>
      <c r="F79" s="282">
        <f>IF(((SUM($B$59:F59)+SUM($B$61:F64))+SUM($B$81:F81))&lt;0,((SUM($B$59:F59)+SUM($B$61:F64))+SUM($B$81:F81))*0.18-SUM($A$79:E79),IF(SUM($B$79:E79)&lt;0,0-SUM($B$79:E79),0))</f>
        <v>0</v>
      </c>
      <c r="G79" s="282">
        <f>IF(((SUM($B$59:G59)+SUM($B$61:G64))+SUM($B$81:G81))&lt;0,((SUM($B$59:G59)+SUM($B$61:G64))+SUM($B$81:G81))*0.18-SUM($A$79:F79),IF(SUM($B$79:F79)&lt;0,0-SUM($B$79:F79),0))</f>
        <v>0</v>
      </c>
      <c r="H79" s="282">
        <f>IF(((SUM($B$59:H59)+SUM($B$61:H64))+SUM($B$81:H81))&lt;0,((SUM($B$59:H59)+SUM($B$61:H64))+SUM($B$81:H81))*0.18-SUM($A$79:G79),IF(SUM($B$79:G79)&lt;0,0-SUM($B$79:G79),0))</f>
        <v>0</v>
      </c>
      <c r="I79" s="282">
        <f>IF(((SUM($B$59:I59)+SUM($B$61:I64))+SUM($B$81:I81))&lt;0,((SUM($B$59:I59)+SUM($B$61:I64))+SUM($B$81:I81))*0.18-SUM($A$79:H79),IF(SUM($B$79:H79)&lt;0,0-SUM($B$79:H79),0))</f>
        <v>0</v>
      </c>
      <c r="J79" s="282">
        <f>IF(((SUM($B$59:J59)+SUM($B$61:J64))+SUM($B$81:J81))&lt;0,((SUM($B$59:J59)+SUM($B$61:J64))+SUM($B$81:J81))*0.18-SUM($A$79:I79),IF(SUM($B$79:I79)&lt;0,0-SUM($B$79:I79),0))</f>
        <v>0</v>
      </c>
      <c r="K79" s="282">
        <f>IF(((SUM($B$59:K59)+SUM($B$61:K64))+SUM($B$81:K81))&lt;0,((SUM($B$59:K59)+SUM($B$61:K64))+SUM($B$81:K81))*0.18-SUM($A$79:J79),IF(SUM($B$79:J79)&lt;0,0-SUM($B$79:J79),0))</f>
        <v>0</v>
      </c>
      <c r="L79" s="282">
        <f>IF(((SUM($B$59:L59)+SUM($B$61:L64))+SUM($B$81:L81))&lt;0,((SUM($B$59:L59)+SUM($B$61:L64))+SUM($B$81:L81))*0.18-SUM($A$79:K79),IF(SUM($B$79:K79)&lt;0,0-SUM($B$79:K79),0))</f>
        <v>0</v>
      </c>
      <c r="M79" s="282">
        <f>IF(((SUM($B$59:M59)+SUM($B$61:M64))+SUM($B$81:M81))&lt;0,((SUM($B$59:M59)+SUM($B$61:M64))+SUM($B$81:M81))*0.18-SUM($A$79:L79),IF(SUM($B$79:L79)&lt;0,0-SUM($B$79:L79),0))</f>
        <v>0</v>
      </c>
      <c r="N79" s="282">
        <f>IF(((SUM($B$59:N59)+SUM($B$61:N64))+SUM($B$81:N81))&lt;0,((SUM($B$59:N59)+SUM($B$61:N64))+SUM($B$81:N81))*0.18-SUM($A$79:M79),IF(SUM($B$79:M79)&lt;0,0-SUM($B$79:M79),0))</f>
        <v>0</v>
      </c>
      <c r="O79" s="282">
        <f>IF(((SUM($B$59:O59)+SUM($B$61:O64))+SUM($B$81:O81))&lt;0,((SUM($B$59:O59)+SUM($B$61:O64))+SUM($B$81:O81))*0.18-SUM($A$79:N79),IF(SUM($B$79:N79)&lt;0,0-SUM($B$79:N79),0))</f>
        <v>0</v>
      </c>
      <c r="P79" s="282">
        <f>IF(((SUM($B$59:P59)+SUM($B$61:P64))+SUM($B$81:P81))&lt;0,((SUM($B$59:P59)+SUM($B$61:P64))+SUM($B$81:P81))*0.18-SUM($A$79:O79),IF(SUM($B$79:O79)&lt;0,0-SUM($B$79:O79),0))</f>
        <v>0</v>
      </c>
      <c r="Q79" s="282">
        <f>IF(((SUM($B$59:Q59)+SUM($B$61:Q64))+SUM($B$81:Q81))&lt;0,((SUM($B$59:Q59)+SUM($B$61:Q64))+SUM($B$81:Q81))*0.18-SUM($A$79:P79),IF(SUM($B$79:P79)&lt;0,0-SUM($B$79:P79),0))</f>
        <v>0</v>
      </c>
      <c r="R79" s="282">
        <f>IF(((SUM($B$59:R59)+SUM($B$61:R64))+SUM($B$81:R81))&lt;0,((SUM($B$59:R59)+SUM($B$61:R64))+SUM($B$81:R81))*0.18-SUM($A$79:Q79),IF(SUM($B$79:Q79)&lt;0,0-SUM($B$79:Q79),0))</f>
        <v>0</v>
      </c>
      <c r="S79" s="282">
        <f>IF(((SUM($B$59:S59)+SUM($B$61:S64))+SUM($B$81:S81))&lt;0,((SUM($B$59:S59)+SUM($B$61:S64))+SUM($B$81:S81))*0.18-SUM($A$79:R79),IF(SUM($B$79:R79)&lt;0,0-SUM($B$79:R79),0))</f>
        <v>0</v>
      </c>
      <c r="T79" s="282">
        <f>IF(((SUM($B$59:T59)+SUM($B$61:T64))+SUM($B$81:T81))&lt;0,((SUM($B$59:T59)+SUM($B$61:T64))+SUM($B$81:T81))*0.18-SUM($A$79:S79),IF(SUM($B$79:S79)&lt;0,0-SUM($B$79:S79),0))</f>
        <v>0</v>
      </c>
      <c r="U79" s="282">
        <f>IF(((SUM($B$59:U59)+SUM($B$61:U64))+SUM($B$81:U81))&lt;0,((SUM($B$59:U59)+SUM($B$61:U64))+SUM($B$81:U81))*0.18-SUM($A$79:T79),IF(SUM($B$79:T79)&lt;0,0-SUM($B$79:T79),0))</f>
        <v>0</v>
      </c>
      <c r="V79" s="282">
        <f>IF(((SUM($B$59:V59)+SUM($B$61:V64))+SUM($B$81:V81))&lt;0,((SUM($B$59:V59)+SUM($B$61:V64))+SUM($B$81:V81))*0.18-SUM($A$79:U79),IF(SUM($B$79:U79)&lt;0,0-SUM($B$79:U79),0))</f>
        <v>0</v>
      </c>
      <c r="W79" s="282">
        <f>IF(((SUM($B$59:W59)+SUM($B$61:W64))+SUM($B$81:W81))&lt;0,((SUM($B$59:W59)+SUM($B$61:W64))+SUM($B$81:W81))*0.18-SUM($A$79:V79),IF(SUM($B$79:V79)&lt;0,0-SUM($B$79:V79),0))</f>
        <v>0</v>
      </c>
      <c r="X79" s="282">
        <f>IF(((SUM($B$59:X59)+SUM($B$61:X64))+SUM($B$81:X81))&lt;0,((SUM($B$59:X59)+SUM($B$61:X64))+SUM($B$81:X81))*0.18-SUM($A$79:W79),IF(SUM($B$79:W79)&lt;0,0-SUM($B$79:W79),0))</f>
        <v>0</v>
      </c>
      <c r="Y79" s="282">
        <f>IF(((SUM($B$59:Y59)+SUM($B$61:Y64))+SUM($B$81:Y81))&lt;0,((SUM($B$59:Y59)+SUM($B$61:Y64))+SUM($B$81:Y81))*0.18-SUM($A$79:X79),IF(SUM($B$79:X79)&lt;0,0-SUM($B$79:X79),0))</f>
        <v>0</v>
      </c>
      <c r="Z79" s="282">
        <f>IF(((SUM($B$59:Z59)+SUM($B$61:Z64))+SUM($B$81:Z81))&lt;0,((SUM($B$59:Z59)+SUM($B$61:Z64))+SUM($B$81:Z81))*0.18-SUM($A$79:Y79),IF(SUM($B$79:Y79)&lt;0,0-SUM($B$79:Y79),0))</f>
        <v>0</v>
      </c>
      <c r="AA79" s="282">
        <f>IF(((SUM($B$59:AA59)+SUM($B$61:AA64))+SUM($B$81:AA81))&lt;0,((SUM($B$59:AA59)+SUM($B$61:AA64))+SUM($B$81:AA81))*0.18-SUM($A$79:Z79),IF(SUM($B$79:Z79)&lt;0,0-SUM($B$79:Z79),0))</f>
        <v>0</v>
      </c>
      <c r="AB79" s="282">
        <f>IF(((SUM($B$59:AB59)+SUM($B$61:AB64))+SUM($B$81:AB81))&lt;0,((SUM($B$59:AB59)+SUM($B$61:AB64))+SUM($B$81:AB81))*0.18-SUM($A$79:AA79),IF(SUM($B$79:AA79)&lt;0,0-SUM($B$79:AA79),0))</f>
        <v>0</v>
      </c>
      <c r="AC79" s="282">
        <f>IF(((SUM($B$59:AC59)+SUM($B$61:AC64))+SUM($B$81:AC81))&lt;0,((SUM($B$59:AC59)+SUM($B$61:AC64))+SUM($B$81:AC81))*0.18-SUM($A$79:AB79),IF(SUM($B$79:AB79)&lt;0,0-SUM($B$79:AB79),0))</f>
        <v>0</v>
      </c>
      <c r="AD79" s="282">
        <f>IF(((SUM($B$59:AD59)+SUM($B$61:AD64))+SUM($B$81:AD81))&lt;0,((SUM($B$59:AD59)+SUM($B$61:AD64))+SUM($B$81:AD81))*0.18-SUM($A$79:AC79),IF(SUM($B$79:AC79)&lt;0,0-SUM($B$79:AC79),0))</f>
        <v>0</v>
      </c>
      <c r="AE79" s="282">
        <f>IF(((SUM($B$59:AE59)+SUM($B$61:AE64))+SUM($B$81:AE81))&lt;0,((SUM($B$59:AE59)+SUM($B$61:AE64))+SUM($B$81:AE81))*0.18-SUM($A$79:AD79),IF(SUM($B$79:AD79)&lt;0,0-SUM($B$79:AD79),0))</f>
        <v>0</v>
      </c>
      <c r="AF79" s="282">
        <f>IF(((SUM($B$59:AF59)+SUM($B$61:AF64))+SUM($B$81:AF81))&lt;0,((SUM($B$59:AF59)+SUM($B$61:AF64))+SUM($B$81:AF81))*0.18-SUM($A$79:AE79),IF(SUM($B$79:AE79)&lt;0,0-SUM($B$79:AE79),0))</f>
        <v>0</v>
      </c>
      <c r="AG79" s="282">
        <f>IF(((SUM($B$59:AG59)+SUM($B$61:AG64))+SUM($B$81:AG81))&lt;0,((SUM($B$59:AG59)+SUM($B$61:AG64))+SUM($B$81:AG81))*0.18-SUM($A$79:AF79),IF(SUM($B$79:AF79)&lt;0,0-SUM($B$79:AF79),0))</f>
        <v>0</v>
      </c>
      <c r="AH79" s="282">
        <f>IF(((SUM($B$59:AH59)+SUM($B$61:AH64))+SUM($B$81:AH81))&lt;0,((SUM($B$59:AH59)+SUM($B$61:AH64))+SUM($B$81:AH81))*0.18-SUM($A$79:AG79),IF(SUM($B$79:AG79)&lt;0,0-SUM($B$79:AG79),0))</f>
        <v>0</v>
      </c>
      <c r="AI79" s="282">
        <f>IF(((SUM($B$59:AI59)+SUM($B$61:AI64))+SUM($B$81:AI81))&lt;0,((SUM($B$59:AI59)+SUM($B$61:AI64))+SUM($B$81:AI81))*0.18-SUM($A$79:AH79),IF(SUM($B$79:AH79)&lt;0,0-SUM($B$79:AH79),0))</f>
        <v>0</v>
      </c>
      <c r="AJ79" s="282">
        <f>IF(((SUM($B$59:AJ59)+SUM($B$61:AJ64))+SUM($B$81:AJ81))&lt;0,((SUM($B$59:AJ59)+SUM($B$61:AJ64))+SUM($B$81:AJ81))*0.18-SUM($A$79:AI79),IF(SUM($B$79:AI79)&lt;0,0-SUM($B$79:AI79),0))</f>
        <v>0</v>
      </c>
      <c r="AK79" s="282">
        <f>IF(((SUM($B$59:AK59)+SUM($B$61:AK64))+SUM($B$81:AK81))&lt;0,((SUM($B$59:AK59)+SUM($B$61:AK64))+SUM($B$81:AK81))*0.18-SUM($A$79:AJ79),IF(SUM($B$79:AJ79)&lt;0,0-SUM($B$79:AJ79),0))</f>
        <v>0</v>
      </c>
      <c r="AL79" s="282">
        <f>IF(((SUM($B$59:AL59)+SUM($B$61:AL64))+SUM($B$81:AL81))&lt;0,((SUM($B$59:AL59)+SUM($B$61:AL64))+SUM($B$81:AL81))*0.18-SUM($A$79:AK79),IF(SUM($B$79:AK79)&lt;0,0-SUM($B$79:AK79),0))</f>
        <v>0</v>
      </c>
      <c r="AM79" s="282">
        <f>IF(((SUM($B$59:AM59)+SUM($B$61:AM64))+SUM($B$81:AM81))&lt;0,((SUM($B$59:AM59)+SUM($B$61:AM64))+SUM($B$81:AM81))*0.18-SUM($A$79:AL79),IF(SUM($B$79:AL79)&lt;0,0-SUM($B$79:AL79),0))</f>
        <v>0</v>
      </c>
      <c r="AN79" s="282">
        <f>IF(((SUM($B$59:AN59)+SUM($B$61:AN64))+SUM($B$81:AN81))&lt;0,((SUM($B$59:AN59)+SUM($B$61:AN64))+SUM($B$81:AN81))*0.18-SUM($A$79:AM79),IF(SUM($B$79:AM79)&lt;0,0-SUM($B$79:AM79),0))</f>
        <v>0</v>
      </c>
      <c r="AO79" s="282">
        <f>IF(((SUM($B$59:AO59)+SUM($B$61:AO64))+SUM($B$81:AO81))&lt;0,((SUM($B$59:AO59)+SUM($B$61:AO64))+SUM($B$81:AO81))*0.18-SUM($A$79:AN79),IF(SUM($B$79:AN79)&lt;0,0-SUM($B$79:AN79),0))</f>
        <v>0</v>
      </c>
      <c r="AP79" s="282">
        <f>IF(((SUM($B$59:AP59)+SUM($B$61:AP64))+SUM($B$81:AP81))&lt;0,((SUM($B$59:AP59)+SUM($B$61:AP64))+SUM($B$81:AP81))*0.18-SUM($A$79:AO79),IF(SUM($B$79:AO79)&lt;0,0-SUM($B$79:AO79),0))</f>
        <v>0</v>
      </c>
    </row>
    <row r="80" spans="1:45" x14ac:dyDescent="0.2">
      <c r="A80" s="235" t="s">
        <v>305</v>
      </c>
      <c r="B80" s="282">
        <f>-B59*(B39)</f>
        <v>0</v>
      </c>
      <c r="C80" s="282">
        <f t="shared" ref="C80:AP80" si="25">-(C59-B59)*$B$39</f>
        <v>0</v>
      </c>
      <c r="D80" s="282">
        <f t="shared" si="25"/>
        <v>0</v>
      </c>
      <c r="E80" s="282">
        <f t="shared" si="25"/>
        <v>0</v>
      </c>
      <c r="F80" s="282">
        <f t="shared" si="25"/>
        <v>0</v>
      </c>
      <c r="G80" s="282">
        <f t="shared" si="25"/>
        <v>0</v>
      </c>
      <c r="H80" s="282">
        <f t="shared" si="25"/>
        <v>0</v>
      </c>
      <c r="I80" s="282">
        <f t="shared" si="25"/>
        <v>0</v>
      </c>
      <c r="J80" s="282">
        <f t="shared" si="25"/>
        <v>0</v>
      </c>
      <c r="K80" s="282">
        <f t="shared" si="25"/>
        <v>0</v>
      </c>
      <c r="L80" s="282">
        <f t="shared" si="25"/>
        <v>0</v>
      </c>
      <c r="M80" s="282">
        <f t="shared" si="25"/>
        <v>0</v>
      </c>
      <c r="N80" s="282">
        <f t="shared" si="25"/>
        <v>0</v>
      </c>
      <c r="O80" s="282">
        <f t="shared" si="25"/>
        <v>0</v>
      </c>
      <c r="P80" s="282">
        <f t="shared" si="25"/>
        <v>0</v>
      </c>
      <c r="Q80" s="282">
        <f t="shared" si="25"/>
        <v>0</v>
      </c>
      <c r="R80" s="282">
        <f t="shared" si="25"/>
        <v>0</v>
      </c>
      <c r="S80" s="282">
        <f t="shared" si="25"/>
        <v>0</v>
      </c>
      <c r="T80" s="282">
        <f t="shared" si="25"/>
        <v>0</v>
      </c>
      <c r="U80" s="282">
        <f t="shared" si="25"/>
        <v>0</v>
      </c>
      <c r="V80" s="282">
        <f t="shared" si="25"/>
        <v>0</v>
      </c>
      <c r="W80" s="282">
        <f t="shared" si="25"/>
        <v>0</v>
      </c>
      <c r="X80" s="282">
        <f t="shared" si="25"/>
        <v>0</v>
      </c>
      <c r="Y80" s="282">
        <f t="shared" si="25"/>
        <v>0</v>
      </c>
      <c r="Z80" s="282">
        <f t="shared" si="25"/>
        <v>0</v>
      </c>
      <c r="AA80" s="282">
        <f t="shared" si="25"/>
        <v>0</v>
      </c>
      <c r="AB80" s="282">
        <f t="shared" si="25"/>
        <v>0</v>
      </c>
      <c r="AC80" s="282">
        <f t="shared" si="25"/>
        <v>0</v>
      </c>
      <c r="AD80" s="282">
        <f t="shared" si="25"/>
        <v>0</v>
      </c>
      <c r="AE80" s="282">
        <f t="shared" si="25"/>
        <v>0</v>
      </c>
      <c r="AF80" s="282">
        <f t="shared" si="25"/>
        <v>0</v>
      </c>
      <c r="AG80" s="282">
        <f t="shared" si="25"/>
        <v>0</v>
      </c>
      <c r="AH80" s="282">
        <f t="shared" si="25"/>
        <v>0</v>
      </c>
      <c r="AI80" s="282">
        <f t="shared" si="25"/>
        <v>0</v>
      </c>
      <c r="AJ80" s="282">
        <f t="shared" si="25"/>
        <v>0</v>
      </c>
      <c r="AK80" s="282">
        <f t="shared" si="25"/>
        <v>0</v>
      </c>
      <c r="AL80" s="282">
        <f t="shared" si="25"/>
        <v>0</v>
      </c>
      <c r="AM80" s="282">
        <f t="shared" si="25"/>
        <v>0</v>
      </c>
      <c r="AN80" s="282">
        <f t="shared" si="25"/>
        <v>0</v>
      </c>
      <c r="AO80" s="282">
        <f t="shared" si="25"/>
        <v>0</v>
      </c>
      <c r="AP80" s="282">
        <f t="shared" si="25"/>
        <v>0</v>
      </c>
    </row>
    <row r="81" spans="1:45" x14ac:dyDescent="0.2">
      <c r="A81" s="235" t="s">
        <v>545</v>
      </c>
      <c r="B81" s="282">
        <f>-$B$126</f>
        <v>0</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238">
        <f>SUM(B81:AP81)</f>
        <v>0</v>
      </c>
      <c r="AR81" s="239"/>
    </row>
    <row r="82" spans="1:45" x14ac:dyDescent="0.2">
      <c r="A82" s="235" t="s">
        <v>304</v>
      </c>
      <c r="B82" s="282">
        <f t="shared" ref="B82:AO82" si="26">B54-B55</f>
        <v>0</v>
      </c>
      <c r="C82" s="282">
        <f t="shared" si="26"/>
        <v>0</v>
      </c>
      <c r="D82" s="282">
        <f t="shared" si="26"/>
        <v>0</v>
      </c>
      <c r="E82" s="282">
        <f t="shared" si="26"/>
        <v>0</v>
      </c>
      <c r="F82" s="282">
        <f t="shared" si="26"/>
        <v>0</v>
      </c>
      <c r="G82" s="282">
        <f t="shared" si="26"/>
        <v>0</v>
      </c>
      <c r="H82" s="282">
        <f t="shared" si="26"/>
        <v>0</v>
      </c>
      <c r="I82" s="282">
        <f t="shared" si="26"/>
        <v>0</v>
      </c>
      <c r="J82" s="282">
        <f t="shared" si="26"/>
        <v>0</v>
      </c>
      <c r="K82" s="282">
        <f t="shared" si="26"/>
        <v>0</v>
      </c>
      <c r="L82" s="282">
        <f t="shared" si="26"/>
        <v>0</v>
      </c>
      <c r="M82" s="282">
        <f t="shared" si="26"/>
        <v>0</v>
      </c>
      <c r="N82" s="282">
        <f t="shared" si="26"/>
        <v>0</v>
      </c>
      <c r="O82" s="282">
        <f t="shared" si="26"/>
        <v>0</v>
      </c>
      <c r="P82" s="282">
        <f t="shared" si="26"/>
        <v>0</v>
      </c>
      <c r="Q82" s="282">
        <f t="shared" si="26"/>
        <v>0</v>
      </c>
      <c r="R82" s="282">
        <f t="shared" si="26"/>
        <v>0</v>
      </c>
      <c r="S82" s="282">
        <f t="shared" si="26"/>
        <v>0</v>
      </c>
      <c r="T82" s="282">
        <f t="shared" si="26"/>
        <v>0</v>
      </c>
      <c r="U82" s="282">
        <f t="shared" si="26"/>
        <v>0</v>
      </c>
      <c r="V82" s="282">
        <f t="shared" si="26"/>
        <v>0</v>
      </c>
      <c r="W82" s="282">
        <f t="shared" si="26"/>
        <v>0</v>
      </c>
      <c r="X82" s="282">
        <f t="shared" si="26"/>
        <v>0</v>
      </c>
      <c r="Y82" s="282">
        <f t="shared" si="26"/>
        <v>0</v>
      </c>
      <c r="Z82" s="282">
        <f t="shared" si="26"/>
        <v>0</v>
      </c>
      <c r="AA82" s="282">
        <f t="shared" si="26"/>
        <v>0</v>
      </c>
      <c r="AB82" s="282">
        <f t="shared" si="26"/>
        <v>0</v>
      </c>
      <c r="AC82" s="282">
        <f t="shared" si="26"/>
        <v>0</v>
      </c>
      <c r="AD82" s="282">
        <f t="shared" si="26"/>
        <v>0</v>
      </c>
      <c r="AE82" s="282">
        <f t="shared" si="26"/>
        <v>0</v>
      </c>
      <c r="AF82" s="282">
        <f t="shared" si="26"/>
        <v>0</v>
      </c>
      <c r="AG82" s="282">
        <f t="shared" si="26"/>
        <v>0</v>
      </c>
      <c r="AH82" s="282">
        <f t="shared" si="26"/>
        <v>0</v>
      </c>
      <c r="AI82" s="282">
        <f t="shared" si="26"/>
        <v>0</v>
      </c>
      <c r="AJ82" s="282">
        <f t="shared" si="26"/>
        <v>0</v>
      </c>
      <c r="AK82" s="282">
        <f t="shared" si="26"/>
        <v>0</v>
      </c>
      <c r="AL82" s="282">
        <f t="shared" si="26"/>
        <v>0</v>
      </c>
      <c r="AM82" s="282">
        <f t="shared" si="26"/>
        <v>0</v>
      </c>
      <c r="AN82" s="282">
        <f t="shared" si="26"/>
        <v>0</v>
      </c>
      <c r="AO82" s="282">
        <f t="shared" si="26"/>
        <v>0</v>
      </c>
      <c r="AP82" s="282">
        <f>AP54-AP55</f>
        <v>0</v>
      </c>
    </row>
    <row r="83" spans="1:45" ht="14.25" x14ac:dyDescent="0.2">
      <c r="A83" s="236" t="s">
        <v>303</v>
      </c>
      <c r="B83" s="283">
        <f>SUM(B75:B82)</f>
        <v>-5.9000000000000004E-2</v>
      </c>
      <c r="C83" s="283">
        <f t="shared" ref="C83:V83" si="27">SUM(C75:C82)</f>
        <v>0</v>
      </c>
      <c r="D83" s="283">
        <f t="shared" si="27"/>
        <v>0</v>
      </c>
      <c r="E83" s="283">
        <f t="shared" si="27"/>
        <v>0</v>
      </c>
      <c r="F83" s="283">
        <f t="shared" si="27"/>
        <v>0</v>
      </c>
      <c r="G83" s="283">
        <f t="shared" si="27"/>
        <v>0</v>
      </c>
      <c r="H83" s="283">
        <f t="shared" si="27"/>
        <v>0</v>
      </c>
      <c r="I83" s="283">
        <f t="shared" si="27"/>
        <v>0</v>
      </c>
      <c r="J83" s="283">
        <f t="shared" si="27"/>
        <v>0</v>
      </c>
      <c r="K83" s="283">
        <f t="shared" si="27"/>
        <v>0</v>
      </c>
      <c r="L83" s="283">
        <f t="shared" si="27"/>
        <v>0</v>
      </c>
      <c r="M83" s="283">
        <f t="shared" si="27"/>
        <v>0</v>
      </c>
      <c r="N83" s="283">
        <f t="shared" si="27"/>
        <v>0</v>
      </c>
      <c r="O83" s="283">
        <f t="shared" si="27"/>
        <v>0</v>
      </c>
      <c r="P83" s="283">
        <f t="shared" si="27"/>
        <v>0</v>
      </c>
      <c r="Q83" s="283">
        <f t="shared" si="27"/>
        <v>0</v>
      </c>
      <c r="R83" s="283">
        <f t="shared" si="27"/>
        <v>0</v>
      </c>
      <c r="S83" s="283">
        <f t="shared" si="27"/>
        <v>0</v>
      </c>
      <c r="T83" s="283">
        <f t="shared" si="27"/>
        <v>0</v>
      </c>
      <c r="U83" s="283">
        <f t="shared" si="27"/>
        <v>0</v>
      </c>
      <c r="V83" s="283">
        <f t="shared" si="27"/>
        <v>0</v>
      </c>
      <c r="W83" s="283">
        <f>SUM(W75:W82)</f>
        <v>0</v>
      </c>
      <c r="X83" s="283">
        <f>SUM(X75:X82)</f>
        <v>0</v>
      </c>
      <c r="Y83" s="283">
        <f>SUM(Y75:Y82)</f>
        <v>0</v>
      </c>
      <c r="Z83" s="283">
        <f>SUM(Z75:Z82)</f>
        <v>0</v>
      </c>
      <c r="AA83" s="283">
        <f t="shared" ref="AA83:AP83" si="28">SUM(AA75:AA82)</f>
        <v>0</v>
      </c>
      <c r="AB83" s="283">
        <f t="shared" si="28"/>
        <v>0</v>
      </c>
      <c r="AC83" s="283">
        <f t="shared" si="28"/>
        <v>0</v>
      </c>
      <c r="AD83" s="283">
        <f t="shared" si="28"/>
        <v>0</v>
      </c>
      <c r="AE83" s="283">
        <f t="shared" si="28"/>
        <v>0</v>
      </c>
      <c r="AF83" s="283">
        <f t="shared" si="28"/>
        <v>0</v>
      </c>
      <c r="AG83" s="283">
        <f t="shared" si="28"/>
        <v>0</v>
      </c>
      <c r="AH83" s="283">
        <f t="shared" si="28"/>
        <v>0</v>
      </c>
      <c r="AI83" s="283">
        <f t="shared" si="28"/>
        <v>0</v>
      </c>
      <c r="AJ83" s="283">
        <f t="shared" si="28"/>
        <v>0</v>
      </c>
      <c r="AK83" s="283">
        <f t="shared" si="28"/>
        <v>0</v>
      </c>
      <c r="AL83" s="283">
        <f t="shared" si="28"/>
        <v>0</v>
      </c>
      <c r="AM83" s="283">
        <f t="shared" si="28"/>
        <v>0</v>
      </c>
      <c r="AN83" s="283">
        <f t="shared" si="28"/>
        <v>0</v>
      </c>
      <c r="AO83" s="283">
        <f t="shared" si="28"/>
        <v>0</v>
      </c>
      <c r="AP83" s="283">
        <f t="shared" si="28"/>
        <v>0</v>
      </c>
    </row>
    <row r="84" spans="1:45" ht="14.25" x14ac:dyDescent="0.2">
      <c r="A84" s="236" t="s">
        <v>302</v>
      </c>
      <c r="B84" s="283">
        <f>SUM($B$83:B83)</f>
        <v>-5.9000000000000004E-2</v>
      </c>
      <c r="C84" s="283">
        <f>SUM($B$83:C83)</f>
        <v>-5.9000000000000004E-2</v>
      </c>
      <c r="D84" s="283">
        <f>SUM($B$83:D83)</f>
        <v>-5.9000000000000004E-2</v>
      </c>
      <c r="E84" s="283">
        <f>SUM($B$83:E83)</f>
        <v>-5.9000000000000004E-2</v>
      </c>
      <c r="F84" s="283">
        <f>SUM($B$83:F83)</f>
        <v>-5.9000000000000004E-2</v>
      </c>
      <c r="G84" s="283">
        <f>SUM($B$83:G83)</f>
        <v>-5.9000000000000004E-2</v>
      </c>
      <c r="H84" s="283">
        <f>SUM($B$83:H83)</f>
        <v>-5.9000000000000004E-2</v>
      </c>
      <c r="I84" s="283">
        <f>SUM($B$83:I83)</f>
        <v>-5.9000000000000004E-2</v>
      </c>
      <c r="J84" s="283">
        <f>SUM($B$83:J83)</f>
        <v>-5.9000000000000004E-2</v>
      </c>
      <c r="K84" s="283">
        <f>SUM($B$83:K83)</f>
        <v>-5.9000000000000004E-2</v>
      </c>
      <c r="L84" s="283">
        <f>SUM($B$83:L83)</f>
        <v>-5.9000000000000004E-2</v>
      </c>
      <c r="M84" s="283">
        <f>SUM($B$83:M83)</f>
        <v>-5.9000000000000004E-2</v>
      </c>
      <c r="N84" s="283">
        <f>SUM($B$83:N83)</f>
        <v>-5.9000000000000004E-2</v>
      </c>
      <c r="O84" s="283">
        <f>SUM($B$83:O83)</f>
        <v>-5.9000000000000004E-2</v>
      </c>
      <c r="P84" s="283">
        <f>SUM($B$83:P83)</f>
        <v>-5.9000000000000004E-2</v>
      </c>
      <c r="Q84" s="283">
        <f>SUM($B$83:Q83)</f>
        <v>-5.9000000000000004E-2</v>
      </c>
      <c r="R84" s="283">
        <f>SUM($B$83:R83)</f>
        <v>-5.9000000000000004E-2</v>
      </c>
      <c r="S84" s="283">
        <f>SUM($B$83:S83)</f>
        <v>-5.9000000000000004E-2</v>
      </c>
      <c r="T84" s="283">
        <f>SUM($B$83:T83)</f>
        <v>-5.9000000000000004E-2</v>
      </c>
      <c r="U84" s="283">
        <f>SUM($B$83:U83)</f>
        <v>-5.9000000000000004E-2</v>
      </c>
      <c r="V84" s="283">
        <f>SUM($B$83:V83)</f>
        <v>-5.9000000000000004E-2</v>
      </c>
      <c r="W84" s="283">
        <f>SUM($B$83:W83)</f>
        <v>-5.9000000000000004E-2</v>
      </c>
      <c r="X84" s="283">
        <f>SUM($B$83:X83)</f>
        <v>-5.9000000000000004E-2</v>
      </c>
      <c r="Y84" s="283">
        <f>SUM($B$83:Y83)</f>
        <v>-5.9000000000000004E-2</v>
      </c>
      <c r="Z84" s="283">
        <f>SUM($B$83:Z83)</f>
        <v>-5.9000000000000004E-2</v>
      </c>
      <c r="AA84" s="283">
        <f>SUM($B$83:AA83)</f>
        <v>-5.9000000000000004E-2</v>
      </c>
      <c r="AB84" s="283">
        <f>SUM($B$83:AB83)</f>
        <v>-5.9000000000000004E-2</v>
      </c>
      <c r="AC84" s="283">
        <f>SUM($B$83:AC83)</f>
        <v>-5.9000000000000004E-2</v>
      </c>
      <c r="AD84" s="283">
        <f>SUM($B$83:AD83)</f>
        <v>-5.9000000000000004E-2</v>
      </c>
      <c r="AE84" s="283">
        <f>SUM($B$83:AE83)</f>
        <v>-5.9000000000000004E-2</v>
      </c>
      <c r="AF84" s="283">
        <f>SUM($B$83:AF83)</f>
        <v>-5.9000000000000004E-2</v>
      </c>
      <c r="AG84" s="283">
        <f>SUM($B$83:AG83)</f>
        <v>-5.9000000000000004E-2</v>
      </c>
      <c r="AH84" s="283">
        <f>SUM($B$83:AH83)</f>
        <v>-5.9000000000000004E-2</v>
      </c>
      <c r="AI84" s="283">
        <f>SUM($B$83:AI83)</f>
        <v>-5.9000000000000004E-2</v>
      </c>
      <c r="AJ84" s="283">
        <f>SUM($B$83:AJ83)</f>
        <v>-5.9000000000000004E-2</v>
      </c>
      <c r="AK84" s="283">
        <f>SUM($B$83:AK83)</f>
        <v>-5.9000000000000004E-2</v>
      </c>
      <c r="AL84" s="283">
        <f>SUM($B$83:AL83)</f>
        <v>-5.9000000000000004E-2</v>
      </c>
      <c r="AM84" s="283">
        <f>SUM($B$83:AM83)</f>
        <v>-5.9000000000000004E-2</v>
      </c>
      <c r="AN84" s="283">
        <f>SUM($B$83:AN83)</f>
        <v>-5.9000000000000004E-2</v>
      </c>
      <c r="AO84" s="283">
        <f>SUM($B$83:AO83)</f>
        <v>-5.9000000000000004E-2</v>
      </c>
      <c r="AP84" s="283">
        <f>SUM($B$83:AP83)</f>
        <v>-5.9000000000000004E-2</v>
      </c>
    </row>
    <row r="85" spans="1:45" x14ac:dyDescent="0.2">
      <c r="A85" s="235" t="s">
        <v>546</v>
      </c>
      <c r="B85" s="284">
        <f t="shared" ref="B85:AP85" si="29">1/POWER((1+$B$44),B73)</f>
        <v>0.75599588161705711</v>
      </c>
      <c r="C85" s="284">
        <f t="shared" si="29"/>
        <v>0.6273824743710017</v>
      </c>
      <c r="D85" s="284">
        <f t="shared" si="29"/>
        <v>0.52064935632448273</v>
      </c>
      <c r="E85" s="284">
        <f t="shared" si="29"/>
        <v>0.43207415462612664</v>
      </c>
      <c r="F85" s="284">
        <f t="shared" si="29"/>
        <v>0.35856776317520883</v>
      </c>
      <c r="G85" s="284">
        <f t="shared" si="29"/>
        <v>0.29756660844415667</v>
      </c>
      <c r="H85" s="284">
        <f t="shared" si="29"/>
        <v>0.24694324352212174</v>
      </c>
      <c r="I85" s="284">
        <f t="shared" si="29"/>
        <v>0.20493215230051592</v>
      </c>
      <c r="J85" s="284">
        <f t="shared" si="29"/>
        <v>0.1700681761830008</v>
      </c>
      <c r="K85" s="284">
        <f t="shared" si="29"/>
        <v>0.14113541591950271</v>
      </c>
      <c r="L85" s="284">
        <f t="shared" si="29"/>
        <v>0.11712482648921385</v>
      </c>
      <c r="M85" s="284">
        <f t="shared" si="29"/>
        <v>9.719902613212765E-2</v>
      </c>
      <c r="N85" s="284">
        <f t="shared" si="29"/>
        <v>8.0663092225832109E-2</v>
      </c>
      <c r="O85" s="284">
        <f t="shared" si="29"/>
        <v>6.6940325498615838E-2</v>
      </c>
      <c r="P85" s="284">
        <f t="shared" si="29"/>
        <v>5.5552137343249659E-2</v>
      </c>
      <c r="Q85" s="284">
        <f t="shared" si="29"/>
        <v>4.6101358791078552E-2</v>
      </c>
      <c r="R85" s="284">
        <f t="shared" si="29"/>
        <v>3.825838903823945E-2</v>
      </c>
      <c r="S85" s="284">
        <f t="shared" si="29"/>
        <v>3.174970044667174E-2</v>
      </c>
      <c r="T85" s="284">
        <f t="shared" si="29"/>
        <v>2.6348299125868668E-2</v>
      </c>
      <c r="U85" s="284">
        <f t="shared" si="29"/>
        <v>2.1865808403210511E-2</v>
      </c>
      <c r="V85" s="284">
        <f t="shared" si="29"/>
        <v>1.814589908980126E-2</v>
      </c>
      <c r="W85" s="284">
        <f t="shared" si="29"/>
        <v>1.5058837418922204E-2</v>
      </c>
      <c r="X85" s="284">
        <f t="shared" si="29"/>
        <v>1.2496960513628384E-2</v>
      </c>
      <c r="Y85" s="284">
        <f t="shared" si="29"/>
        <v>1.0370921588073345E-2</v>
      </c>
      <c r="Z85" s="284">
        <f t="shared" si="29"/>
        <v>8.6065739320110735E-3</v>
      </c>
      <c r="AA85" s="284">
        <f t="shared" si="29"/>
        <v>7.1423850058183183E-3</v>
      </c>
      <c r="AB85" s="284">
        <f t="shared" si="29"/>
        <v>5.9272904612600145E-3</v>
      </c>
      <c r="AC85" s="284">
        <f t="shared" si="29"/>
        <v>4.9189132458589318E-3</v>
      </c>
      <c r="AD85" s="284">
        <f t="shared" si="29"/>
        <v>4.082085681210732E-3</v>
      </c>
      <c r="AE85" s="284">
        <f t="shared" si="29"/>
        <v>3.3876229719591129E-3</v>
      </c>
      <c r="AF85" s="284">
        <f t="shared" si="29"/>
        <v>2.8113053709204251E-3</v>
      </c>
      <c r="AG85" s="284">
        <f t="shared" si="29"/>
        <v>2.3330335028385286E-3</v>
      </c>
      <c r="AH85" s="284">
        <f t="shared" si="29"/>
        <v>1.9361273882477412E-3</v>
      </c>
      <c r="AI85" s="284">
        <f t="shared" si="29"/>
        <v>1.6067447205375444E-3</v>
      </c>
      <c r="AJ85" s="284">
        <f t="shared" si="29"/>
        <v>1.3333981083299121E-3</v>
      </c>
      <c r="AK85" s="284">
        <f t="shared" si="29"/>
        <v>1.1065544467468149E-3</v>
      </c>
      <c r="AL85" s="284">
        <f t="shared" si="29"/>
        <v>9.1830244543304122E-4</v>
      </c>
      <c r="AM85" s="284">
        <f t="shared" si="29"/>
        <v>7.6207671820169396E-4</v>
      </c>
      <c r="AN85" s="284">
        <f t="shared" si="29"/>
        <v>6.3242881178563804E-4</v>
      </c>
      <c r="AO85" s="284">
        <f t="shared" si="29"/>
        <v>5.2483718820384888E-4</v>
      </c>
      <c r="AP85" s="284">
        <f t="shared" si="29"/>
        <v>4.3554953377912764E-4</v>
      </c>
    </row>
    <row r="86" spans="1:45" ht="28.5" x14ac:dyDescent="0.2">
      <c r="A86" s="234" t="s">
        <v>301</v>
      </c>
      <c r="B86" s="283">
        <f>B83*B85</f>
        <v>-4.4603757015406371E-2</v>
      </c>
      <c r="C86" s="283">
        <f>C83*C85</f>
        <v>0</v>
      </c>
      <c r="D86" s="283">
        <f t="shared" ref="D86:AO86" si="30">D83*D85</f>
        <v>0</v>
      </c>
      <c r="E86" s="283">
        <f t="shared" si="30"/>
        <v>0</v>
      </c>
      <c r="F86" s="283">
        <f t="shared" si="30"/>
        <v>0</v>
      </c>
      <c r="G86" s="283">
        <f t="shared" si="30"/>
        <v>0</v>
      </c>
      <c r="H86" s="283">
        <f t="shared" si="30"/>
        <v>0</v>
      </c>
      <c r="I86" s="283">
        <f t="shared" si="30"/>
        <v>0</v>
      </c>
      <c r="J86" s="283">
        <f t="shared" si="30"/>
        <v>0</v>
      </c>
      <c r="K86" s="283">
        <f t="shared" si="30"/>
        <v>0</v>
      </c>
      <c r="L86" s="283">
        <f t="shared" si="30"/>
        <v>0</v>
      </c>
      <c r="M86" s="283">
        <f t="shared" si="30"/>
        <v>0</v>
      </c>
      <c r="N86" s="283">
        <f t="shared" si="30"/>
        <v>0</v>
      </c>
      <c r="O86" s="283">
        <f t="shared" si="30"/>
        <v>0</v>
      </c>
      <c r="P86" s="283">
        <f t="shared" si="30"/>
        <v>0</v>
      </c>
      <c r="Q86" s="283">
        <f t="shared" si="30"/>
        <v>0</v>
      </c>
      <c r="R86" s="283">
        <f t="shared" si="30"/>
        <v>0</v>
      </c>
      <c r="S86" s="283">
        <f t="shared" si="30"/>
        <v>0</v>
      </c>
      <c r="T86" s="283">
        <f t="shared" si="30"/>
        <v>0</v>
      </c>
      <c r="U86" s="283">
        <f t="shared" si="30"/>
        <v>0</v>
      </c>
      <c r="V86" s="283">
        <f t="shared" si="30"/>
        <v>0</v>
      </c>
      <c r="W86" s="283">
        <f t="shared" si="30"/>
        <v>0</v>
      </c>
      <c r="X86" s="283">
        <f t="shared" si="30"/>
        <v>0</v>
      </c>
      <c r="Y86" s="283">
        <f t="shared" si="30"/>
        <v>0</v>
      </c>
      <c r="Z86" s="283">
        <f t="shared" si="30"/>
        <v>0</v>
      </c>
      <c r="AA86" s="283">
        <f t="shared" si="30"/>
        <v>0</v>
      </c>
      <c r="AB86" s="283">
        <f t="shared" si="30"/>
        <v>0</v>
      </c>
      <c r="AC86" s="283">
        <f t="shared" si="30"/>
        <v>0</v>
      </c>
      <c r="AD86" s="283">
        <f t="shared" si="30"/>
        <v>0</v>
      </c>
      <c r="AE86" s="283">
        <f t="shared" si="30"/>
        <v>0</v>
      </c>
      <c r="AF86" s="283">
        <f t="shared" si="30"/>
        <v>0</v>
      </c>
      <c r="AG86" s="283">
        <f t="shared" si="30"/>
        <v>0</v>
      </c>
      <c r="AH86" s="283">
        <f t="shared" si="30"/>
        <v>0</v>
      </c>
      <c r="AI86" s="283">
        <f t="shared" si="30"/>
        <v>0</v>
      </c>
      <c r="AJ86" s="283">
        <f t="shared" si="30"/>
        <v>0</v>
      </c>
      <c r="AK86" s="283">
        <f t="shared" si="30"/>
        <v>0</v>
      </c>
      <c r="AL86" s="283">
        <f t="shared" si="30"/>
        <v>0</v>
      </c>
      <c r="AM86" s="283">
        <f t="shared" si="30"/>
        <v>0</v>
      </c>
      <c r="AN86" s="283">
        <f t="shared" si="30"/>
        <v>0</v>
      </c>
      <c r="AO86" s="283">
        <f t="shared" si="30"/>
        <v>0</v>
      </c>
      <c r="AP86" s="283">
        <f>AP83*AP85</f>
        <v>0</v>
      </c>
    </row>
    <row r="87" spans="1:45" ht="14.25" x14ac:dyDescent="0.2">
      <c r="A87" s="234" t="s">
        <v>300</v>
      </c>
      <c r="B87" s="283">
        <f>SUM($B$86:B86)</f>
        <v>-4.4603757015406371E-2</v>
      </c>
      <c r="C87" s="283">
        <f>SUM($B$86:C86)</f>
        <v>-4.4603757015406371E-2</v>
      </c>
      <c r="D87" s="283">
        <f>SUM($B$86:D86)</f>
        <v>-4.4603757015406371E-2</v>
      </c>
      <c r="E87" s="283">
        <f>SUM($B$86:E86)</f>
        <v>-4.4603757015406371E-2</v>
      </c>
      <c r="F87" s="283">
        <f>SUM($B$86:F86)</f>
        <v>-4.4603757015406371E-2</v>
      </c>
      <c r="G87" s="283">
        <f>SUM($B$86:G86)</f>
        <v>-4.4603757015406371E-2</v>
      </c>
      <c r="H87" s="283">
        <f>SUM($B$86:H86)</f>
        <v>-4.4603757015406371E-2</v>
      </c>
      <c r="I87" s="283">
        <f>SUM($B$86:I86)</f>
        <v>-4.4603757015406371E-2</v>
      </c>
      <c r="J87" s="283">
        <f>SUM($B$86:J86)</f>
        <v>-4.4603757015406371E-2</v>
      </c>
      <c r="K87" s="283">
        <f>SUM($B$86:K86)</f>
        <v>-4.4603757015406371E-2</v>
      </c>
      <c r="L87" s="283">
        <f>SUM($B$86:L86)</f>
        <v>-4.4603757015406371E-2</v>
      </c>
      <c r="M87" s="283">
        <f>SUM($B$86:M86)</f>
        <v>-4.4603757015406371E-2</v>
      </c>
      <c r="N87" s="283">
        <f>SUM($B$86:N86)</f>
        <v>-4.4603757015406371E-2</v>
      </c>
      <c r="O87" s="283">
        <f>SUM($B$86:O86)</f>
        <v>-4.4603757015406371E-2</v>
      </c>
      <c r="P87" s="283">
        <f>SUM($B$86:P86)</f>
        <v>-4.4603757015406371E-2</v>
      </c>
      <c r="Q87" s="283">
        <f>SUM($B$86:Q86)</f>
        <v>-4.4603757015406371E-2</v>
      </c>
      <c r="R87" s="283">
        <f>SUM($B$86:R86)</f>
        <v>-4.4603757015406371E-2</v>
      </c>
      <c r="S87" s="283">
        <f>SUM($B$86:S86)</f>
        <v>-4.4603757015406371E-2</v>
      </c>
      <c r="T87" s="283">
        <f>SUM($B$86:T86)</f>
        <v>-4.4603757015406371E-2</v>
      </c>
      <c r="U87" s="283">
        <f>SUM($B$86:U86)</f>
        <v>-4.4603757015406371E-2</v>
      </c>
      <c r="V87" s="283">
        <f>SUM($B$86:V86)</f>
        <v>-4.4603757015406371E-2</v>
      </c>
      <c r="W87" s="283">
        <f>SUM($B$86:W86)</f>
        <v>-4.4603757015406371E-2</v>
      </c>
      <c r="X87" s="283">
        <f>SUM($B$86:X86)</f>
        <v>-4.4603757015406371E-2</v>
      </c>
      <c r="Y87" s="283">
        <f>SUM($B$86:Y86)</f>
        <v>-4.4603757015406371E-2</v>
      </c>
      <c r="Z87" s="283">
        <f>SUM($B$86:Z86)</f>
        <v>-4.4603757015406371E-2</v>
      </c>
      <c r="AA87" s="283">
        <f>SUM($B$86:AA86)</f>
        <v>-4.4603757015406371E-2</v>
      </c>
      <c r="AB87" s="283">
        <f>SUM($B$86:AB86)</f>
        <v>-4.4603757015406371E-2</v>
      </c>
      <c r="AC87" s="283">
        <f>SUM($B$86:AC86)</f>
        <v>-4.4603757015406371E-2</v>
      </c>
      <c r="AD87" s="283">
        <f>SUM($B$86:AD86)</f>
        <v>-4.4603757015406371E-2</v>
      </c>
      <c r="AE87" s="283">
        <f>SUM($B$86:AE86)</f>
        <v>-4.4603757015406371E-2</v>
      </c>
      <c r="AF87" s="283">
        <f>SUM($B$86:AF86)</f>
        <v>-4.4603757015406371E-2</v>
      </c>
      <c r="AG87" s="283">
        <f>SUM($B$86:AG86)</f>
        <v>-4.4603757015406371E-2</v>
      </c>
      <c r="AH87" s="283">
        <f>SUM($B$86:AH86)</f>
        <v>-4.4603757015406371E-2</v>
      </c>
      <c r="AI87" s="283">
        <f>SUM($B$86:AI86)</f>
        <v>-4.4603757015406371E-2</v>
      </c>
      <c r="AJ87" s="283">
        <f>SUM($B$86:AJ86)</f>
        <v>-4.4603757015406371E-2</v>
      </c>
      <c r="AK87" s="283">
        <f>SUM($B$86:AK86)</f>
        <v>-4.4603757015406371E-2</v>
      </c>
      <c r="AL87" s="283">
        <f>SUM($B$86:AL86)</f>
        <v>-4.4603757015406371E-2</v>
      </c>
      <c r="AM87" s="283">
        <f>SUM($B$86:AM86)</f>
        <v>-4.4603757015406371E-2</v>
      </c>
      <c r="AN87" s="283">
        <f>SUM($B$86:AN86)</f>
        <v>-4.4603757015406371E-2</v>
      </c>
      <c r="AO87" s="283">
        <f>SUM($B$86:AO86)</f>
        <v>-4.4603757015406371E-2</v>
      </c>
      <c r="AP87" s="283">
        <f>SUM($B$86:AP86)</f>
        <v>-4.4603757015406371E-2</v>
      </c>
    </row>
    <row r="88" spans="1:45" ht="14.25" x14ac:dyDescent="0.2">
      <c r="A88" s="234" t="s">
        <v>299</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234" t="s">
        <v>298</v>
      </c>
      <c r="B89" s="286">
        <f>IF(AND(B84&gt;0,A84&lt;0),(B74-(B84/(B84-A84))),0)</f>
        <v>0</v>
      </c>
      <c r="C89" s="286">
        <f t="shared" ref="C89:AP89" si="31">IF(AND(C84&gt;0,B84&lt;0),(C74-(C84/(C84-B84))),0)</f>
        <v>0</v>
      </c>
      <c r="D89" s="286">
        <f t="shared" si="31"/>
        <v>0</v>
      </c>
      <c r="E89" s="286">
        <f t="shared" si="31"/>
        <v>0</v>
      </c>
      <c r="F89" s="286">
        <f t="shared" si="31"/>
        <v>0</v>
      </c>
      <c r="G89" s="286">
        <f t="shared" si="31"/>
        <v>0</v>
      </c>
      <c r="H89" s="286">
        <f>IF(AND(H84&gt;0,G84&lt;0),(H74-(H84/(H84-G84))),0)</f>
        <v>0</v>
      </c>
      <c r="I89" s="286">
        <f t="shared" si="31"/>
        <v>0</v>
      </c>
      <c r="J89" s="286">
        <f t="shared" si="31"/>
        <v>0</v>
      </c>
      <c r="K89" s="286">
        <f t="shared" si="31"/>
        <v>0</v>
      </c>
      <c r="L89" s="286">
        <f t="shared" si="31"/>
        <v>0</v>
      </c>
      <c r="M89" s="286">
        <f t="shared" si="31"/>
        <v>0</v>
      </c>
      <c r="N89" s="286">
        <f t="shared" si="31"/>
        <v>0</v>
      </c>
      <c r="O89" s="286">
        <f t="shared" si="31"/>
        <v>0</v>
      </c>
      <c r="P89" s="286">
        <f t="shared" si="31"/>
        <v>0</v>
      </c>
      <c r="Q89" s="286">
        <f t="shared" si="31"/>
        <v>0</v>
      </c>
      <c r="R89" s="286">
        <f t="shared" si="31"/>
        <v>0</v>
      </c>
      <c r="S89" s="286">
        <f t="shared" si="31"/>
        <v>0</v>
      </c>
      <c r="T89" s="286">
        <f t="shared" si="31"/>
        <v>0</v>
      </c>
      <c r="U89" s="286">
        <f t="shared" si="31"/>
        <v>0</v>
      </c>
      <c r="V89" s="286">
        <f t="shared" si="31"/>
        <v>0</v>
      </c>
      <c r="W89" s="286">
        <f t="shared" si="31"/>
        <v>0</v>
      </c>
      <c r="X89" s="286">
        <f t="shared" si="31"/>
        <v>0</v>
      </c>
      <c r="Y89" s="286">
        <f t="shared" si="31"/>
        <v>0</v>
      </c>
      <c r="Z89" s="286">
        <f t="shared" si="31"/>
        <v>0</v>
      </c>
      <c r="AA89" s="286">
        <f t="shared" si="31"/>
        <v>0</v>
      </c>
      <c r="AB89" s="286">
        <f t="shared" si="31"/>
        <v>0</v>
      </c>
      <c r="AC89" s="286">
        <f t="shared" si="31"/>
        <v>0</v>
      </c>
      <c r="AD89" s="286">
        <f t="shared" si="31"/>
        <v>0</v>
      </c>
      <c r="AE89" s="286">
        <f t="shared" si="31"/>
        <v>0</v>
      </c>
      <c r="AF89" s="286">
        <f t="shared" si="31"/>
        <v>0</v>
      </c>
      <c r="AG89" s="286">
        <f t="shared" si="31"/>
        <v>0</v>
      </c>
      <c r="AH89" s="286">
        <f t="shared" si="31"/>
        <v>0</v>
      </c>
      <c r="AI89" s="286">
        <f t="shared" si="31"/>
        <v>0</v>
      </c>
      <c r="AJ89" s="286">
        <f t="shared" si="31"/>
        <v>0</v>
      </c>
      <c r="AK89" s="286">
        <f t="shared" si="31"/>
        <v>0</v>
      </c>
      <c r="AL89" s="286">
        <f t="shared" si="31"/>
        <v>0</v>
      </c>
      <c r="AM89" s="286">
        <f t="shared" si="31"/>
        <v>0</v>
      </c>
      <c r="AN89" s="286">
        <f t="shared" si="31"/>
        <v>0</v>
      </c>
      <c r="AO89" s="286">
        <f t="shared" si="31"/>
        <v>0</v>
      </c>
      <c r="AP89" s="286">
        <f t="shared" si="31"/>
        <v>0</v>
      </c>
    </row>
    <row r="90" spans="1:45" ht="15" thickBot="1" x14ac:dyDescent="0.25">
      <c r="A90" s="244" t="s">
        <v>297</v>
      </c>
      <c r="B90" s="245">
        <f t="shared" ref="B90:AP90" si="32">IF(AND(B87&gt;0,A87&lt;0),(B74-(B87/(B87-A87))),0)</f>
        <v>0</v>
      </c>
      <c r="C90" s="245">
        <f t="shared" si="32"/>
        <v>0</v>
      </c>
      <c r="D90" s="245">
        <f t="shared" si="32"/>
        <v>0</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2017</v>
      </c>
      <c r="C91" s="24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182"/>
      <c r="AR91" s="182"/>
      <c r="AS91" s="182"/>
    </row>
    <row r="92" spans="1:45" ht="15.6" customHeight="1" x14ac:dyDescent="0.2">
      <c r="A92" s="247" t="s">
        <v>296</v>
      </c>
      <c r="B92" s="124"/>
      <c r="C92" s="124"/>
      <c r="D92" s="124"/>
      <c r="E92" s="124"/>
      <c r="F92" s="124"/>
      <c r="G92" s="124"/>
      <c r="H92" s="124"/>
      <c r="I92" s="124"/>
      <c r="J92" s="124"/>
      <c r="K92" s="124"/>
      <c r="L92" s="248">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295</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294</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293</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292</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504" t="s">
        <v>547</v>
      </c>
      <c r="B97" s="504"/>
      <c r="C97" s="504"/>
      <c r="D97" s="504"/>
      <c r="E97" s="504"/>
      <c r="F97" s="504"/>
      <c r="G97" s="504"/>
      <c r="H97" s="504"/>
      <c r="I97" s="504"/>
      <c r="J97" s="504"/>
      <c r="K97" s="504"/>
      <c r="L97" s="504"/>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x14ac:dyDescent="0.2">
      <c r="C98" s="249"/>
    </row>
    <row r="99" spans="1:71" s="255" customFormat="1" ht="16.5" hidden="1" thickTop="1" x14ac:dyDescent="0.2">
      <c r="A99" s="250" t="s">
        <v>548</v>
      </c>
      <c r="B99" s="251">
        <f>B81*B85</f>
        <v>0</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0</v>
      </c>
      <c r="AR99" s="254"/>
      <c r="AS99" s="254"/>
    </row>
    <row r="100" spans="1:71" s="258" customFormat="1" hidden="1" x14ac:dyDescent="0.2">
      <c r="A100" s="256">
        <f>AQ99</f>
        <v>0</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hidden="1" x14ac:dyDescent="0.2">
      <c r="A101" s="256">
        <f>AP87</f>
        <v>-4.4603757015406371E-2</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hidden="1" x14ac:dyDescent="0.2">
      <c r="A102" s="259" t="s">
        <v>549</v>
      </c>
      <c r="B102" s="287" t="e">
        <f>(A101+-A100)/-A100</f>
        <v>#DIV/0!</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hidden="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hidden="1" x14ac:dyDescent="0.2">
      <c r="A104" s="288" t="s">
        <v>550</v>
      </c>
      <c r="B104" s="288" t="s">
        <v>551</v>
      </c>
      <c r="C104" s="288" t="s">
        <v>552</v>
      </c>
      <c r="D104" s="288" t="s">
        <v>553</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hidden="1" x14ac:dyDescent="0.2">
      <c r="A105" s="289">
        <f>G30/1000/1000</f>
        <v>-4.4603757015406377E-8</v>
      </c>
      <c r="B105" s="290">
        <f>L88</f>
        <v>0</v>
      </c>
      <c r="C105" s="291" t="str">
        <f>G28</f>
        <v>не окупается</v>
      </c>
      <c r="D105" s="291" t="str">
        <f>G29</f>
        <v>не окупается</v>
      </c>
      <c r="E105" s="263" t="s">
        <v>554</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hidden="1"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hidden="1"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58"/>
      <c r="AU107" s="258"/>
      <c r="AV107" s="258"/>
      <c r="AW107" s="258"/>
      <c r="AX107" s="258"/>
      <c r="AY107" s="258"/>
      <c r="AZ107" s="258"/>
      <c r="BA107" s="258"/>
      <c r="BB107" s="258"/>
      <c r="BC107" s="258"/>
      <c r="BD107" s="258"/>
      <c r="BE107" s="258"/>
      <c r="BF107" s="258"/>
      <c r="BG107" s="258"/>
    </row>
    <row r="108" spans="1:71" ht="12.75" hidden="1" x14ac:dyDescent="0.2">
      <c r="A108" s="295" t="s">
        <v>555</v>
      </c>
      <c r="B108" s="296"/>
      <c r="C108" s="296">
        <f>C109*$B$111*$B$112*1000</f>
        <v>0</v>
      </c>
      <c r="D108" s="296">
        <f t="shared" ref="D108:AP108" si="36">D109*$B$111*$B$112*1000</f>
        <v>0</v>
      </c>
      <c r="E108" s="296">
        <f>E109*$B$111*$B$112*1000</f>
        <v>0</v>
      </c>
      <c r="F108" s="296">
        <f t="shared" si="36"/>
        <v>0</v>
      </c>
      <c r="G108" s="296">
        <f t="shared" si="36"/>
        <v>0</v>
      </c>
      <c r="H108" s="296">
        <f t="shared" si="36"/>
        <v>0</v>
      </c>
      <c r="I108" s="296">
        <f t="shared" si="36"/>
        <v>0</v>
      </c>
      <c r="J108" s="296">
        <f t="shared" si="36"/>
        <v>0</v>
      </c>
      <c r="K108" s="296">
        <f t="shared" si="36"/>
        <v>0</v>
      </c>
      <c r="L108" s="296">
        <f t="shared" si="36"/>
        <v>0</v>
      </c>
      <c r="M108" s="296">
        <f t="shared" si="36"/>
        <v>0</v>
      </c>
      <c r="N108" s="296">
        <f t="shared" si="36"/>
        <v>0</v>
      </c>
      <c r="O108" s="296">
        <f t="shared" si="36"/>
        <v>0</v>
      </c>
      <c r="P108" s="296">
        <f t="shared" si="36"/>
        <v>0</v>
      </c>
      <c r="Q108" s="296">
        <f t="shared" si="36"/>
        <v>0</v>
      </c>
      <c r="R108" s="296">
        <f t="shared" si="36"/>
        <v>0</v>
      </c>
      <c r="S108" s="296">
        <f t="shared" si="36"/>
        <v>0</v>
      </c>
      <c r="T108" s="296">
        <f t="shared" si="36"/>
        <v>0</v>
      </c>
      <c r="U108" s="296">
        <f t="shared" si="36"/>
        <v>0</v>
      </c>
      <c r="V108" s="296">
        <f t="shared" si="36"/>
        <v>0</v>
      </c>
      <c r="W108" s="296">
        <f t="shared" si="36"/>
        <v>0</v>
      </c>
      <c r="X108" s="296">
        <f t="shared" si="36"/>
        <v>0</v>
      </c>
      <c r="Y108" s="296">
        <f t="shared" si="36"/>
        <v>0</v>
      </c>
      <c r="Z108" s="296">
        <f t="shared" si="36"/>
        <v>0</v>
      </c>
      <c r="AA108" s="296">
        <f t="shared" si="36"/>
        <v>0</v>
      </c>
      <c r="AB108" s="296">
        <f t="shared" si="36"/>
        <v>0</v>
      </c>
      <c r="AC108" s="296">
        <f t="shared" si="36"/>
        <v>0</v>
      </c>
      <c r="AD108" s="296">
        <f t="shared" si="36"/>
        <v>0</v>
      </c>
      <c r="AE108" s="296">
        <f t="shared" si="36"/>
        <v>0</v>
      </c>
      <c r="AF108" s="296">
        <f t="shared" si="36"/>
        <v>0</v>
      </c>
      <c r="AG108" s="296">
        <f t="shared" si="36"/>
        <v>0</v>
      </c>
      <c r="AH108" s="296">
        <f t="shared" si="36"/>
        <v>0</v>
      </c>
      <c r="AI108" s="296">
        <f t="shared" si="36"/>
        <v>0</v>
      </c>
      <c r="AJ108" s="296">
        <f t="shared" si="36"/>
        <v>0</v>
      </c>
      <c r="AK108" s="296">
        <f t="shared" si="36"/>
        <v>0</v>
      </c>
      <c r="AL108" s="296">
        <f t="shared" si="36"/>
        <v>0</v>
      </c>
      <c r="AM108" s="296">
        <f t="shared" si="36"/>
        <v>0</v>
      </c>
      <c r="AN108" s="296">
        <f t="shared" si="36"/>
        <v>0</v>
      </c>
      <c r="AO108" s="296">
        <f t="shared" si="36"/>
        <v>0</v>
      </c>
      <c r="AP108" s="296">
        <f t="shared" si="36"/>
        <v>0</v>
      </c>
      <c r="AT108" s="258"/>
      <c r="AU108" s="258"/>
      <c r="AV108" s="258"/>
      <c r="AW108" s="258"/>
      <c r="AX108" s="258"/>
      <c r="AY108" s="258"/>
      <c r="AZ108" s="258"/>
      <c r="BA108" s="258"/>
      <c r="BB108" s="258"/>
      <c r="BC108" s="258"/>
      <c r="BD108" s="258"/>
      <c r="BE108" s="258"/>
      <c r="BF108" s="258"/>
      <c r="BG108" s="258"/>
    </row>
    <row r="109" spans="1:71" ht="12.75" hidden="1" x14ac:dyDescent="0.2">
      <c r="A109" s="295" t="s">
        <v>556</v>
      </c>
      <c r="B109" s="294"/>
      <c r="C109" s="294">
        <f>B109+$I$120*C113</f>
        <v>0</v>
      </c>
      <c r="D109" s="294">
        <f>C109+$I$120*D113</f>
        <v>0</v>
      </c>
      <c r="E109" s="294">
        <f t="shared" ref="E109:AP109" si="37">D109+$I$120*E113</f>
        <v>0</v>
      </c>
      <c r="F109" s="294">
        <f t="shared" si="37"/>
        <v>0</v>
      </c>
      <c r="G109" s="294">
        <f t="shared" si="37"/>
        <v>0</v>
      </c>
      <c r="H109" s="294">
        <f t="shared" si="37"/>
        <v>0</v>
      </c>
      <c r="I109" s="294">
        <f t="shared" si="37"/>
        <v>0</v>
      </c>
      <c r="J109" s="294">
        <f t="shared" si="37"/>
        <v>0</v>
      </c>
      <c r="K109" s="294">
        <f t="shared" si="37"/>
        <v>0</v>
      </c>
      <c r="L109" s="294">
        <f t="shared" si="37"/>
        <v>0</v>
      </c>
      <c r="M109" s="294">
        <f t="shared" si="37"/>
        <v>0</v>
      </c>
      <c r="N109" s="294">
        <f t="shared" si="37"/>
        <v>0</v>
      </c>
      <c r="O109" s="294">
        <f t="shared" si="37"/>
        <v>0</v>
      </c>
      <c r="P109" s="294">
        <f t="shared" si="37"/>
        <v>0</v>
      </c>
      <c r="Q109" s="294">
        <f t="shared" si="37"/>
        <v>0</v>
      </c>
      <c r="R109" s="294">
        <f t="shared" si="37"/>
        <v>0</v>
      </c>
      <c r="S109" s="294">
        <f t="shared" si="37"/>
        <v>0</v>
      </c>
      <c r="T109" s="294">
        <f t="shared" si="37"/>
        <v>0</v>
      </c>
      <c r="U109" s="294">
        <f t="shared" si="37"/>
        <v>0</v>
      </c>
      <c r="V109" s="294">
        <f t="shared" si="37"/>
        <v>0</v>
      </c>
      <c r="W109" s="294">
        <f t="shared" si="37"/>
        <v>0</v>
      </c>
      <c r="X109" s="294">
        <f t="shared" si="37"/>
        <v>0</v>
      </c>
      <c r="Y109" s="294">
        <f t="shared" si="37"/>
        <v>0</v>
      </c>
      <c r="Z109" s="294">
        <f t="shared" si="37"/>
        <v>0</v>
      </c>
      <c r="AA109" s="294">
        <f t="shared" si="37"/>
        <v>0</v>
      </c>
      <c r="AB109" s="294">
        <f t="shared" si="37"/>
        <v>0</v>
      </c>
      <c r="AC109" s="294">
        <f t="shared" si="37"/>
        <v>0</v>
      </c>
      <c r="AD109" s="294">
        <f t="shared" si="37"/>
        <v>0</v>
      </c>
      <c r="AE109" s="294">
        <f t="shared" si="37"/>
        <v>0</v>
      </c>
      <c r="AF109" s="294">
        <f t="shared" si="37"/>
        <v>0</v>
      </c>
      <c r="AG109" s="294">
        <f t="shared" si="37"/>
        <v>0</v>
      </c>
      <c r="AH109" s="294">
        <f t="shared" si="37"/>
        <v>0</v>
      </c>
      <c r="AI109" s="294">
        <f t="shared" si="37"/>
        <v>0</v>
      </c>
      <c r="AJ109" s="294">
        <f t="shared" si="37"/>
        <v>0</v>
      </c>
      <c r="AK109" s="294">
        <f t="shared" si="37"/>
        <v>0</v>
      </c>
      <c r="AL109" s="294">
        <f t="shared" si="37"/>
        <v>0</v>
      </c>
      <c r="AM109" s="294">
        <f t="shared" si="37"/>
        <v>0</v>
      </c>
      <c r="AN109" s="294">
        <f t="shared" si="37"/>
        <v>0</v>
      </c>
      <c r="AO109" s="294">
        <f t="shared" si="37"/>
        <v>0</v>
      </c>
      <c r="AP109" s="294">
        <f t="shared" si="37"/>
        <v>0</v>
      </c>
      <c r="AT109" s="258"/>
      <c r="AU109" s="258"/>
      <c r="AV109" s="258"/>
      <c r="AW109" s="258"/>
      <c r="AX109" s="258"/>
      <c r="AY109" s="258"/>
      <c r="AZ109" s="258"/>
      <c r="BA109" s="258"/>
      <c r="BB109" s="258"/>
      <c r="BC109" s="258"/>
      <c r="BD109" s="258"/>
      <c r="BE109" s="258"/>
      <c r="BF109" s="258"/>
      <c r="BG109" s="258"/>
    </row>
    <row r="110" spans="1:71" ht="12.75" hidden="1" x14ac:dyDescent="0.2">
      <c r="A110" s="295" t="s">
        <v>557</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58"/>
      <c r="AU110" s="258"/>
      <c r="AV110" s="258"/>
      <c r="AW110" s="258"/>
      <c r="AX110" s="258"/>
      <c r="AY110" s="258"/>
      <c r="AZ110" s="258"/>
      <c r="BA110" s="258"/>
      <c r="BB110" s="258"/>
      <c r="BC110" s="258"/>
      <c r="BD110" s="258"/>
      <c r="BE110" s="258"/>
      <c r="BF110" s="258"/>
      <c r="BG110" s="258"/>
    </row>
    <row r="111" spans="1:71" ht="12.75" hidden="1" x14ac:dyDescent="0.2">
      <c r="A111" s="295" t="s">
        <v>558</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58"/>
      <c r="AU111" s="258"/>
      <c r="AV111" s="258"/>
      <c r="AW111" s="258"/>
      <c r="AX111" s="258"/>
      <c r="AY111" s="258"/>
      <c r="AZ111" s="258"/>
      <c r="BA111" s="258"/>
      <c r="BB111" s="258"/>
      <c r="BC111" s="258"/>
      <c r="BD111" s="258"/>
      <c r="BE111" s="258"/>
      <c r="BF111" s="258"/>
      <c r="BG111" s="258"/>
    </row>
    <row r="112" spans="1:71" ht="12.75" hidden="1" x14ac:dyDescent="0.2">
      <c r="A112" s="295" t="s">
        <v>559</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58"/>
      <c r="AU112" s="258"/>
      <c r="AV112" s="258"/>
      <c r="AW112" s="258"/>
      <c r="AX112" s="258"/>
      <c r="AY112" s="258"/>
      <c r="AZ112" s="258"/>
      <c r="BA112" s="258"/>
      <c r="BB112" s="258"/>
      <c r="BC112" s="258"/>
      <c r="BD112" s="258"/>
      <c r="BE112" s="258"/>
      <c r="BF112" s="258"/>
      <c r="BG112" s="258"/>
    </row>
    <row r="113" spans="1:71" ht="15" hidden="1" x14ac:dyDescent="0.2">
      <c r="A113" s="298" t="s">
        <v>560</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58"/>
      <c r="AU113" s="258"/>
      <c r="AV113" s="258"/>
      <c r="AW113" s="258"/>
      <c r="AX113" s="258"/>
      <c r="AY113" s="258"/>
      <c r="AZ113" s="258"/>
      <c r="BA113" s="258"/>
      <c r="BB113" s="258"/>
      <c r="BC113" s="258"/>
      <c r="BD113" s="258"/>
      <c r="BE113" s="258"/>
      <c r="BF113" s="258"/>
      <c r="BG113" s="258"/>
    </row>
    <row r="114" spans="1:71" ht="12.75" hidden="1"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hidden="1"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hidden="1" x14ac:dyDescent="0.2">
      <c r="A116" s="292"/>
      <c r="B116" s="491" t="s">
        <v>561</v>
      </c>
      <c r="C116" s="492"/>
      <c r="D116" s="491" t="s">
        <v>562</v>
      </c>
      <c r="E116" s="492"/>
      <c r="F116" s="292"/>
      <c r="G116" s="292"/>
      <c r="H116" s="292"/>
      <c r="I116" s="292"/>
      <c r="J116" s="292"/>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hidden="1" x14ac:dyDescent="0.2">
      <c r="A117" s="295" t="s">
        <v>563</v>
      </c>
      <c r="B117" s="301"/>
      <c r="C117" s="292" t="s">
        <v>564</v>
      </c>
      <c r="D117" s="376"/>
      <c r="E117" s="292" t="s">
        <v>564</v>
      </c>
      <c r="F117" s="292"/>
      <c r="G117" s="292"/>
      <c r="H117" s="292"/>
      <c r="I117" s="292"/>
      <c r="J117" s="292"/>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hidden="1" x14ac:dyDescent="0.2">
      <c r="A118" s="295" t="s">
        <v>563</v>
      </c>
      <c r="B118" s="292">
        <f>$B$110*B117</f>
        <v>0</v>
      </c>
      <c r="C118" s="292" t="s">
        <v>126</v>
      </c>
      <c r="D118" s="292">
        <f>$B$110*D117</f>
        <v>0</v>
      </c>
      <c r="E118" s="292" t="s">
        <v>126</v>
      </c>
      <c r="F118" s="295" t="s">
        <v>565</v>
      </c>
      <c r="G118" s="292">
        <f>D117-B117</f>
        <v>0</v>
      </c>
      <c r="H118" s="292" t="s">
        <v>564</v>
      </c>
      <c r="I118" s="302">
        <f>$B$110*G118</f>
        <v>0</v>
      </c>
      <c r="J118" s="292" t="s">
        <v>126</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hidden="1" x14ac:dyDescent="0.2">
      <c r="A119" s="292"/>
      <c r="B119" s="292"/>
      <c r="C119" s="292"/>
      <c r="D119" s="292"/>
      <c r="E119" s="292"/>
      <c r="F119" s="295" t="s">
        <v>566</v>
      </c>
      <c r="G119" s="292">
        <f>I119/$B$110</f>
        <v>0</v>
      </c>
      <c r="H119" s="292" t="s">
        <v>564</v>
      </c>
      <c r="I119" s="301"/>
      <c r="J119" s="292" t="s">
        <v>126</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hidden="1" x14ac:dyDescent="0.2">
      <c r="A120" s="303"/>
      <c r="B120" s="304"/>
      <c r="C120" s="304"/>
      <c r="D120" s="304"/>
      <c r="E120" s="304"/>
      <c r="F120" s="305" t="s">
        <v>567</v>
      </c>
      <c r="G120" s="302">
        <f>G118</f>
        <v>0</v>
      </c>
      <c r="H120" s="292" t="s">
        <v>564</v>
      </c>
      <c r="I120" s="297">
        <f>I118</f>
        <v>0</v>
      </c>
      <c r="J120" s="292" t="s">
        <v>126</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hidden="1"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hidden="1" x14ac:dyDescent="0.2">
      <c r="A122" s="306" t="s">
        <v>568</v>
      </c>
      <c r="B122" s="395">
        <v>0</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hidden="1" x14ac:dyDescent="0.2">
      <c r="A123" s="306" t="s">
        <v>342</v>
      </c>
      <c r="B123" s="307">
        <v>25</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hidden="1" x14ac:dyDescent="0.2">
      <c r="A124" s="306" t="s">
        <v>569</v>
      </c>
      <c r="B124" s="307" t="s">
        <v>536</v>
      </c>
      <c r="C124" s="266" t="s">
        <v>570</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hidden="1" x14ac:dyDescent="0.2">
      <c r="A125" s="308"/>
      <c r="B125" s="309"/>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hidden="1" x14ac:dyDescent="0.2">
      <c r="A126" s="306" t="s">
        <v>571</v>
      </c>
      <c r="B126" s="310">
        <f>$B$122*1000*1000</f>
        <v>0</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hidden="1" x14ac:dyDescent="0.2">
      <c r="A127" s="306" t="s">
        <v>572</v>
      </c>
      <c r="B127" s="311">
        <v>0.01</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hidden="1"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hidden="1" x14ac:dyDescent="0.2">
      <c r="A129" s="306" t="s">
        <v>573</v>
      </c>
      <c r="B129" s="312">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hidden="1" x14ac:dyDescent="0.2">
      <c r="A130" s="313"/>
      <c r="B130" s="314"/>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hidden="1" x14ac:dyDescent="0.2">
      <c r="A131" s="315" t="s">
        <v>574</v>
      </c>
      <c r="B131" s="316">
        <v>1.23072</v>
      </c>
      <c r="C131" s="263" t="s">
        <v>575</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hidden="1" x14ac:dyDescent="0.2">
      <c r="A132" s="315" t="s">
        <v>576</v>
      </c>
      <c r="B132" s="316">
        <v>1.20268</v>
      </c>
      <c r="C132" s="263" t="s">
        <v>575</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hidden="1"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hidden="1" x14ac:dyDescent="0.2">
      <c r="A134" s="306" t="s">
        <v>577</v>
      </c>
      <c r="C134" s="268" t="s">
        <v>578</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hidden="1" x14ac:dyDescent="0.2">
      <c r="A135" s="306"/>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hidden="1" x14ac:dyDescent="0.2">
      <c r="A136" s="306" t="s">
        <v>579</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22" customFormat="1" ht="15" hidden="1" x14ac:dyDescent="0.2">
      <c r="A137" s="306" t="s">
        <v>580</v>
      </c>
      <c r="B137" s="320"/>
      <c r="C137" s="281">
        <f>(1+B137)*(1+C136)-1</f>
        <v>5.8000000000000052E-2</v>
      </c>
      <c r="D137" s="281">
        <f t="shared" ref="D137:AY137" si="40">(1+C137)*(1+D136)-1</f>
        <v>0.11619000000000002</v>
      </c>
      <c r="E137" s="281">
        <f t="shared" si="40"/>
        <v>0.17758045</v>
      </c>
      <c r="F137" s="281">
        <f t="shared" si="40"/>
        <v>0.24234737475000001</v>
      </c>
      <c r="G137" s="281">
        <f t="shared" si="40"/>
        <v>0.31067648036124984</v>
      </c>
      <c r="H137" s="281">
        <f t="shared" si="40"/>
        <v>0.38276368678111861</v>
      </c>
      <c r="I137" s="281">
        <f t="shared" si="40"/>
        <v>0.45881568955408003</v>
      </c>
      <c r="J137" s="281">
        <f t="shared" si="40"/>
        <v>0.53905055247955436</v>
      </c>
      <c r="K137" s="281">
        <f t="shared" si="40"/>
        <v>0.62369833286592979</v>
      </c>
      <c r="L137" s="281">
        <f t="shared" si="40"/>
        <v>0.71300174117355586</v>
      </c>
      <c r="M137" s="281">
        <f t="shared" si="40"/>
        <v>0.80721683693810142</v>
      </c>
      <c r="N137" s="281">
        <f t="shared" si="40"/>
        <v>0.90661376296969687</v>
      </c>
      <c r="O137" s="281">
        <f t="shared" si="40"/>
        <v>1.0114775199330301</v>
      </c>
      <c r="P137" s="281">
        <f t="shared" si="40"/>
        <v>1.1221087835293466</v>
      </c>
      <c r="Q137" s="281">
        <f t="shared" si="40"/>
        <v>1.2388247666234604</v>
      </c>
      <c r="R137" s="281">
        <f t="shared" si="40"/>
        <v>1.3619601287877505</v>
      </c>
      <c r="S137" s="281">
        <f t="shared" si="40"/>
        <v>1.4918679358710767</v>
      </c>
      <c r="T137" s="281">
        <f t="shared" si="40"/>
        <v>1.6289206723439857</v>
      </c>
      <c r="U137" s="281">
        <f t="shared" si="40"/>
        <v>1.7735113093229047</v>
      </c>
      <c r="V137" s="281">
        <f t="shared" si="40"/>
        <v>1.9260544313356642</v>
      </c>
      <c r="W137" s="281">
        <f t="shared" si="40"/>
        <v>2.0869874250591254</v>
      </c>
      <c r="X137" s="281">
        <f t="shared" si="40"/>
        <v>2.2567717334373771</v>
      </c>
      <c r="Y137" s="281">
        <f t="shared" si="40"/>
        <v>2.4358941787764326</v>
      </c>
      <c r="Z137" s="281">
        <f t="shared" si="40"/>
        <v>2.6248683586091359</v>
      </c>
      <c r="AA137" s="281">
        <f t="shared" si="40"/>
        <v>2.8242361183326383</v>
      </c>
      <c r="AB137" s="281">
        <f t="shared" si="40"/>
        <v>3.0345691048409336</v>
      </c>
      <c r="AC137" s="281">
        <f t="shared" si="40"/>
        <v>3.2564704056071845</v>
      </c>
      <c r="AD137" s="281">
        <f t="shared" si="40"/>
        <v>3.4905762779155793</v>
      </c>
      <c r="AE137" s="281">
        <f t="shared" si="40"/>
        <v>3.7375579732009356</v>
      </c>
      <c r="AF137" s="281">
        <f t="shared" si="40"/>
        <v>3.9981236617269866</v>
      </c>
      <c r="AG137" s="281">
        <f t="shared" si="40"/>
        <v>4.2730204631219708</v>
      </c>
      <c r="AH137" s="281">
        <f t="shared" si="40"/>
        <v>4.563036588593679</v>
      </c>
      <c r="AI137" s="281">
        <f t="shared" si="40"/>
        <v>4.8690036009663311</v>
      </c>
      <c r="AJ137" s="281">
        <f t="shared" si="40"/>
        <v>5.1917987990194794</v>
      </c>
      <c r="AK137" s="281">
        <f t="shared" si="40"/>
        <v>5.5323477329655502</v>
      </c>
      <c r="AL137" s="281">
        <f t="shared" si="40"/>
        <v>5.8916268582786548</v>
      </c>
      <c r="AM137" s="281">
        <f t="shared" si="40"/>
        <v>6.2706663354839804</v>
      </c>
      <c r="AN137" s="281">
        <f t="shared" si="40"/>
        <v>6.6705529839355986</v>
      </c>
      <c r="AO137" s="281">
        <f t="shared" si="40"/>
        <v>7.0924333980520569</v>
      </c>
      <c r="AP137" s="281">
        <f t="shared" si="40"/>
        <v>7.5375172349449198</v>
      </c>
      <c r="AQ137" s="281">
        <f t="shared" si="40"/>
        <v>8.0070806828668903</v>
      </c>
      <c r="AR137" s="281">
        <f t="shared" si="40"/>
        <v>8.5024701204245687</v>
      </c>
      <c r="AS137" s="281">
        <f t="shared" si="40"/>
        <v>9.0251059770479198</v>
      </c>
      <c r="AT137" s="281">
        <f t="shared" si="40"/>
        <v>9.5764868057855548</v>
      </c>
      <c r="AU137" s="281">
        <f t="shared" si="40"/>
        <v>10.15819358010376</v>
      </c>
      <c r="AV137" s="281">
        <f t="shared" si="40"/>
        <v>10.771894227009465</v>
      </c>
      <c r="AW137" s="281">
        <f>(1+AV137)*(1+AW136)-1</f>
        <v>11.419348409494985</v>
      </c>
      <c r="AX137" s="281">
        <f t="shared" si="40"/>
        <v>12.102412572017208</v>
      </c>
      <c r="AY137" s="281">
        <f t="shared" si="40"/>
        <v>12.823045263478154</v>
      </c>
    </row>
    <row r="138" spans="1:71" s="222" customFormat="1" hidden="1" x14ac:dyDescent="0.2">
      <c r="A138" s="270"/>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82"/>
    </row>
    <row r="139" spans="1:71" ht="12.75" hidden="1" x14ac:dyDescent="0.2">
      <c r="A139" s="265"/>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hidden="1" x14ac:dyDescent="0.2">
      <c r="A140" s="265"/>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hidden="1" x14ac:dyDescent="0.2">
      <c r="A141" s="265"/>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T54"/>
  <sheetViews>
    <sheetView view="pageBreakPreview" zoomScale="80" zoomScaleSheetLayoutView="80" workbookViewId="0">
      <selection activeCell="J1" sqref="I1:J1048576"/>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3.5703125" style="63" customWidth="1"/>
    <col min="8" max="8" width="14.28515625" style="63" customWidth="1"/>
    <col min="9" max="9" width="18.140625" style="63" hidden="1" customWidth="1"/>
    <col min="10" max="10" width="15.5703125" style="63" hidden="1" customWidth="1"/>
    <col min="11" max="12" width="18.28515625" style="63" customWidth="1"/>
    <col min="13" max="13" width="64.85546875" style="63" customWidth="1"/>
    <col min="14" max="14" width="32.28515625" style="63" customWidth="1"/>
    <col min="15" max="254" width="9.140625" style="63"/>
    <col min="255" max="255" width="37.7109375" style="63" customWidth="1"/>
    <col min="256" max="256" width="9.140625" style="63"/>
    <col min="257" max="257" width="12.85546875" style="63" customWidth="1"/>
    <col min="258" max="259" width="0" style="63" hidden="1" customWidth="1"/>
    <col min="260" max="260" width="18.28515625" style="63" customWidth="1"/>
    <col min="261" max="261" width="64.85546875" style="63" customWidth="1"/>
    <col min="262" max="265" width="9.140625" style="63"/>
    <col min="266" max="266" width="14.85546875" style="63" customWidth="1"/>
    <col min="267" max="510" width="9.140625" style="63"/>
    <col min="511" max="511" width="37.7109375" style="63" customWidth="1"/>
    <col min="512" max="512" width="9.140625" style="63"/>
    <col min="513" max="513" width="12.85546875" style="63" customWidth="1"/>
    <col min="514" max="515" width="0" style="63" hidden="1" customWidth="1"/>
    <col min="516" max="516" width="18.28515625" style="63" customWidth="1"/>
    <col min="517" max="517" width="64.85546875" style="63" customWidth="1"/>
    <col min="518" max="521" width="9.140625" style="63"/>
    <col min="522" max="522" width="14.85546875" style="63" customWidth="1"/>
    <col min="523" max="766" width="9.140625" style="63"/>
    <col min="767" max="767" width="37.7109375" style="63" customWidth="1"/>
    <col min="768" max="768" width="9.140625" style="63"/>
    <col min="769" max="769" width="12.85546875" style="63" customWidth="1"/>
    <col min="770" max="771" width="0" style="63" hidden="1" customWidth="1"/>
    <col min="772" max="772" width="18.28515625" style="63" customWidth="1"/>
    <col min="773" max="773" width="64.85546875" style="63" customWidth="1"/>
    <col min="774" max="777" width="9.140625" style="63"/>
    <col min="778" max="778" width="14.85546875" style="63" customWidth="1"/>
    <col min="779" max="1022" width="9.140625" style="63"/>
    <col min="1023" max="1023" width="37.7109375" style="63" customWidth="1"/>
    <col min="1024" max="1024" width="9.140625" style="63"/>
    <col min="1025" max="1025" width="12.85546875" style="63" customWidth="1"/>
    <col min="1026" max="1027" width="0" style="63" hidden="1" customWidth="1"/>
    <col min="1028" max="1028" width="18.28515625" style="63" customWidth="1"/>
    <col min="1029" max="1029" width="64.85546875" style="63" customWidth="1"/>
    <col min="1030" max="1033" width="9.140625" style="63"/>
    <col min="1034" max="1034" width="14.85546875" style="63" customWidth="1"/>
    <col min="1035" max="1278" width="9.140625" style="63"/>
    <col min="1279" max="1279" width="37.7109375" style="63" customWidth="1"/>
    <col min="1280" max="1280" width="9.140625" style="63"/>
    <col min="1281" max="1281" width="12.85546875" style="63" customWidth="1"/>
    <col min="1282" max="1283" width="0" style="63" hidden="1" customWidth="1"/>
    <col min="1284" max="1284" width="18.28515625" style="63" customWidth="1"/>
    <col min="1285" max="1285" width="64.85546875" style="63" customWidth="1"/>
    <col min="1286" max="1289" width="9.140625" style="63"/>
    <col min="1290" max="1290" width="14.85546875" style="63" customWidth="1"/>
    <col min="1291" max="1534" width="9.140625" style="63"/>
    <col min="1535" max="1535" width="37.7109375" style="63" customWidth="1"/>
    <col min="1536" max="1536" width="9.140625" style="63"/>
    <col min="1537" max="1537" width="12.85546875" style="63" customWidth="1"/>
    <col min="1538" max="1539" width="0" style="63" hidden="1" customWidth="1"/>
    <col min="1540" max="1540" width="18.28515625" style="63" customWidth="1"/>
    <col min="1541" max="1541" width="64.85546875" style="63" customWidth="1"/>
    <col min="1542" max="1545" width="9.140625" style="63"/>
    <col min="1546" max="1546" width="14.85546875" style="63" customWidth="1"/>
    <col min="1547" max="1790" width="9.140625" style="63"/>
    <col min="1791" max="1791" width="37.7109375" style="63" customWidth="1"/>
    <col min="1792" max="1792" width="9.140625" style="63"/>
    <col min="1793" max="1793" width="12.85546875" style="63" customWidth="1"/>
    <col min="1794" max="1795" width="0" style="63" hidden="1" customWidth="1"/>
    <col min="1796" max="1796" width="18.28515625" style="63" customWidth="1"/>
    <col min="1797" max="1797" width="64.85546875" style="63" customWidth="1"/>
    <col min="1798" max="1801" width="9.140625" style="63"/>
    <col min="1802" max="1802" width="14.85546875" style="63" customWidth="1"/>
    <col min="1803" max="2046" width="9.140625" style="63"/>
    <col min="2047" max="2047" width="37.7109375" style="63" customWidth="1"/>
    <col min="2048" max="2048" width="9.140625" style="63"/>
    <col min="2049" max="2049" width="12.85546875" style="63" customWidth="1"/>
    <col min="2050" max="2051" width="0" style="63" hidden="1" customWidth="1"/>
    <col min="2052" max="2052" width="18.28515625" style="63" customWidth="1"/>
    <col min="2053" max="2053" width="64.85546875" style="63" customWidth="1"/>
    <col min="2054" max="2057" width="9.140625" style="63"/>
    <col min="2058" max="2058" width="14.85546875" style="63" customWidth="1"/>
    <col min="2059" max="2302" width="9.140625" style="63"/>
    <col min="2303" max="2303" width="37.7109375" style="63" customWidth="1"/>
    <col min="2304" max="2304" width="9.140625" style="63"/>
    <col min="2305" max="2305" width="12.85546875" style="63" customWidth="1"/>
    <col min="2306" max="2307" width="0" style="63" hidden="1" customWidth="1"/>
    <col min="2308" max="2308" width="18.28515625" style="63" customWidth="1"/>
    <col min="2309" max="2309" width="64.85546875" style="63" customWidth="1"/>
    <col min="2310" max="2313" width="9.140625" style="63"/>
    <col min="2314" max="2314" width="14.85546875" style="63" customWidth="1"/>
    <col min="2315" max="2558" width="9.140625" style="63"/>
    <col min="2559" max="2559" width="37.7109375" style="63" customWidth="1"/>
    <col min="2560" max="2560" width="9.140625" style="63"/>
    <col min="2561" max="2561" width="12.85546875" style="63" customWidth="1"/>
    <col min="2562" max="2563" width="0" style="63" hidden="1" customWidth="1"/>
    <col min="2564" max="2564" width="18.28515625" style="63" customWidth="1"/>
    <col min="2565" max="2565" width="64.85546875" style="63" customWidth="1"/>
    <col min="2566" max="2569" width="9.140625" style="63"/>
    <col min="2570" max="2570" width="14.85546875" style="63" customWidth="1"/>
    <col min="2571" max="2814" width="9.140625" style="63"/>
    <col min="2815" max="2815" width="37.7109375" style="63" customWidth="1"/>
    <col min="2816" max="2816" width="9.140625" style="63"/>
    <col min="2817" max="2817" width="12.85546875" style="63" customWidth="1"/>
    <col min="2818" max="2819" width="0" style="63" hidden="1" customWidth="1"/>
    <col min="2820" max="2820" width="18.28515625" style="63" customWidth="1"/>
    <col min="2821" max="2821" width="64.85546875" style="63" customWidth="1"/>
    <col min="2822" max="2825" width="9.140625" style="63"/>
    <col min="2826" max="2826" width="14.85546875" style="63" customWidth="1"/>
    <col min="2827" max="3070" width="9.140625" style="63"/>
    <col min="3071" max="3071" width="37.7109375" style="63" customWidth="1"/>
    <col min="3072" max="3072" width="9.140625" style="63"/>
    <col min="3073" max="3073" width="12.85546875" style="63" customWidth="1"/>
    <col min="3074" max="3075" width="0" style="63" hidden="1" customWidth="1"/>
    <col min="3076" max="3076" width="18.28515625" style="63" customWidth="1"/>
    <col min="3077" max="3077" width="64.85546875" style="63" customWidth="1"/>
    <col min="3078" max="3081" width="9.140625" style="63"/>
    <col min="3082" max="3082" width="14.85546875" style="63" customWidth="1"/>
    <col min="3083" max="3326" width="9.140625" style="63"/>
    <col min="3327" max="3327" width="37.7109375" style="63" customWidth="1"/>
    <col min="3328" max="3328" width="9.140625" style="63"/>
    <col min="3329" max="3329" width="12.85546875" style="63" customWidth="1"/>
    <col min="3330" max="3331" width="0" style="63" hidden="1" customWidth="1"/>
    <col min="3332" max="3332" width="18.28515625" style="63" customWidth="1"/>
    <col min="3333" max="3333" width="64.85546875" style="63" customWidth="1"/>
    <col min="3334" max="3337" width="9.140625" style="63"/>
    <col min="3338" max="3338" width="14.85546875" style="63" customWidth="1"/>
    <col min="3339" max="3582" width="9.140625" style="63"/>
    <col min="3583" max="3583" width="37.7109375" style="63" customWidth="1"/>
    <col min="3584" max="3584" width="9.140625" style="63"/>
    <col min="3585" max="3585" width="12.85546875" style="63" customWidth="1"/>
    <col min="3586" max="3587" width="0" style="63" hidden="1" customWidth="1"/>
    <col min="3588" max="3588" width="18.28515625" style="63" customWidth="1"/>
    <col min="3589" max="3589" width="64.85546875" style="63" customWidth="1"/>
    <col min="3590" max="3593" width="9.140625" style="63"/>
    <col min="3594" max="3594" width="14.85546875" style="63" customWidth="1"/>
    <col min="3595" max="3838" width="9.140625" style="63"/>
    <col min="3839" max="3839" width="37.7109375" style="63" customWidth="1"/>
    <col min="3840" max="3840" width="9.140625" style="63"/>
    <col min="3841" max="3841" width="12.85546875" style="63" customWidth="1"/>
    <col min="3842" max="3843" width="0" style="63" hidden="1" customWidth="1"/>
    <col min="3844" max="3844" width="18.28515625" style="63" customWidth="1"/>
    <col min="3845" max="3845" width="64.85546875" style="63" customWidth="1"/>
    <col min="3846" max="3849" width="9.140625" style="63"/>
    <col min="3850" max="3850" width="14.85546875" style="63" customWidth="1"/>
    <col min="3851" max="4094" width="9.140625" style="63"/>
    <col min="4095" max="4095" width="37.7109375" style="63" customWidth="1"/>
    <col min="4096" max="4096" width="9.140625" style="63"/>
    <col min="4097" max="4097" width="12.85546875" style="63" customWidth="1"/>
    <col min="4098" max="4099" width="0" style="63" hidden="1" customWidth="1"/>
    <col min="4100" max="4100" width="18.28515625" style="63" customWidth="1"/>
    <col min="4101" max="4101" width="64.85546875" style="63" customWidth="1"/>
    <col min="4102" max="4105" width="9.140625" style="63"/>
    <col min="4106" max="4106" width="14.85546875" style="63" customWidth="1"/>
    <col min="4107" max="4350" width="9.140625" style="63"/>
    <col min="4351" max="4351" width="37.7109375" style="63" customWidth="1"/>
    <col min="4352" max="4352" width="9.140625" style="63"/>
    <col min="4353" max="4353" width="12.85546875" style="63" customWidth="1"/>
    <col min="4354" max="4355" width="0" style="63" hidden="1" customWidth="1"/>
    <col min="4356" max="4356" width="18.28515625" style="63" customWidth="1"/>
    <col min="4357" max="4357" width="64.85546875" style="63" customWidth="1"/>
    <col min="4358" max="4361" width="9.140625" style="63"/>
    <col min="4362" max="4362" width="14.85546875" style="63" customWidth="1"/>
    <col min="4363" max="4606" width="9.140625" style="63"/>
    <col min="4607" max="4607" width="37.7109375" style="63" customWidth="1"/>
    <col min="4608" max="4608" width="9.140625" style="63"/>
    <col min="4609" max="4609" width="12.85546875" style="63" customWidth="1"/>
    <col min="4610" max="4611" width="0" style="63" hidden="1" customWidth="1"/>
    <col min="4612" max="4612" width="18.28515625" style="63" customWidth="1"/>
    <col min="4613" max="4613" width="64.85546875" style="63" customWidth="1"/>
    <col min="4614" max="4617" width="9.140625" style="63"/>
    <col min="4618" max="4618" width="14.85546875" style="63" customWidth="1"/>
    <col min="4619" max="4862" width="9.140625" style="63"/>
    <col min="4863" max="4863" width="37.7109375" style="63" customWidth="1"/>
    <col min="4864" max="4864" width="9.140625" style="63"/>
    <col min="4865" max="4865" width="12.85546875" style="63" customWidth="1"/>
    <col min="4866" max="4867" width="0" style="63" hidden="1" customWidth="1"/>
    <col min="4868" max="4868" width="18.28515625" style="63" customWidth="1"/>
    <col min="4869" max="4869" width="64.85546875" style="63" customWidth="1"/>
    <col min="4870" max="4873" width="9.140625" style="63"/>
    <col min="4874" max="4874" width="14.85546875" style="63" customWidth="1"/>
    <col min="4875" max="5118" width="9.140625" style="63"/>
    <col min="5119" max="5119" width="37.7109375" style="63" customWidth="1"/>
    <col min="5120" max="5120" width="9.140625" style="63"/>
    <col min="5121" max="5121" width="12.85546875" style="63" customWidth="1"/>
    <col min="5122" max="5123" width="0" style="63" hidden="1" customWidth="1"/>
    <col min="5124" max="5124" width="18.28515625" style="63" customWidth="1"/>
    <col min="5125" max="5125" width="64.85546875" style="63" customWidth="1"/>
    <col min="5126" max="5129" width="9.140625" style="63"/>
    <col min="5130" max="5130" width="14.85546875" style="63" customWidth="1"/>
    <col min="5131" max="5374" width="9.140625" style="63"/>
    <col min="5375" max="5375" width="37.7109375" style="63" customWidth="1"/>
    <col min="5376" max="5376" width="9.140625" style="63"/>
    <col min="5377" max="5377" width="12.85546875" style="63" customWidth="1"/>
    <col min="5378" max="5379" width="0" style="63" hidden="1" customWidth="1"/>
    <col min="5380" max="5380" width="18.28515625" style="63" customWidth="1"/>
    <col min="5381" max="5381" width="64.85546875" style="63" customWidth="1"/>
    <col min="5382" max="5385" width="9.140625" style="63"/>
    <col min="5386" max="5386" width="14.85546875" style="63" customWidth="1"/>
    <col min="5387" max="5630" width="9.140625" style="63"/>
    <col min="5631" max="5631" width="37.7109375" style="63" customWidth="1"/>
    <col min="5632" max="5632" width="9.140625" style="63"/>
    <col min="5633" max="5633" width="12.85546875" style="63" customWidth="1"/>
    <col min="5634" max="5635" width="0" style="63" hidden="1" customWidth="1"/>
    <col min="5636" max="5636" width="18.28515625" style="63" customWidth="1"/>
    <col min="5637" max="5637" width="64.85546875" style="63" customWidth="1"/>
    <col min="5638" max="5641" width="9.140625" style="63"/>
    <col min="5642" max="5642" width="14.85546875" style="63" customWidth="1"/>
    <col min="5643" max="5886" width="9.140625" style="63"/>
    <col min="5887" max="5887" width="37.7109375" style="63" customWidth="1"/>
    <col min="5888" max="5888" width="9.140625" style="63"/>
    <col min="5889" max="5889" width="12.85546875" style="63" customWidth="1"/>
    <col min="5890" max="5891" width="0" style="63" hidden="1" customWidth="1"/>
    <col min="5892" max="5892" width="18.28515625" style="63" customWidth="1"/>
    <col min="5893" max="5893" width="64.85546875" style="63" customWidth="1"/>
    <col min="5894" max="5897" width="9.140625" style="63"/>
    <col min="5898" max="5898" width="14.85546875" style="63" customWidth="1"/>
    <col min="5899" max="6142" width="9.140625" style="63"/>
    <col min="6143" max="6143" width="37.7109375" style="63" customWidth="1"/>
    <col min="6144" max="6144" width="9.140625" style="63"/>
    <col min="6145" max="6145" width="12.85546875" style="63" customWidth="1"/>
    <col min="6146" max="6147" width="0" style="63" hidden="1" customWidth="1"/>
    <col min="6148" max="6148" width="18.28515625" style="63" customWidth="1"/>
    <col min="6149" max="6149" width="64.85546875" style="63" customWidth="1"/>
    <col min="6150" max="6153" width="9.140625" style="63"/>
    <col min="6154" max="6154" width="14.85546875" style="63" customWidth="1"/>
    <col min="6155" max="6398" width="9.140625" style="63"/>
    <col min="6399" max="6399" width="37.7109375" style="63" customWidth="1"/>
    <col min="6400" max="6400" width="9.140625" style="63"/>
    <col min="6401" max="6401" width="12.85546875" style="63" customWidth="1"/>
    <col min="6402" max="6403" width="0" style="63" hidden="1" customWidth="1"/>
    <col min="6404" max="6404" width="18.28515625" style="63" customWidth="1"/>
    <col min="6405" max="6405" width="64.85546875" style="63" customWidth="1"/>
    <col min="6406" max="6409" width="9.140625" style="63"/>
    <col min="6410" max="6410" width="14.85546875" style="63" customWidth="1"/>
    <col min="6411" max="6654" width="9.140625" style="63"/>
    <col min="6655" max="6655" width="37.7109375" style="63" customWidth="1"/>
    <col min="6656" max="6656" width="9.140625" style="63"/>
    <col min="6657" max="6657" width="12.85546875" style="63" customWidth="1"/>
    <col min="6658" max="6659" width="0" style="63" hidden="1" customWidth="1"/>
    <col min="6660" max="6660" width="18.28515625" style="63" customWidth="1"/>
    <col min="6661" max="6661" width="64.85546875" style="63" customWidth="1"/>
    <col min="6662" max="6665" width="9.140625" style="63"/>
    <col min="6666" max="6666" width="14.85546875" style="63" customWidth="1"/>
    <col min="6667" max="6910" width="9.140625" style="63"/>
    <col min="6911" max="6911" width="37.7109375" style="63" customWidth="1"/>
    <col min="6912" max="6912" width="9.140625" style="63"/>
    <col min="6913" max="6913" width="12.85546875" style="63" customWidth="1"/>
    <col min="6914" max="6915" width="0" style="63" hidden="1" customWidth="1"/>
    <col min="6916" max="6916" width="18.28515625" style="63" customWidth="1"/>
    <col min="6917" max="6917" width="64.85546875" style="63" customWidth="1"/>
    <col min="6918" max="6921" width="9.140625" style="63"/>
    <col min="6922" max="6922" width="14.85546875" style="63" customWidth="1"/>
    <col min="6923" max="7166" width="9.140625" style="63"/>
    <col min="7167" max="7167" width="37.7109375" style="63" customWidth="1"/>
    <col min="7168" max="7168" width="9.140625" style="63"/>
    <col min="7169" max="7169" width="12.85546875" style="63" customWidth="1"/>
    <col min="7170" max="7171" width="0" style="63" hidden="1" customWidth="1"/>
    <col min="7172" max="7172" width="18.28515625" style="63" customWidth="1"/>
    <col min="7173" max="7173" width="64.85546875" style="63" customWidth="1"/>
    <col min="7174" max="7177" width="9.140625" style="63"/>
    <col min="7178" max="7178" width="14.85546875" style="63" customWidth="1"/>
    <col min="7179" max="7422" width="9.140625" style="63"/>
    <col min="7423" max="7423" width="37.7109375" style="63" customWidth="1"/>
    <col min="7424" max="7424" width="9.140625" style="63"/>
    <col min="7425" max="7425" width="12.85546875" style="63" customWidth="1"/>
    <col min="7426" max="7427" width="0" style="63" hidden="1" customWidth="1"/>
    <col min="7428" max="7428" width="18.28515625" style="63" customWidth="1"/>
    <col min="7429" max="7429" width="64.85546875" style="63" customWidth="1"/>
    <col min="7430" max="7433" width="9.140625" style="63"/>
    <col min="7434" max="7434" width="14.85546875" style="63" customWidth="1"/>
    <col min="7435" max="7678" width="9.140625" style="63"/>
    <col min="7679" max="7679" width="37.7109375" style="63" customWidth="1"/>
    <col min="7680" max="7680" width="9.140625" style="63"/>
    <col min="7681" max="7681" width="12.85546875" style="63" customWidth="1"/>
    <col min="7682" max="7683" width="0" style="63" hidden="1" customWidth="1"/>
    <col min="7684" max="7684" width="18.28515625" style="63" customWidth="1"/>
    <col min="7685" max="7685" width="64.85546875" style="63" customWidth="1"/>
    <col min="7686" max="7689" width="9.140625" style="63"/>
    <col min="7690" max="7690" width="14.85546875" style="63" customWidth="1"/>
    <col min="7691" max="7934" width="9.140625" style="63"/>
    <col min="7935" max="7935" width="37.7109375" style="63" customWidth="1"/>
    <col min="7936" max="7936" width="9.140625" style="63"/>
    <col min="7937" max="7937" width="12.85546875" style="63" customWidth="1"/>
    <col min="7938" max="7939" width="0" style="63" hidden="1" customWidth="1"/>
    <col min="7940" max="7940" width="18.28515625" style="63" customWidth="1"/>
    <col min="7941" max="7941" width="64.85546875" style="63" customWidth="1"/>
    <col min="7942" max="7945" width="9.140625" style="63"/>
    <col min="7946" max="7946" width="14.85546875" style="63" customWidth="1"/>
    <col min="7947" max="8190" width="9.140625" style="63"/>
    <col min="8191" max="8191" width="37.7109375" style="63" customWidth="1"/>
    <col min="8192" max="8192" width="9.140625" style="63"/>
    <col min="8193" max="8193" width="12.85546875" style="63" customWidth="1"/>
    <col min="8194" max="8195" width="0" style="63" hidden="1" customWidth="1"/>
    <col min="8196" max="8196" width="18.28515625" style="63" customWidth="1"/>
    <col min="8197" max="8197" width="64.85546875" style="63" customWidth="1"/>
    <col min="8198" max="8201" width="9.140625" style="63"/>
    <col min="8202" max="8202" width="14.85546875" style="63" customWidth="1"/>
    <col min="8203" max="8446" width="9.140625" style="63"/>
    <col min="8447" max="8447" width="37.7109375" style="63" customWidth="1"/>
    <col min="8448" max="8448" width="9.140625" style="63"/>
    <col min="8449" max="8449" width="12.85546875" style="63" customWidth="1"/>
    <col min="8450" max="8451" width="0" style="63" hidden="1" customWidth="1"/>
    <col min="8452" max="8452" width="18.28515625" style="63" customWidth="1"/>
    <col min="8453" max="8453" width="64.85546875" style="63" customWidth="1"/>
    <col min="8454" max="8457" width="9.140625" style="63"/>
    <col min="8458" max="8458" width="14.85546875" style="63" customWidth="1"/>
    <col min="8459" max="8702" width="9.140625" style="63"/>
    <col min="8703" max="8703" width="37.7109375" style="63" customWidth="1"/>
    <col min="8704" max="8704" width="9.140625" style="63"/>
    <col min="8705" max="8705" width="12.85546875" style="63" customWidth="1"/>
    <col min="8706" max="8707" width="0" style="63" hidden="1" customWidth="1"/>
    <col min="8708" max="8708" width="18.28515625" style="63" customWidth="1"/>
    <col min="8709" max="8709" width="64.85546875" style="63" customWidth="1"/>
    <col min="8710" max="8713" width="9.140625" style="63"/>
    <col min="8714" max="8714" width="14.85546875" style="63" customWidth="1"/>
    <col min="8715" max="8958" width="9.140625" style="63"/>
    <col min="8959" max="8959" width="37.7109375" style="63" customWidth="1"/>
    <col min="8960" max="8960" width="9.140625" style="63"/>
    <col min="8961" max="8961" width="12.85546875" style="63" customWidth="1"/>
    <col min="8962" max="8963" width="0" style="63" hidden="1" customWidth="1"/>
    <col min="8964" max="8964" width="18.28515625" style="63" customWidth="1"/>
    <col min="8965" max="8965" width="64.85546875" style="63" customWidth="1"/>
    <col min="8966" max="8969" width="9.140625" style="63"/>
    <col min="8970" max="8970" width="14.85546875" style="63" customWidth="1"/>
    <col min="8971" max="9214" width="9.140625" style="63"/>
    <col min="9215" max="9215" width="37.7109375" style="63" customWidth="1"/>
    <col min="9216" max="9216" width="9.140625" style="63"/>
    <col min="9217" max="9217" width="12.85546875" style="63" customWidth="1"/>
    <col min="9218" max="9219" width="0" style="63" hidden="1" customWidth="1"/>
    <col min="9220" max="9220" width="18.28515625" style="63" customWidth="1"/>
    <col min="9221" max="9221" width="64.85546875" style="63" customWidth="1"/>
    <col min="9222" max="9225" width="9.140625" style="63"/>
    <col min="9226" max="9226" width="14.85546875" style="63" customWidth="1"/>
    <col min="9227" max="9470" width="9.140625" style="63"/>
    <col min="9471" max="9471" width="37.7109375" style="63" customWidth="1"/>
    <col min="9472" max="9472" width="9.140625" style="63"/>
    <col min="9473" max="9473" width="12.85546875" style="63" customWidth="1"/>
    <col min="9474" max="9475" width="0" style="63" hidden="1" customWidth="1"/>
    <col min="9476" max="9476" width="18.28515625" style="63" customWidth="1"/>
    <col min="9477" max="9477" width="64.85546875" style="63" customWidth="1"/>
    <col min="9478" max="9481" width="9.140625" style="63"/>
    <col min="9482" max="9482" width="14.85546875" style="63" customWidth="1"/>
    <col min="9483" max="9726" width="9.140625" style="63"/>
    <col min="9727" max="9727" width="37.7109375" style="63" customWidth="1"/>
    <col min="9728" max="9728" width="9.140625" style="63"/>
    <col min="9729" max="9729" width="12.85546875" style="63" customWidth="1"/>
    <col min="9730" max="9731" width="0" style="63" hidden="1" customWidth="1"/>
    <col min="9732" max="9732" width="18.28515625" style="63" customWidth="1"/>
    <col min="9733" max="9733" width="64.85546875" style="63" customWidth="1"/>
    <col min="9734" max="9737" width="9.140625" style="63"/>
    <col min="9738" max="9738" width="14.85546875" style="63" customWidth="1"/>
    <col min="9739" max="9982" width="9.140625" style="63"/>
    <col min="9983" max="9983" width="37.7109375" style="63" customWidth="1"/>
    <col min="9984" max="9984" width="9.140625" style="63"/>
    <col min="9985" max="9985" width="12.85546875" style="63" customWidth="1"/>
    <col min="9986" max="9987" width="0" style="63" hidden="1" customWidth="1"/>
    <col min="9988" max="9988" width="18.28515625" style="63" customWidth="1"/>
    <col min="9989" max="9989" width="64.85546875" style="63" customWidth="1"/>
    <col min="9990" max="9993" width="9.140625" style="63"/>
    <col min="9994" max="9994" width="14.85546875" style="63" customWidth="1"/>
    <col min="9995" max="10238" width="9.140625" style="63"/>
    <col min="10239" max="10239" width="37.7109375" style="63" customWidth="1"/>
    <col min="10240" max="10240" width="9.140625" style="63"/>
    <col min="10241" max="10241" width="12.85546875" style="63" customWidth="1"/>
    <col min="10242" max="10243" width="0" style="63" hidden="1" customWidth="1"/>
    <col min="10244" max="10244" width="18.28515625" style="63" customWidth="1"/>
    <col min="10245" max="10245" width="64.85546875" style="63" customWidth="1"/>
    <col min="10246" max="10249" width="9.140625" style="63"/>
    <col min="10250" max="10250" width="14.85546875" style="63" customWidth="1"/>
    <col min="10251" max="10494" width="9.140625" style="63"/>
    <col min="10495" max="10495" width="37.7109375" style="63" customWidth="1"/>
    <col min="10496" max="10496" width="9.140625" style="63"/>
    <col min="10497" max="10497" width="12.85546875" style="63" customWidth="1"/>
    <col min="10498" max="10499" width="0" style="63" hidden="1" customWidth="1"/>
    <col min="10500" max="10500" width="18.28515625" style="63" customWidth="1"/>
    <col min="10501" max="10501" width="64.85546875" style="63" customWidth="1"/>
    <col min="10502" max="10505" width="9.140625" style="63"/>
    <col min="10506" max="10506" width="14.85546875" style="63" customWidth="1"/>
    <col min="10507" max="10750" width="9.140625" style="63"/>
    <col min="10751" max="10751" width="37.7109375" style="63" customWidth="1"/>
    <col min="10752" max="10752" width="9.140625" style="63"/>
    <col min="10753" max="10753" width="12.85546875" style="63" customWidth="1"/>
    <col min="10754" max="10755" width="0" style="63" hidden="1" customWidth="1"/>
    <col min="10756" max="10756" width="18.28515625" style="63" customWidth="1"/>
    <col min="10757" max="10757" width="64.85546875" style="63" customWidth="1"/>
    <col min="10758" max="10761" width="9.140625" style="63"/>
    <col min="10762" max="10762" width="14.85546875" style="63" customWidth="1"/>
    <col min="10763" max="11006" width="9.140625" style="63"/>
    <col min="11007" max="11007" width="37.7109375" style="63" customWidth="1"/>
    <col min="11008" max="11008" width="9.140625" style="63"/>
    <col min="11009" max="11009" width="12.85546875" style="63" customWidth="1"/>
    <col min="11010" max="11011" width="0" style="63" hidden="1" customWidth="1"/>
    <col min="11012" max="11012" width="18.28515625" style="63" customWidth="1"/>
    <col min="11013" max="11013" width="64.85546875" style="63" customWidth="1"/>
    <col min="11014" max="11017" width="9.140625" style="63"/>
    <col min="11018" max="11018" width="14.85546875" style="63" customWidth="1"/>
    <col min="11019" max="11262" width="9.140625" style="63"/>
    <col min="11263" max="11263" width="37.7109375" style="63" customWidth="1"/>
    <col min="11264" max="11264" width="9.140625" style="63"/>
    <col min="11265" max="11265" width="12.85546875" style="63" customWidth="1"/>
    <col min="11266" max="11267" width="0" style="63" hidden="1" customWidth="1"/>
    <col min="11268" max="11268" width="18.28515625" style="63" customWidth="1"/>
    <col min="11269" max="11269" width="64.85546875" style="63" customWidth="1"/>
    <col min="11270" max="11273" width="9.140625" style="63"/>
    <col min="11274" max="11274" width="14.85546875" style="63" customWidth="1"/>
    <col min="11275" max="11518" width="9.140625" style="63"/>
    <col min="11519" max="11519" width="37.7109375" style="63" customWidth="1"/>
    <col min="11520" max="11520" width="9.140625" style="63"/>
    <col min="11521" max="11521" width="12.85546875" style="63" customWidth="1"/>
    <col min="11522" max="11523" width="0" style="63" hidden="1" customWidth="1"/>
    <col min="11524" max="11524" width="18.28515625" style="63" customWidth="1"/>
    <col min="11525" max="11525" width="64.85546875" style="63" customWidth="1"/>
    <col min="11526" max="11529" width="9.140625" style="63"/>
    <col min="11530" max="11530" width="14.85546875" style="63" customWidth="1"/>
    <col min="11531" max="11774" width="9.140625" style="63"/>
    <col min="11775" max="11775" width="37.7109375" style="63" customWidth="1"/>
    <col min="11776" max="11776" width="9.140625" style="63"/>
    <col min="11777" max="11777" width="12.85546875" style="63" customWidth="1"/>
    <col min="11778" max="11779" width="0" style="63" hidden="1" customWidth="1"/>
    <col min="11780" max="11780" width="18.28515625" style="63" customWidth="1"/>
    <col min="11781" max="11781" width="64.85546875" style="63" customWidth="1"/>
    <col min="11782" max="11785" width="9.140625" style="63"/>
    <col min="11786" max="11786" width="14.85546875" style="63" customWidth="1"/>
    <col min="11787" max="12030" width="9.140625" style="63"/>
    <col min="12031" max="12031" width="37.7109375" style="63" customWidth="1"/>
    <col min="12032" max="12032" width="9.140625" style="63"/>
    <col min="12033" max="12033" width="12.85546875" style="63" customWidth="1"/>
    <col min="12034" max="12035" width="0" style="63" hidden="1" customWidth="1"/>
    <col min="12036" max="12036" width="18.28515625" style="63" customWidth="1"/>
    <col min="12037" max="12037" width="64.85546875" style="63" customWidth="1"/>
    <col min="12038" max="12041" width="9.140625" style="63"/>
    <col min="12042" max="12042" width="14.85546875" style="63" customWidth="1"/>
    <col min="12043" max="12286" width="9.140625" style="63"/>
    <col min="12287" max="12287" width="37.7109375" style="63" customWidth="1"/>
    <col min="12288" max="12288" width="9.140625" style="63"/>
    <col min="12289" max="12289" width="12.85546875" style="63" customWidth="1"/>
    <col min="12290" max="12291" width="0" style="63" hidden="1" customWidth="1"/>
    <col min="12292" max="12292" width="18.28515625" style="63" customWidth="1"/>
    <col min="12293" max="12293" width="64.85546875" style="63" customWidth="1"/>
    <col min="12294" max="12297" width="9.140625" style="63"/>
    <col min="12298" max="12298" width="14.85546875" style="63" customWidth="1"/>
    <col min="12299" max="12542" width="9.140625" style="63"/>
    <col min="12543" max="12543" width="37.7109375" style="63" customWidth="1"/>
    <col min="12544" max="12544" width="9.140625" style="63"/>
    <col min="12545" max="12545" width="12.85546875" style="63" customWidth="1"/>
    <col min="12546" max="12547" width="0" style="63" hidden="1" customWidth="1"/>
    <col min="12548" max="12548" width="18.28515625" style="63" customWidth="1"/>
    <col min="12549" max="12549" width="64.85546875" style="63" customWidth="1"/>
    <col min="12550" max="12553" width="9.140625" style="63"/>
    <col min="12554" max="12554" width="14.85546875" style="63" customWidth="1"/>
    <col min="12555" max="12798" width="9.140625" style="63"/>
    <col min="12799" max="12799" width="37.7109375" style="63" customWidth="1"/>
    <col min="12800" max="12800" width="9.140625" style="63"/>
    <col min="12801" max="12801" width="12.85546875" style="63" customWidth="1"/>
    <col min="12802" max="12803" width="0" style="63" hidden="1" customWidth="1"/>
    <col min="12804" max="12804" width="18.28515625" style="63" customWidth="1"/>
    <col min="12805" max="12805" width="64.85546875" style="63" customWidth="1"/>
    <col min="12806" max="12809" width="9.140625" style="63"/>
    <col min="12810" max="12810" width="14.85546875" style="63" customWidth="1"/>
    <col min="12811" max="13054" width="9.140625" style="63"/>
    <col min="13055" max="13055" width="37.7109375" style="63" customWidth="1"/>
    <col min="13056" max="13056" width="9.140625" style="63"/>
    <col min="13057" max="13057" width="12.85546875" style="63" customWidth="1"/>
    <col min="13058" max="13059" width="0" style="63" hidden="1" customWidth="1"/>
    <col min="13060" max="13060" width="18.28515625" style="63" customWidth="1"/>
    <col min="13061" max="13061" width="64.85546875" style="63" customWidth="1"/>
    <col min="13062" max="13065" width="9.140625" style="63"/>
    <col min="13066" max="13066" width="14.85546875" style="63" customWidth="1"/>
    <col min="13067" max="13310" width="9.140625" style="63"/>
    <col min="13311" max="13311" width="37.7109375" style="63" customWidth="1"/>
    <col min="13312" max="13312" width="9.140625" style="63"/>
    <col min="13313" max="13313" width="12.85546875" style="63" customWidth="1"/>
    <col min="13314" max="13315" width="0" style="63" hidden="1" customWidth="1"/>
    <col min="13316" max="13316" width="18.28515625" style="63" customWidth="1"/>
    <col min="13317" max="13317" width="64.85546875" style="63" customWidth="1"/>
    <col min="13318" max="13321" width="9.140625" style="63"/>
    <col min="13322" max="13322" width="14.85546875" style="63" customWidth="1"/>
    <col min="13323" max="13566" width="9.140625" style="63"/>
    <col min="13567" max="13567" width="37.7109375" style="63" customWidth="1"/>
    <col min="13568" max="13568" width="9.140625" style="63"/>
    <col min="13569" max="13569" width="12.85546875" style="63" customWidth="1"/>
    <col min="13570" max="13571" width="0" style="63" hidden="1" customWidth="1"/>
    <col min="13572" max="13572" width="18.28515625" style="63" customWidth="1"/>
    <col min="13573" max="13573" width="64.85546875" style="63" customWidth="1"/>
    <col min="13574" max="13577" width="9.140625" style="63"/>
    <col min="13578" max="13578" width="14.85546875" style="63" customWidth="1"/>
    <col min="13579" max="13822" width="9.140625" style="63"/>
    <col min="13823" max="13823" width="37.7109375" style="63" customWidth="1"/>
    <col min="13824" max="13824" width="9.140625" style="63"/>
    <col min="13825" max="13825" width="12.85546875" style="63" customWidth="1"/>
    <col min="13826" max="13827" width="0" style="63" hidden="1" customWidth="1"/>
    <col min="13828" max="13828" width="18.28515625" style="63" customWidth="1"/>
    <col min="13829" max="13829" width="64.85546875" style="63" customWidth="1"/>
    <col min="13830" max="13833" width="9.140625" style="63"/>
    <col min="13834" max="13834" width="14.85546875" style="63" customWidth="1"/>
    <col min="13835" max="14078" width="9.140625" style="63"/>
    <col min="14079" max="14079" width="37.7109375" style="63" customWidth="1"/>
    <col min="14080" max="14080" width="9.140625" style="63"/>
    <col min="14081" max="14081" width="12.85546875" style="63" customWidth="1"/>
    <col min="14082" max="14083" width="0" style="63" hidden="1" customWidth="1"/>
    <col min="14084" max="14084" width="18.28515625" style="63" customWidth="1"/>
    <col min="14085" max="14085" width="64.85546875" style="63" customWidth="1"/>
    <col min="14086" max="14089" width="9.140625" style="63"/>
    <col min="14090" max="14090" width="14.85546875" style="63" customWidth="1"/>
    <col min="14091" max="14334" width="9.140625" style="63"/>
    <col min="14335" max="14335" width="37.7109375" style="63" customWidth="1"/>
    <col min="14336" max="14336" width="9.140625" style="63"/>
    <col min="14337" max="14337" width="12.85546875" style="63" customWidth="1"/>
    <col min="14338" max="14339" width="0" style="63" hidden="1" customWidth="1"/>
    <col min="14340" max="14340" width="18.28515625" style="63" customWidth="1"/>
    <col min="14341" max="14341" width="64.85546875" style="63" customWidth="1"/>
    <col min="14342" max="14345" width="9.140625" style="63"/>
    <col min="14346" max="14346" width="14.85546875" style="63" customWidth="1"/>
    <col min="14347" max="14590" width="9.140625" style="63"/>
    <col min="14591" max="14591" width="37.7109375" style="63" customWidth="1"/>
    <col min="14592" max="14592" width="9.140625" style="63"/>
    <col min="14593" max="14593" width="12.85546875" style="63" customWidth="1"/>
    <col min="14594" max="14595" width="0" style="63" hidden="1" customWidth="1"/>
    <col min="14596" max="14596" width="18.28515625" style="63" customWidth="1"/>
    <col min="14597" max="14597" width="64.85546875" style="63" customWidth="1"/>
    <col min="14598" max="14601" width="9.140625" style="63"/>
    <col min="14602" max="14602" width="14.85546875" style="63" customWidth="1"/>
    <col min="14603" max="14846" width="9.140625" style="63"/>
    <col min="14847" max="14847" width="37.7109375" style="63" customWidth="1"/>
    <col min="14848" max="14848" width="9.140625" style="63"/>
    <col min="14849" max="14849" width="12.85546875" style="63" customWidth="1"/>
    <col min="14850" max="14851" width="0" style="63" hidden="1" customWidth="1"/>
    <col min="14852" max="14852" width="18.28515625" style="63" customWidth="1"/>
    <col min="14853" max="14853" width="64.85546875" style="63" customWidth="1"/>
    <col min="14854" max="14857" width="9.140625" style="63"/>
    <col min="14858" max="14858" width="14.85546875" style="63" customWidth="1"/>
    <col min="14859" max="15102" width="9.140625" style="63"/>
    <col min="15103" max="15103" width="37.7109375" style="63" customWidth="1"/>
    <col min="15104" max="15104" width="9.140625" style="63"/>
    <col min="15105" max="15105" width="12.85546875" style="63" customWidth="1"/>
    <col min="15106" max="15107" width="0" style="63" hidden="1" customWidth="1"/>
    <col min="15108" max="15108" width="18.28515625" style="63" customWidth="1"/>
    <col min="15109" max="15109" width="64.85546875" style="63" customWidth="1"/>
    <col min="15110" max="15113" width="9.140625" style="63"/>
    <col min="15114" max="15114" width="14.85546875" style="63" customWidth="1"/>
    <col min="15115" max="15358" width="9.140625" style="63"/>
    <col min="15359" max="15359" width="37.7109375" style="63" customWidth="1"/>
    <col min="15360" max="15360" width="9.140625" style="63"/>
    <col min="15361" max="15361" width="12.85546875" style="63" customWidth="1"/>
    <col min="15362" max="15363" width="0" style="63" hidden="1" customWidth="1"/>
    <col min="15364" max="15364" width="18.28515625" style="63" customWidth="1"/>
    <col min="15365" max="15365" width="64.85546875" style="63" customWidth="1"/>
    <col min="15366" max="15369" width="9.140625" style="63"/>
    <col min="15370" max="15370" width="14.85546875" style="63" customWidth="1"/>
    <col min="15371" max="15614" width="9.140625" style="63"/>
    <col min="15615" max="15615" width="37.7109375" style="63" customWidth="1"/>
    <col min="15616" max="15616" width="9.140625" style="63"/>
    <col min="15617" max="15617" width="12.85546875" style="63" customWidth="1"/>
    <col min="15618" max="15619" width="0" style="63" hidden="1" customWidth="1"/>
    <col min="15620" max="15620" width="18.28515625" style="63" customWidth="1"/>
    <col min="15621" max="15621" width="64.85546875" style="63" customWidth="1"/>
    <col min="15622" max="15625" width="9.140625" style="63"/>
    <col min="15626" max="15626" width="14.85546875" style="63" customWidth="1"/>
    <col min="15627" max="15870" width="9.140625" style="63"/>
    <col min="15871" max="15871" width="37.7109375" style="63" customWidth="1"/>
    <col min="15872" max="15872" width="9.140625" style="63"/>
    <col min="15873" max="15873" width="12.85546875" style="63" customWidth="1"/>
    <col min="15874" max="15875" width="0" style="63" hidden="1" customWidth="1"/>
    <col min="15876" max="15876" width="18.28515625" style="63" customWidth="1"/>
    <col min="15877" max="15877" width="64.85546875" style="63" customWidth="1"/>
    <col min="15878" max="15881" width="9.140625" style="63"/>
    <col min="15882" max="15882" width="14.85546875" style="63" customWidth="1"/>
    <col min="15883" max="16126" width="9.140625" style="63"/>
    <col min="16127" max="16127" width="37.7109375" style="63" customWidth="1"/>
    <col min="16128" max="16128" width="9.140625" style="63"/>
    <col min="16129" max="16129" width="12.85546875" style="63" customWidth="1"/>
    <col min="16130" max="16131" width="0" style="63" hidden="1" customWidth="1"/>
    <col min="16132" max="16132" width="18.28515625" style="63" customWidth="1"/>
    <col min="16133" max="16133" width="64.85546875" style="63" customWidth="1"/>
    <col min="16134" max="16137" width="9.140625" style="63"/>
    <col min="16138" max="16138" width="14.85546875" style="63" customWidth="1"/>
    <col min="16139" max="16384" width="9.140625" style="63"/>
  </cols>
  <sheetData>
    <row r="1" spans="1:46" ht="18.75" x14ac:dyDescent="0.25">
      <c r="N1" s="39" t="s">
        <v>66</v>
      </c>
    </row>
    <row r="2" spans="1:46" ht="18.75" x14ac:dyDescent="0.3">
      <c r="N2" s="15" t="s">
        <v>8</v>
      </c>
    </row>
    <row r="3" spans="1:46" ht="18.75" x14ac:dyDescent="0.3">
      <c r="N3" s="15" t="s">
        <v>65</v>
      </c>
    </row>
    <row r="4" spans="1:46" ht="18.75" x14ac:dyDescent="0.3">
      <c r="M4" s="15"/>
    </row>
    <row r="5" spans="1:46" x14ac:dyDescent="0.25">
      <c r="A5" s="429" t="str">
        <f>'2. паспорт  ТП'!A4:S4</f>
        <v>Год раскрытия информации: 2017 год</v>
      </c>
      <c r="B5" s="429"/>
      <c r="C5" s="429"/>
      <c r="D5" s="429"/>
      <c r="E5" s="429"/>
      <c r="F5" s="429"/>
      <c r="G5" s="429"/>
      <c r="H5" s="429"/>
      <c r="I5" s="429"/>
      <c r="J5" s="429"/>
      <c r="K5" s="429"/>
      <c r="L5" s="429"/>
      <c r="M5" s="429"/>
      <c r="N5" s="429"/>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row>
    <row r="6" spans="1:46" ht="18.75" x14ac:dyDescent="0.3">
      <c r="M6" s="15"/>
    </row>
    <row r="7" spans="1:46" ht="18.75" x14ac:dyDescent="0.25">
      <c r="A7" s="440" t="s">
        <v>7</v>
      </c>
      <c r="B7" s="440"/>
      <c r="C7" s="440"/>
      <c r="D7" s="440"/>
      <c r="E7" s="440"/>
      <c r="F7" s="440"/>
      <c r="G7" s="440"/>
      <c r="H7" s="440"/>
      <c r="I7" s="440"/>
      <c r="J7" s="440"/>
      <c r="K7" s="440"/>
      <c r="L7" s="440"/>
      <c r="M7" s="440"/>
      <c r="N7" s="440"/>
    </row>
    <row r="8" spans="1:46" ht="18.75" x14ac:dyDescent="0.25">
      <c r="A8" s="440"/>
      <c r="B8" s="440"/>
      <c r="C8" s="440"/>
      <c r="D8" s="440"/>
      <c r="E8" s="440"/>
      <c r="F8" s="440"/>
      <c r="G8" s="440"/>
      <c r="H8" s="440"/>
      <c r="I8" s="440"/>
      <c r="J8" s="440"/>
      <c r="K8" s="440"/>
      <c r="L8" s="440"/>
      <c r="M8" s="440"/>
      <c r="N8" s="440"/>
    </row>
    <row r="9" spans="1:46" x14ac:dyDescent="0.25">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row>
    <row r="10" spans="1:46" x14ac:dyDescent="0.25">
      <c r="A10" s="445" t="s">
        <v>6</v>
      </c>
      <c r="B10" s="445"/>
      <c r="C10" s="445"/>
      <c r="D10" s="445"/>
      <c r="E10" s="445"/>
      <c r="F10" s="445"/>
      <c r="G10" s="445"/>
      <c r="H10" s="445"/>
      <c r="I10" s="445"/>
      <c r="J10" s="445"/>
      <c r="K10" s="445"/>
      <c r="L10" s="445"/>
      <c r="M10" s="445"/>
      <c r="N10" s="445"/>
    </row>
    <row r="11" spans="1:46" ht="18.75" x14ac:dyDescent="0.25">
      <c r="A11" s="440"/>
      <c r="B11" s="440"/>
      <c r="C11" s="440"/>
      <c r="D11" s="440"/>
      <c r="E11" s="440"/>
      <c r="F11" s="440"/>
      <c r="G11" s="440"/>
      <c r="H11" s="440"/>
      <c r="I11" s="440"/>
      <c r="J11" s="440"/>
      <c r="K11" s="440"/>
      <c r="L11" s="440"/>
      <c r="M11" s="440"/>
      <c r="N11" s="440"/>
    </row>
    <row r="12" spans="1:46" x14ac:dyDescent="0.25">
      <c r="A12" s="441" t="str">
        <f>'1. паспорт местоположение'!A12:C12</f>
        <v>G_16-0304</v>
      </c>
      <c r="B12" s="441"/>
      <c r="C12" s="441"/>
      <c r="D12" s="441"/>
      <c r="E12" s="441"/>
      <c r="F12" s="441"/>
      <c r="G12" s="441"/>
      <c r="H12" s="441"/>
      <c r="I12" s="441"/>
      <c r="J12" s="441"/>
      <c r="K12" s="441"/>
      <c r="L12" s="441"/>
      <c r="M12" s="441"/>
      <c r="N12" s="441"/>
    </row>
    <row r="13" spans="1:46" x14ac:dyDescent="0.25">
      <c r="A13" s="445" t="s">
        <v>5</v>
      </c>
      <c r="B13" s="445"/>
      <c r="C13" s="445"/>
      <c r="D13" s="445"/>
      <c r="E13" s="445"/>
      <c r="F13" s="445"/>
      <c r="G13" s="445"/>
      <c r="H13" s="445"/>
      <c r="I13" s="445"/>
      <c r="J13" s="445"/>
      <c r="K13" s="445"/>
      <c r="L13" s="445"/>
      <c r="M13" s="445"/>
      <c r="N13" s="445"/>
    </row>
    <row r="14" spans="1:46" ht="18.75" x14ac:dyDescent="0.25">
      <c r="A14" s="446"/>
      <c r="B14" s="446"/>
      <c r="C14" s="446"/>
      <c r="D14" s="446"/>
      <c r="E14" s="446"/>
      <c r="F14" s="446"/>
      <c r="G14" s="446"/>
      <c r="H14" s="446"/>
      <c r="I14" s="446"/>
      <c r="J14" s="446"/>
      <c r="K14" s="446"/>
      <c r="L14" s="446"/>
      <c r="M14" s="446"/>
      <c r="N14" s="446"/>
    </row>
    <row r="15" spans="1:46" x14ac:dyDescent="0.25">
      <c r="A15" s="441" t="str">
        <f>'1. паспорт местоположение'!A15</f>
        <v>ПСД по титулу "Строительство ПС 110 кВ Флотская и двухцепной ВЛ 110 кВ ПС Морская - ПС Флотская"</v>
      </c>
      <c r="B15" s="441"/>
      <c r="C15" s="441"/>
      <c r="D15" s="441"/>
      <c r="E15" s="441"/>
      <c r="F15" s="441"/>
      <c r="G15" s="441"/>
      <c r="H15" s="441"/>
      <c r="I15" s="441"/>
      <c r="J15" s="441"/>
      <c r="K15" s="441"/>
      <c r="L15" s="441"/>
      <c r="M15" s="441"/>
      <c r="N15" s="441"/>
    </row>
    <row r="16" spans="1:46" x14ac:dyDescent="0.25">
      <c r="A16" s="445" t="s">
        <v>4</v>
      </c>
      <c r="B16" s="445"/>
      <c r="C16" s="445"/>
      <c r="D16" s="445"/>
      <c r="E16" s="445"/>
      <c r="F16" s="445"/>
      <c r="G16" s="445"/>
      <c r="H16" s="445"/>
      <c r="I16" s="445"/>
      <c r="J16" s="445"/>
      <c r="K16" s="445"/>
      <c r="L16" s="445"/>
      <c r="M16" s="445"/>
      <c r="N16" s="445"/>
    </row>
    <row r="17" spans="1:14" ht="15.75" customHeight="1" x14ac:dyDescent="0.25">
      <c r="N17" s="102"/>
    </row>
    <row r="18" spans="1:14" x14ac:dyDescent="0.25">
      <c r="M18" s="101"/>
    </row>
    <row r="19" spans="1:14" ht="15.75" customHeight="1" x14ac:dyDescent="0.25">
      <c r="A19" s="517" t="s">
        <v>500</v>
      </c>
      <c r="B19" s="517"/>
      <c r="C19" s="517"/>
      <c r="D19" s="517"/>
      <c r="E19" s="517"/>
      <c r="F19" s="517"/>
      <c r="G19" s="517"/>
      <c r="H19" s="517"/>
      <c r="I19" s="517"/>
      <c r="J19" s="517"/>
      <c r="K19" s="517"/>
      <c r="L19" s="517"/>
      <c r="M19" s="517"/>
      <c r="N19" s="517"/>
    </row>
    <row r="20" spans="1:14" x14ac:dyDescent="0.25">
      <c r="A20" s="67"/>
      <c r="B20" s="67"/>
      <c r="C20" s="100"/>
      <c r="D20" s="100"/>
      <c r="E20" s="100"/>
      <c r="F20" s="100"/>
      <c r="G20" s="100"/>
      <c r="H20" s="100"/>
      <c r="I20" s="100"/>
      <c r="J20" s="100"/>
      <c r="K20" s="100"/>
      <c r="L20" s="100"/>
      <c r="M20" s="100"/>
      <c r="N20" s="100"/>
    </row>
    <row r="21" spans="1:14" ht="28.5" customHeight="1" x14ac:dyDescent="0.25">
      <c r="A21" s="506" t="s">
        <v>220</v>
      </c>
      <c r="B21" s="506" t="s">
        <v>219</v>
      </c>
      <c r="C21" s="512" t="s">
        <v>432</v>
      </c>
      <c r="D21" s="512"/>
      <c r="E21" s="512"/>
      <c r="F21" s="512"/>
      <c r="G21" s="513"/>
      <c r="H21" s="513"/>
      <c r="I21" s="512"/>
      <c r="J21" s="512"/>
      <c r="K21" s="507" t="s">
        <v>218</v>
      </c>
      <c r="L21" s="509" t="s">
        <v>434</v>
      </c>
      <c r="M21" s="506" t="s">
        <v>217</v>
      </c>
      <c r="N21" s="508" t="s">
        <v>433</v>
      </c>
    </row>
    <row r="22" spans="1:14" ht="58.5" customHeight="1" x14ac:dyDescent="0.25">
      <c r="A22" s="506"/>
      <c r="B22" s="506"/>
      <c r="C22" s="514" t="s">
        <v>2</v>
      </c>
      <c r="D22" s="514"/>
      <c r="E22" s="156"/>
      <c r="F22" s="157"/>
      <c r="G22" s="515" t="s">
        <v>9</v>
      </c>
      <c r="H22" s="516"/>
      <c r="I22" s="515" t="s">
        <v>703</v>
      </c>
      <c r="J22" s="516"/>
      <c r="K22" s="507"/>
      <c r="L22" s="510"/>
      <c r="M22" s="506"/>
      <c r="N22" s="508"/>
    </row>
    <row r="23" spans="1:14" ht="47.25" x14ac:dyDescent="0.25">
      <c r="A23" s="506"/>
      <c r="B23" s="506"/>
      <c r="C23" s="99" t="s">
        <v>216</v>
      </c>
      <c r="D23" s="99" t="s">
        <v>215</v>
      </c>
      <c r="E23" s="99" t="s">
        <v>216</v>
      </c>
      <c r="F23" s="99" t="s">
        <v>215</v>
      </c>
      <c r="G23" s="99" t="s">
        <v>216</v>
      </c>
      <c r="H23" s="99" t="s">
        <v>215</v>
      </c>
      <c r="I23" s="99" t="s">
        <v>216</v>
      </c>
      <c r="J23" s="99" t="s">
        <v>215</v>
      </c>
      <c r="K23" s="507"/>
      <c r="L23" s="511"/>
      <c r="M23" s="506"/>
      <c r="N23" s="508"/>
    </row>
    <row r="24" spans="1:14" x14ac:dyDescent="0.25">
      <c r="A24" s="74">
        <v>1</v>
      </c>
      <c r="B24" s="74">
        <v>2</v>
      </c>
      <c r="C24" s="99">
        <v>3</v>
      </c>
      <c r="D24" s="99">
        <v>4</v>
      </c>
      <c r="E24" s="99">
        <v>5</v>
      </c>
      <c r="F24" s="99">
        <v>6</v>
      </c>
      <c r="G24" s="421">
        <v>5</v>
      </c>
      <c r="H24" s="421">
        <v>6</v>
      </c>
      <c r="I24" s="99">
        <v>5</v>
      </c>
      <c r="J24" s="99">
        <v>6</v>
      </c>
      <c r="K24" s="99">
        <v>7</v>
      </c>
      <c r="L24" s="99">
        <v>8</v>
      </c>
      <c r="M24" s="99">
        <v>9</v>
      </c>
      <c r="N24" s="99">
        <v>10</v>
      </c>
    </row>
    <row r="25" spans="1:14" x14ac:dyDescent="0.25">
      <c r="A25" s="91">
        <v>1</v>
      </c>
      <c r="B25" s="92" t="s">
        <v>214</v>
      </c>
      <c r="C25" s="92"/>
      <c r="D25" s="97"/>
      <c r="E25" s="97"/>
      <c r="F25" s="97"/>
      <c r="G25" s="422"/>
      <c r="H25" s="422"/>
      <c r="I25" s="97"/>
      <c r="J25" s="97"/>
      <c r="K25" s="97"/>
      <c r="L25" s="97"/>
      <c r="M25" s="88"/>
      <c r="N25" s="111"/>
    </row>
    <row r="26" spans="1:14" ht="21.75" customHeight="1" x14ac:dyDescent="0.25">
      <c r="A26" s="91" t="s">
        <v>213</v>
      </c>
      <c r="B26" s="98" t="s">
        <v>439</v>
      </c>
      <c r="C26" s="400" t="s">
        <v>672</v>
      </c>
      <c r="D26" s="400" t="s">
        <v>672</v>
      </c>
      <c r="E26" s="400" t="s">
        <v>672</v>
      </c>
      <c r="F26" s="400" t="s">
        <v>672</v>
      </c>
      <c r="G26" s="400" t="s">
        <v>672</v>
      </c>
      <c r="H26" s="400" t="s">
        <v>672</v>
      </c>
      <c r="I26" s="400" t="s">
        <v>672</v>
      </c>
      <c r="J26" s="400" t="s">
        <v>672</v>
      </c>
      <c r="K26" s="416"/>
      <c r="L26" s="97"/>
      <c r="M26" s="88"/>
      <c r="N26" s="88"/>
    </row>
    <row r="27" spans="1:14" s="70" customFormat="1" ht="39" customHeight="1" x14ac:dyDescent="0.25">
      <c r="A27" s="91" t="s">
        <v>212</v>
      </c>
      <c r="B27" s="98" t="s">
        <v>441</v>
      </c>
      <c r="C27" s="400" t="s">
        <v>672</v>
      </c>
      <c r="D27" s="400" t="s">
        <v>672</v>
      </c>
      <c r="E27" s="400" t="s">
        <v>672</v>
      </c>
      <c r="F27" s="400" t="s">
        <v>672</v>
      </c>
      <c r="G27" s="400" t="s">
        <v>672</v>
      </c>
      <c r="H27" s="400" t="s">
        <v>672</v>
      </c>
      <c r="I27" s="400" t="s">
        <v>672</v>
      </c>
      <c r="J27" s="400" t="s">
        <v>672</v>
      </c>
      <c r="K27" s="416"/>
      <c r="L27" s="97"/>
      <c r="M27" s="88"/>
      <c r="N27" s="88"/>
    </row>
    <row r="28" spans="1:14" s="70" customFormat="1" ht="70.5" customHeight="1" x14ac:dyDescent="0.25">
      <c r="A28" s="91" t="s">
        <v>440</v>
      </c>
      <c r="B28" s="98" t="s">
        <v>445</v>
      </c>
      <c r="C28" s="400" t="s">
        <v>672</v>
      </c>
      <c r="D28" s="400" t="s">
        <v>672</v>
      </c>
      <c r="E28" s="97"/>
      <c r="F28" s="97"/>
      <c r="G28" s="415">
        <v>42760</v>
      </c>
      <c r="H28" s="415">
        <v>42760</v>
      </c>
      <c r="I28" s="415">
        <v>42760</v>
      </c>
      <c r="J28" s="415">
        <v>42760</v>
      </c>
      <c r="K28" s="416">
        <v>100</v>
      </c>
      <c r="L28" s="97"/>
      <c r="M28" s="88"/>
      <c r="N28" s="88"/>
    </row>
    <row r="29" spans="1:14" s="70" customFormat="1" ht="54" customHeight="1" x14ac:dyDescent="0.25">
      <c r="A29" s="91" t="s">
        <v>211</v>
      </c>
      <c r="B29" s="98" t="s">
        <v>444</v>
      </c>
      <c r="C29" s="400" t="s">
        <v>672</v>
      </c>
      <c r="D29" s="400" t="s">
        <v>672</v>
      </c>
      <c r="E29" s="97"/>
      <c r="F29" s="97"/>
      <c r="G29" s="422"/>
      <c r="H29" s="422"/>
      <c r="I29" s="415">
        <v>42886</v>
      </c>
      <c r="J29" s="415">
        <v>42886</v>
      </c>
      <c r="K29" s="416"/>
      <c r="L29" s="97"/>
      <c r="M29" s="88"/>
      <c r="N29" s="88"/>
    </row>
    <row r="30" spans="1:14" s="70" customFormat="1" ht="42" customHeight="1" x14ac:dyDescent="0.25">
      <c r="A30" s="91" t="s">
        <v>210</v>
      </c>
      <c r="B30" s="98" t="s">
        <v>446</v>
      </c>
      <c r="C30" s="400" t="s">
        <v>672</v>
      </c>
      <c r="D30" s="400" t="s">
        <v>672</v>
      </c>
      <c r="E30" s="97"/>
      <c r="F30" s="97"/>
      <c r="G30" s="422"/>
      <c r="H30" s="422"/>
      <c r="I30" s="415">
        <v>42886</v>
      </c>
      <c r="J30" s="415">
        <v>42901</v>
      </c>
      <c r="K30" s="416"/>
      <c r="L30" s="97"/>
      <c r="M30" s="88"/>
      <c r="N30" s="88"/>
    </row>
    <row r="31" spans="1:14" s="70" customFormat="1" ht="37.5" customHeight="1" x14ac:dyDescent="0.25">
      <c r="A31" s="91" t="s">
        <v>209</v>
      </c>
      <c r="B31" s="90" t="s">
        <v>442</v>
      </c>
      <c r="C31" s="400" t="s">
        <v>672</v>
      </c>
      <c r="D31" s="400" t="s">
        <v>672</v>
      </c>
      <c r="E31" s="97"/>
      <c r="F31" s="97"/>
      <c r="G31" s="401">
        <v>42657</v>
      </c>
      <c r="H31" s="401">
        <v>42688</v>
      </c>
      <c r="I31" s="401">
        <v>42657</v>
      </c>
      <c r="J31" s="401">
        <v>42688</v>
      </c>
      <c r="K31" s="416">
        <v>100</v>
      </c>
      <c r="L31" s="97"/>
      <c r="M31" s="88"/>
      <c r="N31" s="88"/>
    </row>
    <row r="32" spans="1:14" s="70" customFormat="1" ht="31.5" x14ac:dyDescent="0.25">
      <c r="A32" s="91" t="s">
        <v>207</v>
      </c>
      <c r="B32" s="90" t="s">
        <v>447</v>
      </c>
      <c r="C32" s="400" t="s">
        <v>672</v>
      </c>
      <c r="D32" s="400" t="s">
        <v>672</v>
      </c>
      <c r="E32" s="97"/>
      <c r="F32" s="97"/>
      <c r="G32" s="422"/>
      <c r="H32" s="422"/>
      <c r="I32" s="401">
        <v>42870</v>
      </c>
      <c r="J32" s="402">
        <v>42886</v>
      </c>
      <c r="K32" s="416"/>
      <c r="L32" s="97"/>
      <c r="M32" s="88"/>
      <c r="N32" s="88"/>
    </row>
    <row r="33" spans="1:14" s="70" customFormat="1" ht="37.5" customHeight="1" x14ac:dyDescent="0.25">
      <c r="A33" s="91" t="s">
        <v>458</v>
      </c>
      <c r="B33" s="90" t="s">
        <v>371</v>
      </c>
      <c r="C33" s="400" t="s">
        <v>672</v>
      </c>
      <c r="D33" s="400" t="s">
        <v>672</v>
      </c>
      <c r="E33" s="97"/>
      <c r="F33" s="97"/>
      <c r="G33" s="422"/>
      <c r="H33" s="422"/>
      <c r="I33" s="401">
        <v>42886</v>
      </c>
      <c r="J33" s="402">
        <v>42947</v>
      </c>
      <c r="K33" s="416"/>
      <c r="L33" s="97"/>
      <c r="M33" s="88"/>
      <c r="N33" s="88"/>
    </row>
    <row r="34" spans="1:14" s="70" customFormat="1" ht="47.25" customHeight="1" x14ac:dyDescent="0.25">
      <c r="A34" s="91" t="s">
        <v>459</v>
      </c>
      <c r="B34" s="90" t="s">
        <v>451</v>
      </c>
      <c r="C34" s="400" t="s">
        <v>672</v>
      </c>
      <c r="D34" s="400" t="s">
        <v>672</v>
      </c>
      <c r="E34" s="96"/>
      <c r="F34" s="96"/>
      <c r="G34" s="417" t="s">
        <v>706</v>
      </c>
      <c r="H34" s="417" t="s">
        <v>706</v>
      </c>
      <c r="I34" s="417" t="s">
        <v>706</v>
      </c>
      <c r="J34" s="417" t="s">
        <v>706</v>
      </c>
      <c r="K34" s="418"/>
      <c r="L34" s="96"/>
      <c r="M34" s="96"/>
      <c r="N34" s="88"/>
    </row>
    <row r="35" spans="1:14" s="70" customFormat="1" ht="49.5" customHeight="1" x14ac:dyDescent="0.25">
      <c r="A35" s="91" t="s">
        <v>460</v>
      </c>
      <c r="B35" s="90" t="s">
        <v>208</v>
      </c>
      <c r="C35" s="400" t="s">
        <v>672</v>
      </c>
      <c r="D35" s="400" t="s">
        <v>672</v>
      </c>
      <c r="E35" s="96"/>
      <c r="F35" s="96"/>
      <c r="G35" s="423"/>
      <c r="H35" s="423"/>
      <c r="I35" s="402">
        <v>42947</v>
      </c>
      <c r="J35" s="402">
        <v>42962</v>
      </c>
      <c r="K35" s="418"/>
      <c r="L35" s="96"/>
      <c r="M35" s="96"/>
      <c r="N35" s="88"/>
    </row>
    <row r="36" spans="1:14" ht="37.5" customHeight="1" x14ac:dyDescent="0.25">
      <c r="A36" s="91" t="s">
        <v>461</v>
      </c>
      <c r="B36" s="90" t="s">
        <v>443</v>
      </c>
      <c r="C36" s="400" t="s">
        <v>672</v>
      </c>
      <c r="D36" s="400" t="s">
        <v>672</v>
      </c>
      <c r="E36" s="95"/>
      <c r="F36" s="94"/>
      <c r="G36" s="424"/>
      <c r="H36" s="424"/>
      <c r="I36" s="402">
        <v>42962</v>
      </c>
      <c r="J36" s="403">
        <v>42977</v>
      </c>
      <c r="K36" s="419"/>
      <c r="L36" s="93"/>
      <c r="M36" s="88"/>
      <c r="N36" s="88"/>
    </row>
    <row r="37" spans="1:14" x14ac:dyDescent="0.25">
      <c r="A37" s="91" t="s">
        <v>462</v>
      </c>
      <c r="B37" s="90" t="s">
        <v>206</v>
      </c>
      <c r="C37" s="400" t="s">
        <v>672</v>
      </c>
      <c r="D37" s="400" t="s">
        <v>672</v>
      </c>
      <c r="E37" s="95"/>
      <c r="F37" s="94"/>
      <c r="G37" s="424"/>
      <c r="H37" s="424"/>
      <c r="I37" s="415">
        <v>42947</v>
      </c>
      <c r="J37" s="415">
        <v>42962</v>
      </c>
      <c r="K37" s="419"/>
      <c r="L37" s="93"/>
      <c r="M37" s="88"/>
      <c r="N37" s="88"/>
    </row>
    <row r="38" spans="1:14" x14ac:dyDescent="0.25">
      <c r="A38" s="91" t="s">
        <v>463</v>
      </c>
      <c r="B38" s="92" t="s">
        <v>205</v>
      </c>
      <c r="C38" s="89"/>
      <c r="D38" s="88"/>
      <c r="E38" s="88"/>
      <c r="F38" s="88"/>
      <c r="G38" s="404"/>
      <c r="H38" s="404"/>
      <c r="I38" s="404"/>
      <c r="J38" s="404"/>
      <c r="K38" s="88"/>
      <c r="L38" s="88"/>
      <c r="M38" s="88"/>
      <c r="N38" s="88"/>
    </row>
    <row r="39" spans="1:14" ht="63" x14ac:dyDescent="0.25">
      <c r="A39" s="91">
        <v>2</v>
      </c>
      <c r="B39" s="90" t="s">
        <v>448</v>
      </c>
      <c r="C39" s="400" t="s">
        <v>672</v>
      </c>
      <c r="D39" s="400" t="s">
        <v>672</v>
      </c>
      <c r="E39" s="88"/>
      <c r="F39" s="88"/>
      <c r="G39" s="400" t="s">
        <v>672</v>
      </c>
      <c r="H39" s="400" t="s">
        <v>672</v>
      </c>
      <c r="I39" s="400" t="s">
        <v>672</v>
      </c>
      <c r="J39" s="400" t="s">
        <v>672</v>
      </c>
      <c r="K39" s="88"/>
      <c r="L39" s="88"/>
      <c r="M39" s="88"/>
      <c r="N39" s="88"/>
    </row>
    <row r="40" spans="1:14" ht="33.75" customHeight="1" x14ac:dyDescent="0.25">
      <c r="A40" s="91" t="s">
        <v>204</v>
      </c>
      <c r="B40" s="90" t="s">
        <v>450</v>
      </c>
      <c r="C40" s="400" t="s">
        <v>672</v>
      </c>
      <c r="D40" s="400" t="s">
        <v>672</v>
      </c>
      <c r="E40" s="88"/>
      <c r="F40" s="88"/>
      <c r="G40" s="400" t="s">
        <v>672</v>
      </c>
      <c r="H40" s="400" t="s">
        <v>672</v>
      </c>
      <c r="I40" s="400" t="s">
        <v>672</v>
      </c>
      <c r="J40" s="400" t="s">
        <v>672</v>
      </c>
      <c r="K40" s="88"/>
      <c r="L40" s="88"/>
      <c r="M40" s="88"/>
      <c r="N40" s="88"/>
    </row>
    <row r="41" spans="1:14" ht="63" customHeight="1" x14ac:dyDescent="0.25">
      <c r="A41" s="91" t="s">
        <v>203</v>
      </c>
      <c r="B41" s="92" t="s">
        <v>531</v>
      </c>
      <c r="C41" s="400"/>
      <c r="D41" s="400"/>
      <c r="E41" s="88"/>
      <c r="F41" s="88"/>
      <c r="G41" s="404"/>
      <c r="H41" s="404"/>
      <c r="I41" s="404"/>
      <c r="J41" s="404"/>
      <c r="K41" s="88"/>
      <c r="L41" s="88"/>
      <c r="M41" s="88"/>
      <c r="N41" s="88"/>
    </row>
    <row r="42" spans="1:14" ht="58.5" customHeight="1" x14ac:dyDescent="0.25">
      <c r="A42" s="91">
        <v>3</v>
      </c>
      <c r="B42" s="90" t="s">
        <v>449</v>
      </c>
      <c r="C42" s="400" t="s">
        <v>672</v>
      </c>
      <c r="D42" s="400" t="s">
        <v>672</v>
      </c>
      <c r="E42" s="88"/>
      <c r="F42" s="88"/>
      <c r="G42" s="400" t="s">
        <v>672</v>
      </c>
      <c r="H42" s="400" t="s">
        <v>672</v>
      </c>
      <c r="I42" s="400" t="s">
        <v>672</v>
      </c>
      <c r="J42" s="400" t="s">
        <v>672</v>
      </c>
      <c r="K42" s="88"/>
      <c r="L42" s="88"/>
      <c r="M42" s="88"/>
      <c r="N42" s="88"/>
    </row>
    <row r="43" spans="1:14" ht="34.5" customHeight="1" x14ac:dyDescent="0.25">
      <c r="A43" s="91" t="s">
        <v>202</v>
      </c>
      <c r="B43" s="90" t="s">
        <v>200</v>
      </c>
      <c r="C43" s="400" t="s">
        <v>672</v>
      </c>
      <c r="D43" s="400" t="s">
        <v>672</v>
      </c>
      <c r="E43" s="88"/>
      <c r="F43" s="88"/>
      <c r="G43" s="400" t="s">
        <v>672</v>
      </c>
      <c r="H43" s="400" t="s">
        <v>672</v>
      </c>
      <c r="I43" s="400" t="s">
        <v>672</v>
      </c>
      <c r="J43" s="400" t="s">
        <v>672</v>
      </c>
      <c r="K43" s="88"/>
      <c r="L43" s="88"/>
      <c r="M43" s="88"/>
      <c r="N43" s="88"/>
    </row>
    <row r="44" spans="1:14" ht="24.75" customHeight="1" x14ac:dyDescent="0.25">
      <c r="A44" s="91" t="s">
        <v>201</v>
      </c>
      <c r="B44" s="90" t="s">
        <v>198</v>
      </c>
      <c r="C44" s="400" t="s">
        <v>672</v>
      </c>
      <c r="D44" s="400" t="s">
        <v>672</v>
      </c>
      <c r="E44" s="88"/>
      <c r="F44" s="88"/>
      <c r="G44" s="400" t="s">
        <v>672</v>
      </c>
      <c r="H44" s="400" t="s">
        <v>672</v>
      </c>
      <c r="I44" s="400" t="s">
        <v>672</v>
      </c>
      <c r="J44" s="400" t="s">
        <v>672</v>
      </c>
      <c r="K44" s="88"/>
      <c r="L44" s="88"/>
      <c r="M44" s="88"/>
      <c r="N44" s="88"/>
    </row>
    <row r="45" spans="1:14" ht="90.75" customHeight="1" x14ac:dyDescent="0.25">
      <c r="A45" s="91" t="s">
        <v>199</v>
      </c>
      <c r="B45" s="90" t="s">
        <v>454</v>
      </c>
      <c r="C45" s="400" t="s">
        <v>672</v>
      </c>
      <c r="D45" s="400" t="s">
        <v>672</v>
      </c>
      <c r="E45" s="88"/>
      <c r="F45" s="88"/>
      <c r="G45" s="400" t="s">
        <v>672</v>
      </c>
      <c r="H45" s="400" t="s">
        <v>672</v>
      </c>
      <c r="I45" s="400" t="s">
        <v>672</v>
      </c>
      <c r="J45" s="400" t="s">
        <v>672</v>
      </c>
      <c r="K45" s="88"/>
      <c r="L45" s="88"/>
      <c r="M45" s="88"/>
      <c r="N45" s="88"/>
    </row>
    <row r="46" spans="1:14" ht="167.25" customHeight="1" x14ac:dyDescent="0.25">
      <c r="A46" s="91" t="s">
        <v>197</v>
      </c>
      <c r="B46" s="90" t="s">
        <v>452</v>
      </c>
      <c r="C46" s="400" t="s">
        <v>672</v>
      </c>
      <c r="D46" s="400" t="s">
        <v>672</v>
      </c>
      <c r="E46" s="88"/>
      <c r="F46" s="88"/>
      <c r="G46" s="400" t="s">
        <v>672</v>
      </c>
      <c r="H46" s="400" t="s">
        <v>672</v>
      </c>
      <c r="I46" s="400" t="s">
        <v>672</v>
      </c>
      <c r="J46" s="400" t="s">
        <v>672</v>
      </c>
      <c r="K46" s="88"/>
      <c r="L46" s="88"/>
      <c r="M46" s="88"/>
      <c r="N46" s="88"/>
    </row>
    <row r="47" spans="1:14" ht="30.75" customHeight="1" x14ac:dyDescent="0.25">
      <c r="A47" s="91" t="s">
        <v>195</v>
      </c>
      <c r="B47" s="90" t="s">
        <v>196</v>
      </c>
      <c r="C47" s="400" t="s">
        <v>672</v>
      </c>
      <c r="D47" s="400" t="s">
        <v>672</v>
      </c>
      <c r="E47" s="88"/>
      <c r="F47" s="88"/>
      <c r="G47" s="400" t="s">
        <v>672</v>
      </c>
      <c r="H47" s="400" t="s">
        <v>672</v>
      </c>
      <c r="I47" s="400" t="s">
        <v>672</v>
      </c>
      <c r="J47" s="400" t="s">
        <v>672</v>
      </c>
      <c r="K47" s="88"/>
      <c r="L47" s="88"/>
      <c r="M47" s="88"/>
      <c r="N47" s="88"/>
    </row>
    <row r="48" spans="1:14" ht="37.5" customHeight="1" x14ac:dyDescent="0.25">
      <c r="A48" s="91" t="s">
        <v>464</v>
      </c>
      <c r="B48" s="92" t="s">
        <v>194</v>
      </c>
      <c r="C48" s="89"/>
      <c r="D48" s="88"/>
      <c r="E48" s="88"/>
      <c r="F48" s="88"/>
      <c r="G48" s="404"/>
      <c r="H48" s="404"/>
      <c r="I48" s="404"/>
      <c r="J48" s="404"/>
      <c r="K48" s="88"/>
      <c r="L48" s="88"/>
      <c r="M48" s="88"/>
      <c r="N48" s="88"/>
    </row>
    <row r="49" spans="1:14" ht="35.25" customHeight="1" x14ac:dyDescent="0.25">
      <c r="A49" s="91">
        <v>4</v>
      </c>
      <c r="B49" s="90" t="s">
        <v>192</v>
      </c>
      <c r="C49" s="400" t="s">
        <v>672</v>
      </c>
      <c r="D49" s="400" t="s">
        <v>672</v>
      </c>
      <c r="E49" s="88"/>
      <c r="F49" s="88"/>
      <c r="G49" s="400" t="s">
        <v>672</v>
      </c>
      <c r="H49" s="400" t="s">
        <v>672</v>
      </c>
      <c r="I49" s="400" t="s">
        <v>672</v>
      </c>
      <c r="J49" s="400" t="s">
        <v>672</v>
      </c>
      <c r="K49" s="88"/>
      <c r="L49" s="88"/>
      <c r="M49" s="88"/>
      <c r="N49" s="88"/>
    </row>
    <row r="50" spans="1:14" ht="86.25" customHeight="1" x14ac:dyDescent="0.25">
      <c r="A50" s="91" t="s">
        <v>193</v>
      </c>
      <c r="B50" s="90" t="s">
        <v>453</v>
      </c>
      <c r="C50" s="400" t="s">
        <v>672</v>
      </c>
      <c r="D50" s="400" t="s">
        <v>672</v>
      </c>
      <c r="E50" s="88"/>
      <c r="F50" s="88"/>
      <c r="G50" s="400" t="s">
        <v>672</v>
      </c>
      <c r="H50" s="400" t="s">
        <v>672</v>
      </c>
      <c r="I50" s="400" t="s">
        <v>672</v>
      </c>
      <c r="J50" s="400" t="s">
        <v>672</v>
      </c>
      <c r="K50" s="88"/>
      <c r="L50" s="88"/>
      <c r="M50" s="88"/>
      <c r="N50" s="88"/>
    </row>
    <row r="51" spans="1:14" ht="77.25" customHeight="1" x14ac:dyDescent="0.25">
      <c r="A51" s="91" t="s">
        <v>191</v>
      </c>
      <c r="B51" s="90" t="s">
        <v>455</v>
      </c>
      <c r="C51" s="400" t="s">
        <v>672</v>
      </c>
      <c r="D51" s="400" t="s">
        <v>672</v>
      </c>
      <c r="E51" s="88"/>
      <c r="F51" s="88"/>
      <c r="G51" s="400" t="s">
        <v>672</v>
      </c>
      <c r="H51" s="400" t="s">
        <v>672</v>
      </c>
      <c r="I51" s="400" t="s">
        <v>672</v>
      </c>
      <c r="J51" s="400" t="s">
        <v>672</v>
      </c>
      <c r="K51" s="88"/>
      <c r="L51" s="88"/>
      <c r="M51" s="88"/>
      <c r="N51" s="88"/>
    </row>
    <row r="52" spans="1:14" ht="71.25" customHeight="1" x14ac:dyDescent="0.25">
      <c r="A52" s="91" t="s">
        <v>189</v>
      </c>
      <c r="B52" s="90" t="s">
        <v>190</v>
      </c>
      <c r="C52" s="400" t="s">
        <v>672</v>
      </c>
      <c r="D52" s="400" t="s">
        <v>672</v>
      </c>
      <c r="E52" s="88"/>
      <c r="F52" s="88"/>
      <c r="G52" s="400" t="s">
        <v>672</v>
      </c>
      <c r="H52" s="400" t="s">
        <v>672</v>
      </c>
      <c r="I52" s="400" t="s">
        <v>672</v>
      </c>
      <c r="J52" s="400" t="s">
        <v>672</v>
      </c>
      <c r="K52" s="88"/>
      <c r="L52" s="88"/>
      <c r="M52" s="88"/>
      <c r="N52" s="88"/>
    </row>
    <row r="53" spans="1:14" ht="48" customHeight="1" x14ac:dyDescent="0.25">
      <c r="A53" s="91" t="s">
        <v>187</v>
      </c>
      <c r="B53" s="160" t="s">
        <v>456</v>
      </c>
      <c r="C53" s="400" t="s">
        <v>672</v>
      </c>
      <c r="D53" s="400" t="s">
        <v>672</v>
      </c>
      <c r="E53" s="88"/>
      <c r="F53" s="88"/>
      <c r="G53" s="400" t="s">
        <v>672</v>
      </c>
      <c r="H53" s="400" t="s">
        <v>672</v>
      </c>
      <c r="I53" s="400" t="s">
        <v>672</v>
      </c>
      <c r="J53" s="400" t="s">
        <v>672</v>
      </c>
      <c r="K53" s="88"/>
      <c r="L53" s="88"/>
      <c r="M53" s="88"/>
      <c r="N53" s="88"/>
    </row>
    <row r="54" spans="1:14" ht="46.5" customHeight="1" x14ac:dyDescent="0.25">
      <c r="A54" s="91" t="s">
        <v>457</v>
      </c>
      <c r="B54" s="90" t="s">
        <v>188</v>
      </c>
      <c r="C54" s="400" t="s">
        <v>672</v>
      </c>
      <c r="D54" s="400" t="s">
        <v>672</v>
      </c>
      <c r="E54" s="88"/>
      <c r="F54" s="88"/>
      <c r="G54" s="400" t="s">
        <v>672</v>
      </c>
      <c r="H54" s="400" t="s">
        <v>672</v>
      </c>
      <c r="I54" s="400" t="s">
        <v>672</v>
      </c>
      <c r="J54" s="400" t="s">
        <v>672</v>
      </c>
      <c r="K54" s="88"/>
      <c r="L54" s="88"/>
      <c r="M54" s="88"/>
      <c r="N54" s="88"/>
    </row>
  </sheetData>
  <mergeCells count="22">
    <mergeCell ref="A14:N14"/>
    <mergeCell ref="A19:N19"/>
    <mergeCell ref="A5:N5"/>
    <mergeCell ref="A7:N7"/>
    <mergeCell ref="A9:N9"/>
    <mergeCell ref="A10:N10"/>
    <mergeCell ref="A12:N12"/>
    <mergeCell ref="A13:N13"/>
    <mergeCell ref="A8:N8"/>
    <mergeCell ref="A11:N11"/>
    <mergeCell ref="A15:N15"/>
    <mergeCell ref="A16:N16"/>
    <mergeCell ref="A21:A23"/>
    <mergeCell ref="B21:B23"/>
    <mergeCell ref="K21:K23"/>
    <mergeCell ref="M21:M23"/>
    <mergeCell ref="N21:N23"/>
    <mergeCell ref="L21:L23"/>
    <mergeCell ref="C21:J21"/>
    <mergeCell ref="C22:D22"/>
    <mergeCell ref="I22:J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20</vt:i4>
      </vt:variant>
    </vt:vector>
  </HeadingPairs>
  <TitlesOfParts>
    <vt:vector size="3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ввод_факт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2017-05-02T11:39:10Z</dcterms:modified>
</cp:coreProperties>
</file>