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УИ\closed\ПАСПОРТА\совместные\"/>
    </mc:Choice>
  </mc:AlternateContent>
  <bookViews>
    <workbookView xWindow="0" yWindow="0" windowWidth="28800" windowHeight="118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факт" sheetId="26" r:id="rId10"/>
    <sheet name="6.2. Паспорт фин осв ввод" sheetId="24" state="hidden" r:id="rId11"/>
    <sheet name="7. Паспорт отчет о закупке" sheetId="5" r:id="rId12"/>
    <sheet name="8. Общие сведения" sheetId="23"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местоположение'!$A$1:$C$51</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сведения'!$A$1:$B$106</definedName>
  </definedNames>
  <calcPr calcId="152511"/>
</workbook>
</file>

<file path=xl/calcChain.xml><?xml version="1.0" encoding="utf-8"?>
<calcChain xmlns="http://schemas.openxmlformats.org/spreadsheetml/2006/main">
  <c r="W24" i="26" l="1"/>
  <c r="V24" i="26"/>
  <c r="S24" i="26"/>
  <c r="R24" i="26"/>
  <c r="AC64" i="26"/>
  <c r="F64" i="26" s="1"/>
  <c r="AB64" i="26"/>
  <c r="AC63" i="26"/>
  <c r="F63" i="26" s="1"/>
  <c r="AB63" i="26"/>
  <c r="AC62" i="26"/>
  <c r="F62" i="26" s="1"/>
  <c r="AB62" i="26"/>
  <c r="AC61" i="26"/>
  <c r="F61" i="26" s="1"/>
  <c r="AB61" i="26"/>
  <c r="AC60" i="26"/>
  <c r="F60" i="26" s="1"/>
  <c r="AB60" i="26"/>
  <c r="AC59" i="26"/>
  <c r="AB59" i="26"/>
  <c r="F59" i="26"/>
  <c r="AC58" i="26"/>
  <c r="F58" i="26" s="1"/>
  <c r="AB58" i="26"/>
  <c r="AC57" i="26"/>
  <c r="F57" i="26" s="1"/>
  <c r="AB57" i="26"/>
  <c r="N57" i="26"/>
  <c r="AB56" i="26"/>
  <c r="AC55" i="26"/>
  <c r="F55" i="26" s="1"/>
  <c r="AB55" i="26"/>
  <c r="AB54" i="26"/>
  <c r="AC53" i="26"/>
  <c r="E53" i="26" s="1"/>
  <c r="AB53" i="26"/>
  <c r="AC52" i="26"/>
  <c r="AB52" i="26"/>
  <c r="C52" i="26"/>
  <c r="AC51" i="26"/>
  <c r="F51" i="26" s="1"/>
  <c r="AB51" i="26"/>
  <c r="AB50" i="26"/>
  <c r="N50" i="26"/>
  <c r="AC50" i="26" s="1"/>
  <c r="AB49" i="26"/>
  <c r="AB48" i="26"/>
  <c r="N48" i="26"/>
  <c r="AC48" i="26" s="1"/>
  <c r="AB47" i="26"/>
  <c r="AB46" i="26"/>
  <c r="AB45" i="26"/>
  <c r="AC44" i="26"/>
  <c r="F44" i="26" s="1"/>
  <c r="AB44" i="26"/>
  <c r="AC43" i="26"/>
  <c r="F43" i="26" s="1"/>
  <c r="AB43" i="26"/>
  <c r="AC42" i="26"/>
  <c r="F42" i="26" s="1"/>
  <c r="AB42" i="26"/>
  <c r="AC41" i="26"/>
  <c r="E41" i="26" s="1"/>
  <c r="AB41" i="26"/>
  <c r="N41" i="26"/>
  <c r="N49" i="26" s="1"/>
  <c r="AC49" i="26" s="1"/>
  <c r="AC40" i="26"/>
  <c r="F40" i="26" s="1"/>
  <c r="AB40" i="26"/>
  <c r="N40" i="26"/>
  <c r="AB39" i="26"/>
  <c r="N39" i="26"/>
  <c r="N56" i="26" s="1"/>
  <c r="AC56" i="26" s="1"/>
  <c r="AB38" i="26"/>
  <c r="N38" i="26"/>
  <c r="AC38" i="26" s="1"/>
  <c r="AC37" i="26"/>
  <c r="E37" i="26" s="1"/>
  <c r="AB37" i="26"/>
  <c r="N37" i="26"/>
  <c r="N45" i="26" s="1"/>
  <c r="AC45" i="26" s="1"/>
  <c r="AC36" i="26"/>
  <c r="F36" i="26" s="1"/>
  <c r="AB36" i="26"/>
  <c r="AC35" i="26"/>
  <c r="F35" i="26" s="1"/>
  <c r="AB35" i="26"/>
  <c r="AC34" i="26"/>
  <c r="AB34" i="26"/>
  <c r="AC33" i="26"/>
  <c r="AB33" i="26"/>
  <c r="AC32" i="26"/>
  <c r="AB32" i="26"/>
  <c r="AC31" i="26"/>
  <c r="AB31" i="26"/>
  <c r="AC30" i="26"/>
  <c r="AB30" i="26"/>
  <c r="AC29" i="26"/>
  <c r="F29" i="26" s="1"/>
  <c r="AB29" i="26"/>
  <c r="AC28" i="26"/>
  <c r="E28" i="26" s="1"/>
  <c r="AB28" i="26"/>
  <c r="AC27" i="26"/>
  <c r="AB27" i="26"/>
  <c r="E27" i="26"/>
  <c r="F27" i="26" s="1"/>
  <c r="AC26" i="26"/>
  <c r="AB26" i="26"/>
  <c r="F26" i="26"/>
  <c r="E26" i="26"/>
  <c r="AC25" i="26"/>
  <c r="F25" i="26" s="1"/>
  <c r="AB25" i="26"/>
  <c r="E25" i="26"/>
  <c r="AA24" i="26"/>
  <c r="Z24" i="26"/>
  <c r="Y24" i="26"/>
  <c r="X24" i="26"/>
  <c r="U24" i="26"/>
  <c r="T24" i="26"/>
  <c r="Q24" i="26"/>
  <c r="P24" i="26"/>
  <c r="O24" i="26"/>
  <c r="N24" i="26"/>
  <c r="M24" i="26"/>
  <c r="L24" i="26"/>
  <c r="K24" i="26"/>
  <c r="J24" i="26"/>
  <c r="AC24" i="26" s="1"/>
  <c r="I24" i="26"/>
  <c r="H24" i="26"/>
  <c r="AB24" i="26" s="1"/>
  <c r="G24" i="26"/>
  <c r="C24" i="26"/>
  <c r="C23" i="26"/>
  <c r="D23" i="26" s="1"/>
  <c r="E23" i="26" s="1"/>
  <c r="F23" i="26" s="1"/>
  <c r="G23" i="26" s="1"/>
  <c r="H23" i="26" s="1"/>
  <c r="I23" i="26" s="1"/>
  <c r="J23" i="26" s="1"/>
  <c r="K23" i="26" s="1"/>
  <c r="L23" i="26" s="1"/>
  <c r="M23" i="26" s="1"/>
  <c r="N23" i="26" s="1"/>
  <c r="O23" i="26" s="1"/>
  <c r="P23" i="26" s="1"/>
  <c r="Q23" i="26" s="1"/>
  <c r="R23" i="26" s="1"/>
  <c r="S23" i="26" s="1"/>
  <c r="T23" i="26" s="1"/>
  <c r="U23" i="26" s="1"/>
  <c r="V23" i="26" s="1"/>
  <c r="W23" i="26" s="1"/>
  <c r="X23" i="26" s="1"/>
  <c r="Y23" i="26" s="1"/>
  <c r="Z23" i="26" s="1"/>
  <c r="AA23" i="26" s="1"/>
  <c r="AB23" i="26" s="1"/>
  <c r="AC23" i="26" s="1"/>
  <c r="B23" i="26"/>
  <c r="A14" i="26"/>
  <c r="A11" i="26"/>
  <c r="A8" i="26"/>
  <c r="A4" i="26"/>
  <c r="C51" i="7"/>
  <c r="C50" i="7"/>
  <c r="E44" i="26" l="1"/>
  <c r="E40" i="26"/>
  <c r="E36" i="26"/>
  <c r="F53" i="26"/>
  <c r="F28" i="26"/>
  <c r="E24" i="26"/>
  <c r="F24" i="26" s="1"/>
  <c r="E57" i="26"/>
  <c r="N46" i="26"/>
  <c r="AC46" i="26" s="1"/>
  <c r="F46" i="26" s="1"/>
  <c r="F45" i="26"/>
  <c r="E45" i="26"/>
  <c r="F56" i="26"/>
  <c r="E56" i="26"/>
  <c r="F48" i="26"/>
  <c r="E48" i="26"/>
  <c r="F50" i="26"/>
  <c r="E50" i="26"/>
  <c r="F49" i="26"/>
  <c r="E49" i="26"/>
  <c r="F38" i="26"/>
  <c r="E38" i="26"/>
  <c r="E30" i="26"/>
  <c r="E31" i="26"/>
  <c r="F31" i="26" s="1"/>
  <c r="E32" i="26"/>
  <c r="F32" i="26" s="1"/>
  <c r="E33" i="26"/>
  <c r="F33" i="26" s="1"/>
  <c r="E34" i="26"/>
  <c r="F34" i="26" s="1"/>
  <c r="F37" i="26"/>
  <c r="F41" i="26"/>
  <c r="E42" i="26"/>
  <c r="E55" i="26"/>
  <c r="AC39" i="26"/>
  <c r="N47" i="26"/>
  <c r="AC47" i="26" s="1"/>
  <c r="N54" i="26"/>
  <c r="AC54" i="26" s="1"/>
  <c r="AC64" i="24"/>
  <c r="AB64" i="24"/>
  <c r="F64" i="24"/>
  <c r="AC63" i="24"/>
  <c r="F63" i="24" s="1"/>
  <c r="AB63" i="24"/>
  <c r="AC62" i="24"/>
  <c r="F62" i="24" s="1"/>
  <c r="AB62" i="24"/>
  <c r="AC61" i="24"/>
  <c r="AB61" i="24"/>
  <c r="F61" i="24"/>
  <c r="AC60" i="24"/>
  <c r="AB60" i="24"/>
  <c r="F60" i="24"/>
  <c r="AC59" i="24"/>
  <c r="F59" i="24" s="1"/>
  <c r="AB59" i="24"/>
  <c r="AC58" i="24"/>
  <c r="F58" i="24" s="1"/>
  <c r="AB58" i="24"/>
  <c r="AB57" i="24"/>
  <c r="N57" i="24"/>
  <c r="AC57" i="24" s="1"/>
  <c r="AB56" i="24"/>
  <c r="D56" i="24"/>
  <c r="AC55" i="24"/>
  <c r="AB55" i="24"/>
  <c r="F55" i="24"/>
  <c r="E55" i="24"/>
  <c r="AB54" i="24"/>
  <c r="D54" i="24"/>
  <c r="AC53" i="24"/>
  <c r="F53" i="24" s="1"/>
  <c r="AB53" i="24"/>
  <c r="AB52" i="24"/>
  <c r="D52" i="24"/>
  <c r="AC52" i="24" s="1"/>
  <c r="F52" i="24" s="1"/>
  <c r="C52" i="24"/>
  <c r="AC51" i="24"/>
  <c r="AB51" i="24"/>
  <c r="F51" i="24"/>
  <c r="AB50" i="24"/>
  <c r="N50" i="24"/>
  <c r="AC50" i="24" s="1"/>
  <c r="AB49" i="24"/>
  <c r="D49" i="24"/>
  <c r="AC48" i="24"/>
  <c r="F48" i="24" s="1"/>
  <c r="AB48" i="24"/>
  <c r="N48" i="24"/>
  <c r="E48" i="24"/>
  <c r="D48" i="24"/>
  <c r="AB47" i="24"/>
  <c r="N47" i="24"/>
  <c r="AC47" i="24" s="1"/>
  <c r="D47" i="24"/>
  <c r="AB46" i="24"/>
  <c r="AB45" i="24"/>
  <c r="D45" i="24"/>
  <c r="AC44" i="24"/>
  <c r="F44" i="24" s="1"/>
  <c r="AB44" i="24"/>
  <c r="AC43" i="24"/>
  <c r="F43" i="24" s="1"/>
  <c r="AB43" i="24"/>
  <c r="AC42" i="24"/>
  <c r="E42" i="24" s="1"/>
  <c r="AB42" i="24"/>
  <c r="F42" i="24"/>
  <c r="AB41" i="24"/>
  <c r="N41" i="24"/>
  <c r="AC41" i="24" s="1"/>
  <c r="AC40" i="24"/>
  <c r="F40" i="24" s="1"/>
  <c r="AB40" i="24"/>
  <c r="N40" i="24"/>
  <c r="E40" i="24"/>
  <c r="AC39" i="24"/>
  <c r="F39" i="24" s="1"/>
  <c r="AB39" i="24"/>
  <c r="N39" i="24"/>
  <c r="N56" i="24" s="1"/>
  <c r="AC56" i="24" s="1"/>
  <c r="E39" i="24"/>
  <c r="AB38" i="24"/>
  <c r="N38" i="24"/>
  <c r="AC38" i="24" s="1"/>
  <c r="AB37" i="24"/>
  <c r="N37" i="24"/>
  <c r="AC36" i="24"/>
  <c r="F36" i="24" s="1"/>
  <c r="AB36" i="24"/>
  <c r="AC35" i="24"/>
  <c r="F35" i="24" s="1"/>
  <c r="AB35" i="24"/>
  <c r="AC34" i="24"/>
  <c r="E34" i="24" s="1"/>
  <c r="AB34" i="24"/>
  <c r="F34" i="24"/>
  <c r="AC33" i="24"/>
  <c r="E33" i="24" s="1"/>
  <c r="AB33" i="24"/>
  <c r="AC32" i="24"/>
  <c r="E32" i="24" s="1"/>
  <c r="AB32" i="24"/>
  <c r="AC31" i="24"/>
  <c r="E31" i="24" s="1"/>
  <c r="AB31" i="24"/>
  <c r="F31" i="24"/>
  <c r="AC30" i="24"/>
  <c r="E30" i="24" s="1"/>
  <c r="AB30" i="24"/>
  <c r="AC29" i="24"/>
  <c r="F29" i="24" s="1"/>
  <c r="AB29" i="24"/>
  <c r="AC28" i="24"/>
  <c r="F28" i="24" s="1"/>
  <c r="AB28" i="24"/>
  <c r="AC27" i="24"/>
  <c r="F27" i="24" s="1"/>
  <c r="AB27" i="24"/>
  <c r="E27" i="24"/>
  <c r="AC26" i="24"/>
  <c r="F26" i="24" s="1"/>
  <c r="AB26" i="24"/>
  <c r="E26" i="24"/>
  <c r="AC25" i="24"/>
  <c r="F25" i="24" s="1"/>
  <c r="AB25" i="24"/>
  <c r="E25" i="24"/>
  <c r="AA24" i="24"/>
  <c r="Z24" i="24"/>
  <c r="Y24" i="24"/>
  <c r="X24" i="24"/>
  <c r="W24" i="24"/>
  <c r="V24" i="24"/>
  <c r="U24" i="24"/>
  <c r="T24" i="24"/>
  <c r="S24" i="24"/>
  <c r="R24" i="24"/>
  <c r="Q24" i="24"/>
  <c r="P24" i="24"/>
  <c r="O24" i="24"/>
  <c r="N24" i="24"/>
  <c r="M24" i="24"/>
  <c r="L24" i="24"/>
  <c r="K24" i="24"/>
  <c r="J24" i="24"/>
  <c r="AC24" i="24" s="1"/>
  <c r="C48" i="7" s="1"/>
  <c r="I24" i="24"/>
  <c r="H24" i="24"/>
  <c r="AB24" i="24" s="1"/>
  <c r="G24" i="24"/>
  <c r="D24" i="24"/>
  <c r="C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49" i="7"/>
  <c r="E46" i="26" l="1"/>
  <c r="E52" i="26"/>
  <c r="F52" i="26" s="1"/>
  <c r="F30" i="26"/>
  <c r="F39" i="26"/>
  <c r="E39" i="26"/>
  <c r="F54" i="26"/>
  <c r="E54" i="26"/>
  <c r="F47" i="26"/>
  <c r="E47" i="26"/>
  <c r="F33" i="24"/>
  <c r="F32" i="24"/>
  <c r="F30" i="24"/>
  <c r="F24" i="24"/>
  <c r="E28" i="24"/>
  <c r="E24" i="24" s="1"/>
  <c r="AC37" i="24"/>
  <c r="N54" i="24"/>
  <c r="AC54" i="24" s="1"/>
  <c r="N45" i="24"/>
  <c r="AC45" i="24" s="1"/>
  <c r="F57" i="24"/>
  <c r="E57" i="24"/>
  <c r="F47" i="24"/>
  <c r="E47" i="24"/>
  <c r="F41" i="24"/>
  <c r="E41" i="24"/>
  <c r="F56" i="24"/>
  <c r="E56" i="24"/>
  <c r="E38" i="24"/>
  <c r="F38" i="24"/>
  <c r="E50" i="24"/>
  <c r="F50" i="24"/>
  <c r="N49" i="24"/>
  <c r="AC49" i="24" s="1"/>
  <c r="E52" i="24"/>
  <c r="E36" i="24"/>
  <c r="E44" i="24"/>
  <c r="N46" i="24"/>
  <c r="AC46" i="24" s="1"/>
  <c r="E53" i="24"/>
  <c r="A5" i="23"/>
  <c r="A4" i="24"/>
  <c r="A5" i="25"/>
  <c r="E45" i="24" l="1"/>
  <c r="F45" i="24"/>
  <c r="F46" i="24"/>
  <c r="E46" i="24"/>
  <c r="F49" i="24"/>
  <c r="E49" i="24"/>
  <c r="E54" i="24"/>
  <c r="F54" i="24"/>
  <c r="F37" i="24"/>
  <c r="E37" i="24"/>
  <c r="A15" i="25" l="1"/>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B76" i="25"/>
  <c r="B74" i="25"/>
  <c r="A62" i="25"/>
  <c r="B60" i="25"/>
  <c r="C58" i="25"/>
  <c r="C74" i="25" s="1"/>
  <c r="B52" i="25"/>
  <c r="B50" i="25"/>
  <c r="B59" i="25" s="1"/>
  <c r="B49" i="25"/>
  <c r="AO48" i="25"/>
  <c r="B48" i="25"/>
  <c r="B47" i="25"/>
  <c r="B45" i="25"/>
  <c r="B44" i="25"/>
  <c r="B27" i="25"/>
  <c r="A7" i="25"/>
  <c r="C47" i="25" l="1"/>
  <c r="C52" i="25"/>
  <c r="I48" i="25"/>
  <c r="Y48" i="25"/>
  <c r="M48" i="25"/>
  <c r="AC48" i="25"/>
  <c r="Q48" i="25"/>
  <c r="AG48" i="25"/>
  <c r="E48" i="25"/>
  <c r="U48" i="25"/>
  <c r="AK48" i="25"/>
  <c r="B25" i="25"/>
  <c r="B54" i="25" s="1"/>
  <c r="B55" i="25" s="1"/>
  <c r="B56" i="25" s="1"/>
  <c r="B69" i="25" s="1"/>
  <c r="B77" i="25" s="1"/>
  <c r="C48" i="25"/>
  <c r="G48" i="25"/>
  <c r="K48" i="25"/>
  <c r="O48" i="25"/>
  <c r="S48" i="25"/>
  <c r="W48" i="25"/>
  <c r="AA48" i="25"/>
  <c r="AE48" i="25"/>
  <c r="AI48" i="25"/>
  <c r="AM48" i="25"/>
  <c r="D48" i="25"/>
  <c r="F48" i="25"/>
  <c r="H48" i="25"/>
  <c r="J48" i="25"/>
  <c r="L48" i="25"/>
  <c r="N48" i="25"/>
  <c r="P48" i="25"/>
  <c r="R48" i="25"/>
  <c r="T48" i="25"/>
  <c r="V48" i="25"/>
  <c r="X48" i="25"/>
  <c r="Z48" i="25"/>
  <c r="AB48" i="25"/>
  <c r="AD48" i="25"/>
  <c r="AF48" i="25"/>
  <c r="AH48" i="25"/>
  <c r="AJ48" i="25"/>
  <c r="AL48" i="25"/>
  <c r="AN48" i="25"/>
  <c r="AP48" i="25"/>
  <c r="E137" i="25"/>
  <c r="C49" i="25" s="1"/>
  <c r="C61" i="25"/>
  <c r="C60" i="25" s="1"/>
  <c r="B80" i="25"/>
  <c r="B79" i="25"/>
  <c r="B66" i="25"/>
  <c r="B68" i="25" s="1"/>
  <c r="B46" i="25"/>
  <c r="D58" i="25"/>
  <c r="AQ81" i="25"/>
  <c r="I118" i="25"/>
  <c r="I120" i="25" s="1"/>
  <c r="C109" i="25" s="1"/>
  <c r="F137" i="25"/>
  <c r="F140" i="25"/>
  <c r="F141" i="25" s="1"/>
  <c r="D73" i="25" s="1"/>
  <c r="D85" i="25" s="1"/>
  <c r="D99" i="25" s="1"/>
  <c r="C141" i="25"/>
  <c r="D141" i="25"/>
  <c r="B73" i="25" s="1"/>
  <c r="B85" i="25" s="1"/>
  <c r="B99" i="25" s="1"/>
  <c r="E141" i="25"/>
  <c r="C73" i="25" s="1"/>
  <c r="C85" i="25" s="1"/>
  <c r="C99" i="25" s="1"/>
  <c r="C67" i="25" l="1"/>
  <c r="C76" i="25" s="1"/>
  <c r="D109" i="25"/>
  <c r="C108" i="25"/>
  <c r="C50" i="25" s="1"/>
  <c r="C59" i="25" s="1"/>
  <c r="G137" i="25"/>
  <c r="D49" i="25"/>
  <c r="D74" i="25"/>
  <c r="E58" i="25"/>
  <c r="D52" i="25"/>
  <c r="D47" i="25"/>
  <c r="D61" i="25" s="1"/>
  <c r="D60" i="25" s="1"/>
  <c r="B70" i="25"/>
  <c r="B75" i="25"/>
  <c r="C53" i="25"/>
  <c r="G140" i="25"/>
  <c r="G141" i="25" s="1"/>
  <c r="E73" i="25" s="1"/>
  <c r="E85" i="25" s="1"/>
  <c r="E99" i="25" s="1"/>
  <c r="B82" i="25"/>
  <c r="F76" i="25" l="1"/>
  <c r="D67" i="25"/>
  <c r="D76" i="25" s="1"/>
  <c r="H140" i="25"/>
  <c r="H141" i="25" s="1"/>
  <c r="F73" i="25" s="1"/>
  <c r="F85" i="25" s="1"/>
  <c r="F99" i="25" s="1"/>
  <c r="C55" i="25"/>
  <c r="D53" i="25" s="1"/>
  <c r="B71" i="25"/>
  <c r="B72" i="25" s="1"/>
  <c r="H137" i="25"/>
  <c r="E49" i="25"/>
  <c r="D108" i="25"/>
  <c r="D50" i="25" s="1"/>
  <c r="D59" i="25" s="1"/>
  <c r="E109" i="25"/>
  <c r="E74" i="25"/>
  <c r="F58" i="25"/>
  <c r="E52" i="25"/>
  <c r="E47" i="25"/>
  <c r="C80" i="25"/>
  <c r="C66" i="25"/>
  <c r="C68" i="25" s="1"/>
  <c r="C79" i="25"/>
  <c r="D79" i="25" s="1"/>
  <c r="E67" i="25" l="1"/>
  <c r="E76" i="25" s="1"/>
  <c r="E61" i="25"/>
  <c r="E60" i="25" s="1"/>
  <c r="C75" i="25"/>
  <c r="F74" i="25"/>
  <c r="G58" i="25"/>
  <c r="F52" i="25"/>
  <c r="F47" i="25"/>
  <c r="D80" i="25"/>
  <c r="D66" i="25"/>
  <c r="D68" i="25" s="1"/>
  <c r="I137" i="25"/>
  <c r="F49" i="25"/>
  <c r="C82" i="25"/>
  <c r="C56" i="25"/>
  <c r="C69" i="25" s="1"/>
  <c r="C77" i="25" s="1"/>
  <c r="I140" i="25"/>
  <c r="I141" i="25" s="1"/>
  <c r="G73" i="25" s="1"/>
  <c r="G85" i="25" s="1"/>
  <c r="G99" i="25" s="1"/>
  <c r="F109" i="25"/>
  <c r="E108" i="25"/>
  <c r="E50" i="25" s="1"/>
  <c r="E59" i="25" s="1"/>
  <c r="B78" i="25"/>
  <c r="B83" i="25" s="1"/>
  <c r="D55" i="25"/>
  <c r="F67" i="25" l="1"/>
  <c r="D82" i="25"/>
  <c r="D56" i="25"/>
  <c r="D69" i="25" s="1"/>
  <c r="D77" i="25" s="1"/>
  <c r="E53" i="25"/>
  <c r="E80" i="25"/>
  <c r="E66" i="25"/>
  <c r="E68" i="25" s="1"/>
  <c r="E79" i="25"/>
  <c r="J140" i="25"/>
  <c r="D75" i="25"/>
  <c r="F61" i="25"/>
  <c r="F60" i="25" s="1"/>
  <c r="G74" i="25"/>
  <c r="H58" i="25"/>
  <c r="G52" i="25"/>
  <c r="G47" i="25"/>
  <c r="C70" i="25"/>
  <c r="G67" i="25"/>
  <c r="B86" i="25"/>
  <c r="B88" i="25"/>
  <c r="B84" i="25"/>
  <c r="B89" i="25" s="1"/>
  <c r="F108" i="25"/>
  <c r="F50" i="25" s="1"/>
  <c r="F59" i="25" s="1"/>
  <c r="G109" i="25"/>
  <c r="J137" i="25"/>
  <c r="G49" i="25"/>
  <c r="D70" i="25" l="1"/>
  <c r="B87" i="25"/>
  <c r="B90" i="25" s="1"/>
  <c r="H67" i="25"/>
  <c r="G76" i="25"/>
  <c r="G61" i="25"/>
  <c r="G60" i="25" s="1"/>
  <c r="H74" i="25"/>
  <c r="I58" i="25"/>
  <c r="H52" i="25"/>
  <c r="H47" i="25"/>
  <c r="D71" i="25"/>
  <c r="D72" i="25" s="1"/>
  <c r="K140" i="25"/>
  <c r="K141" i="25" s="1"/>
  <c r="I73" i="25" s="1"/>
  <c r="I85" i="25" s="1"/>
  <c r="I99" i="25" s="1"/>
  <c r="F79" i="25"/>
  <c r="H109" i="25"/>
  <c r="G108" i="25"/>
  <c r="G50" i="25" s="1"/>
  <c r="G59" i="25" s="1"/>
  <c r="K137" i="25"/>
  <c r="H49" i="25"/>
  <c r="F80" i="25"/>
  <c r="F66" i="25"/>
  <c r="F68" i="25" s="1"/>
  <c r="C71" i="25"/>
  <c r="C72" i="25" s="1"/>
  <c r="J141" i="25"/>
  <c r="H73" i="25" s="1"/>
  <c r="H85" i="25" s="1"/>
  <c r="H99" i="25" s="1"/>
  <c r="E75" i="25"/>
  <c r="E55" i="25"/>
  <c r="G79" i="25" l="1"/>
  <c r="E82" i="25"/>
  <c r="E56" i="25"/>
  <c r="E69" i="25" s="1"/>
  <c r="F53" i="25"/>
  <c r="C78" i="25"/>
  <c r="C83" i="25" s="1"/>
  <c r="F75" i="25"/>
  <c r="G80" i="25"/>
  <c r="G66" i="25"/>
  <c r="G68" i="25" s="1"/>
  <c r="L140" i="25"/>
  <c r="L141" i="25" s="1"/>
  <c r="J73" i="25" s="1"/>
  <c r="J85" i="25" s="1"/>
  <c r="J99" i="25" s="1"/>
  <c r="H61" i="25"/>
  <c r="H60" i="25" s="1"/>
  <c r="I74" i="25"/>
  <c r="J58" i="25"/>
  <c r="I52" i="25"/>
  <c r="I47" i="25"/>
  <c r="H76" i="25"/>
  <c r="I67" i="25"/>
  <c r="L137" i="25"/>
  <c r="I49" i="25"/>
  <c r="H108" i="25"/>
  <c r="H50" i="25" s="1"/>
  <c r="H59" i="25" s="1"/>
  <c r="I109" i="25"/>
  <c r="D78" i="25" l="1"/>
  <c r="D83" i="25" s="1"/>
  <c r="D86" i="25" s="1"/>
  <c r="J109" i="25"/>
  <c r="I108" i="25"/>
  <c r="I50" i="25" s="1"/>
  <c r="I59" i="25" s="1"/>
  <c r="E77" i="25"/>
  <c r="E70" i="25"/>
  <c r="H80" i="25"/>
  <c r="H66" i="25"/>
  <c r="H68" i="25" s="1"/>
  <c r="H79" i="25"/>
  <c r="M137" i="25"/>
  <c r="J49" i="25"/>
  <c r="J67" i="25"/>
  <c r="I76" i="25"/>
  <c r="I61" i="25"/>
  <c r="I60" i="25" s="1"/>
  <c r="J74" i="25"/>
  <c r="K58" i="25"/>
  <c r="J52" i="25"/>
  <c r="J47" i="25"/>
  <c r="M140" i="25"/>
  <c r="M141" i="25" s="1"/>
  <c r="K73" i="25" s="1"/>
  <c r="K85" i="25" s="1"/>
  <c r="K99" i="25" s="1"/>
  <c r="G75" i="25"/>
  <c r="C86" i="25"/>
  <c r="D88" i="25"/>
  <c r="C88" i="25"/>
  <c r="C84" i="25"/>
  <c r="C89" i="25" s="1"/>
  <c r="F55" i="25"/>
  <c r="J61" i="25" l="1"/>
  <c r="J60" i="25" s="1"/>
  <c r="D84" i="25"/>
  <c r="F82" i="25"/>
  <c r="F56" i="25"/>
  <c r="F69" i="25" s="1"/>
  <c r="G53" i="25"/>
  <c r="D89" i="25"/>
  <c r="I79" i="25"/>
  <c r="H75" i="25"/>
  <c r="E71" i="25"/>
  <c r="E72" i="25"/>
  <c r="I80" i="25"/>
  <c r="I66" i="25"/>
  <c r="I68" i="25" s="1"/>
  <c r="C87" i="25"/>
  <c r="C90" i="25" s="1"/>
  <c r="D87" i="25"/>
  <c r="D90" i="25" s="1"/>
  <c r="N140" i="25"/>
  <c r="N141" i="25" s="1"/>
  <c r="L73" i="25" s="1"/>
  <c r="L85" i="25" s="1"/>
  <c r="L99" i="25" s="1"/>
  <c r="K74" i="25"/>
  <c r="L58" i="25"/>
  <c r="K52" i="25"/>
  <c r="K47" i="25"/>
  <c r="J76" i="25"/>
  <c r="K67" i="25"/>
  <c r="N137" i="25"/>
  <c r="K49" i="25"/>
  <c r="J108" i="25"/>
  <c r="J50" i="25" s="1"/>
  <c r="J59" i="25" s="1"/>
  <c r="K109" i="25"/>
  <c r="L109" i="25" l="1"/>
  <c r="K108" i="25"/>
  <c r="K50" i="25" s="1"/>
  <c r="K59" i="25" s="1"/>
  <c r="O137" i="25"/>
  <c r="L49" i="25"/>
  <c r="O140" i="25"/>
  <c r="O141" i="25" s="1"/>
  <c r="M73" i="25" s="1"/>
  <c r="M85" i="25" s="1"/>
  <c r="M99" i="25" s="1"/>
  <c r="E78" i="25"/>
  <c r="E83" i="25" s="1"/>
  <c r="G55" i="25"/>
  <c r="H53" i="25" s="1"/>
  <c r="F77" i="25"/>
  <c r="F70" i="25"/>
  <c r="J80" i="25"/>
  <c r="J66" i="25"/>
  <c r="J68" i="25" s="1"/>
  <c r="J79" i="25"/>
  <c r="L67" i="25"/>
  <c r="K76" i="25"/>
  <c r="K61" i="25"/>
  <c r="K60" i="25" s="1"/>
  <c r="L74" i="25"/>
  <c r="M58" i="25"/>
  <c r="L52" i="25"/>
  <c r="L47" i="25"/>
  <c r="I75" i="25"/>
  <c r="L61" i="25" l="1"/>
  <c r="L60" i="25" s="1"/>
  <c r="G82" i="25"/>
  <c r="G56" i="25"/>
  <c r="G69" i="25" s="1"/>
  <c r="E86" i="25"/>
  <c r="E88" i="25"/>
  <c r="E84" i="25"/>
  <c r="E89" i="25" s="1"/>
  <c r="P137" i="25"/>
  <c r="M49" i="25"/>
  <c r="L108" i="25"/>
  <c r="L50" i="25" s="1"/>
  <c r="L59" i="25" s="1"/>
  <c r="M109" i="25"/>
  <c r="M74" i="25"/>
  <c r="N58" i="25"/>
  <c r="M52" i="25"/>
  <c r="M47" i="25"/>
  <c r="L76" i="25"/>
  <c r="M67" i="25"/>
  <c r="J75" i="25"/>
  <c r="F71" i="25"/>
  <c r="F72" i="25" s="1"/>
  <c r="H55" i="25"/>
  <c r="I53" i="25" s="1"/>
  <c r="P140" i="25"/>
  <c r="K80" i="25"/>
  <c r="K66" i="25"/>
  <c r="K68" i="25" s="1"/>
  <c r="K79" i="25"/>
  <c r="E87" i="25" l="1"/>
  <c r="E90" i="25" s="1"/>
  <c r="Q140" i="25"/>
  <c r="I55" i="25"/>
  <c r="J53" i="25" s="1"/>
  <c r="N109" i="25"/>
  <c r="M108" i="25"/>
  <c r="M50" i="25" s="1"/>
  <c r="M59" i="25" s="1"/>
  <c r="K75" i="25"/>
  <c r="P141" i="25"/>
  <c r="N73" i="25" s="1"/>
  <c r="N85" i="25" s="1"/>
  <c r="N99" i="25" s="1"/>
  <c r="H82" i="25"/>
  <c r="H56" i="25"/>
  <c r="H69" i="25" s="1"/>
  <c r="F78" i="25"/>
  <c r="F83" i="25" s="1"/>
  <c r="N67" i="25"/>
  <c r="M76" i="25"/>
  <c r="M61" i="25"/>
  <c r="M60" i="25" s="1"/>
  <c r="N74" i="25"/>
  <c r="O58" i="25"/>
  <c r="N52" i="25"/>
  <c r="N47" i="25"/>
  <c r="L80" i="25"/>
  <c r="L66" i="25"/>
  <c r="L68" i="25" s="1"/>
  <c r="L79" i="25"/>
  <c r="Q137" i="25"/>
  <c r="N49" i="25"/>
  <c r="G77" i="25"/>
  <c r="G70" i="25"/>
  <c r="N61" i="25" l="1"/>
  <c r="N60" i="25" s="1"/>
  <c r="R137" i="25"/>
  <c r="O49" i="25"/>
  <c r="O74" i="25"/>
  <c r="P58" i="25"/>
  <c r="O52" i="25"/>
  <c r="O47" i="25"/>
  <c r="O61" i="25" s="1"/>
  <c r="O60" i="25" s="1"/>
  <c r="N76" i="25"/>
  <c r="O67" i="25"/>
  <c r="M80" i="25"/>
  <c r="M66" i="25"/>
  <c r="M68" i="25" s="1"/>
  <c r="M79" i="25"/>
  <c r="J55" i="25"/>
  <c r="K53" i="25" s="1"/>
  <c r="R140" i="25"/>
  <c r="R141" i="25"/>
  <c r="P73" i="25" s="1"/>
  <c r="P85" i="25" s="1"/>
  <c r="P99" i="25" s="1"/>
  <c r="L75" i="25"/>
  <c r="G71" i="25"/>
  <c r="G72" i="25" s="1"/>
  <c r="F86" i="25"/>
  <c r="F88" i="25"/>
  <c r="F84" i="25"/>
  <c r="F89" i="25" s="1"/>
  <c r="H77" i="25"/>
  <c r="H70" i="25"/>
  <c r="N108" i="25"/>
  <c r="N50" i="25" s="1"/>
  <c r="N59" i="25" s="1"/>
  <c r="O109" i="25"/>
  <c r="I82" i="25"/>
  <c r="I56" i="25"/>
  <c r="I69" i="25" s="1"/>
  <c r="Q141" i="25"/>
  <c r="O73" i="25" s="1"/>
  <c r="O85" i="25" s="1"/>
  <c r="O99" i="25" s="1"/>
  <c r="K55" i="25" l="1"/>
  <c r="L53" i="25" s="1"/>
  <c r="F87" i="25"/>
  <c r="F90" i="25" s="1"/>
  <c r="G78" i="25"/>
  <c r="G83" i="25" s="1"/>
  <c r="S140" i="25"/>
  <c r="S141" i="25" s="1"/>
  <c r="Q73" i="25" s="1"/>
  <c r="Q85" i="25" s="1"/>
  <c r="Q99" i="25" s="1"/>
  <c r="M75" i="25"/>
  <c r="P67" i="25"/>
  <c r="O76" i="25"/>
  <c r="P74" i="25"/>
  <c r="Q58" i="25"/>
  <c r="P52" i="25"/>
  <c r="P47" i="25"/>
  <c r="N80" i="25"/>
  <c r="N66" i="25"/>
  <c r="N68" i="25" s="1"/>
  <c r="N79" i="25"/>
  <c r="H71" i="25"/>
  <c r="I77" i="25"/>
  <c r="I70" i="25"/>
  <c r="P109" i="25"/>
  <c r="O108" i="25"/>
  <c r="O50" i="25" s="1"/>
  <c r="O59" i="25" s="1"/>
  <c r="J82" i="25"/>
  <c r="J56" i="25"/>
  <c r="J69" i="25" s="1"/>
  <c r="S137" i="25"/>
  <c r="P49" i="25"/>
  <c r="H78" i="25" l="1"/>
  <c r="H83" i="25" s="1"/>
  <c r="H86" i="25" s="1"/>
  <c r="J77" i="25"/>
  <c r="J70" i="25"/>
  <c r="O80" i="25"/>
  <c r="O66" i="25"/>
  <c r="O68" i="25" s="1"/>
  <c r="O79" i="25"/>
  <c r="I71" i="25"/>
  <c r="I78" i="25" s="1"/>
  <c r="I83" i="25" s="1"/>
  <c r="P76" i="25"/>
  <c r="Q67" i="25"/>
  <c r="L55" i="25"/>
  <c r="T137" i="25"/>
  <c r="Q49" i="25"/>
  <c r="P108" i="25"/>
  <c r="P50" i="25" s="1"/>
  <c r="P59" i="25" s="1"/>
  <c r="Q109" i="25"/>
  <c r="H72" i="25"/>
  <c r="N75" i="25"/>
  <c r="P61" i="25"/>
  <c r="P60" i="25" s="1"/>
  <c r="Q74" i="25"/>
  <c r="R58" i="25"/>
  <c r="Q52" i="25"/>
  <c r="Q47" i="25"/>
  <c r="T140" i="25"/>
  <c r="G86" i="25"/>
  <c r="G84" i="25"/>
  <c r="G89" i="25" s="1"/>
  <c r="G88" i="25"/>
  <c r="H84" i="25"/>
  <c r="K82" i="25"/>
  <c r="K56" i="25"/>
  <c r="K69" i="25" s="1"/>
  <c r="H88" i="25" l="1"/>
  <c r="H89" i="25"/>
  <c r="I86" i="25"/>
  <c r="I87" i="25" s="1"/>
  <c r="I84" i="25"/>
  <c r="I89" i="25" s="1"/>
  <c r="I88" i="25"/>
  <c r="H87" i="25"/>
  <c r="G87" i="25"/>
  <c r="G90" i="25" s="1"/>
  <c r="U140" i="25"/>
  <c r="U141" i="25" s="1"/>
  <c r="S73" i="25" s="1"/>
  <c r="S85" i="25" s="1"/>
  <c r="S99" i="25" s="1"/>
  <c r="R109" i="25"/>
  <c r="Q108" i="25"/>
  <c r="Q50" i="25" s="1"/>
  <c r="Q59" i="25" s="1"/>
  <c r="L82" i="25"/>
  <c r="L56" i="25"/>
  <c r="L69" i="25" s="1"/>
  <c r="O75" i="25"/>
  <c r="J71" i="25"/>
  <c r="J78" i="25" s="1"/>
  <c r="J83" i="25" s="1"/>
  <c r="K77" i="25"/>
  <c r="K70" i="25"/>
  <c r="T141" i="25"/>
  <c r="R73" i="25" s="1"/>
  <c r="R85" i="25" s="1"/>
  <c r="R99" i="25" s="1"/>
  <c r="Q61" i="25"/>
  <c r="Q60" i="25" s="1"/>
  <c r="R74" i="25"/>
  <c r="S58" i="25"/>
  <c r="R52" i="25"/>
  <c r="R47" i="25"/>
  <c r="P80" i="25"/>
  <c r="P66" i="25"/>
  <c r="P68" i="25" s="1"/>
  <c r="P79" i="25"/>
  <c r="U137" i="25"/>
  <c r="R49" i="25"/>
  <c r="M53" i="25"/>
  <c r="R67" i="25"/>
  <c r="Q76" i="25"/>
  <c r="I72" i="25"/>
  <c r="I90" i="25" l="1"/>
  <c r="R61" i="25"/>
  <c r="R60" i="25" s="1"/>
  <c r="J86" i="25"/>
  <c r="J87" i="25" s="1"/>
  <c r="J90" i="25" s="1"/>
  <c r="J84" i="25"/>
  <c r="J89" i="25" s="1"/>
  <c r="J88" i="25"/>
  <c r="M55" i="25"/>
  <c r="N53" i="25" s="1"/>
  <c r="V137" i="25"/>
  <c r="S49" i="25"/>
  <c r="P75" i="25"/>
  <c r="S74" i="25"/>
  <c r="T58" i="25"/>
  <c r="S52" i="25"/>
  <c r="S47" i="25"/>
  <c r="K71" i="25"/>
  <c r="K78" i="25" s="1"/>
  <c r="K83" i="25" s="1"/>
  <c r="L77" i="25"/>
  <c r="L70" i="25"/>
  <c r="Q80" i="25"/>
  <c r="Q66" i="25"/>
  <c r="Q68" i="25" s="1"/>
  <c r="Q79" i="25"/>
  <c r="R76" i="25"/>
  <c r="S67" i="25"/>
  <c r="J72" i="25"/>
  <c r="R108" i="25"/>
  <c r="R50" i="25" s="1"/>
  <c r="R59" i="25" s="1"/>
  <c r="S109" i="25"/>
  <c r="V140" i="25"/>
  <c r="V141" i="25" s="1"/>
  <c r="T73" i="25" s="1"/>
  <c r="T85" i="25" s="1"/>
  <c r="T99" i="25" s="1"/>
  <c r="H90" i="25"/>
  <c r="K72" i="25" l="1"/>
  <c r="S61" i="25"/>
  <c r="S60" i="25" s="1"/>
  <c r="T109" i="25"/>
  <c r="S108" i="25"/>
  <c r="S50" i="25" s="1"/>
  <c r="S59" i="25" s="1"/>
  <c r="K86" i="25"/>
  <c r="K87" i="25" s="1"/>
  <c r="K90" i="25" s="1"/>
  <c r="K84" i="25"/>
  <c r="K89" i="25" s="1"/>
  <c r="K88" i="25"/>
  <c r="Q75" i="25"/>
  <c r="L71" i="25"/>
  <c r="L78" i="25" s="1"/>
  <c r="T74" i="25"/>
  <c r="U58" i="25"/>
  <c r="T52" i="25"/>
  <c r="T47" i="25"/>
  <c r="N55" i="25"/>
  <c r="W140" i="25"/>
  <c r="R80" i="25"/>
  <c r="R66" i="25"/>
  <c r="R68" i="25" s="1"/>
  <c r="R79" i="25"/>
  <c r="T67" i="25"/>
  <c r="S76" i="25"/>
  <c r="L83" i="25"/>
  <c r="W137" i="25"/>
  <c r="T49" i="25"/>
  <c r="M82" i="25"/>
  <c r="M56" i="25"/>
  <c r="M69" i="25" s="1"/>
  <c r="L72" i="25" l="1"/>
  <c r="M77" i="25"/>
  <c r="M70" i="25"/>
  <c r="L86" i="25"/>
  <c r="L87" i="25" s="1"/>
  <c r="L88" i="25"/>
  <c r="B105" i="25" s="1"/>
  <c r="L84" i="25"/>
  <c r="L89" i="25" s="1"/>
  <c r="G28" i="25" s="1"/>
  <c r="C105" i="25" s="1"/>
  <c r="T76" i="25"/>
  <c r="U67" i="25"/>
  <c r="R75" i="25"/>
  <c r="X140" i="25"/>
  <c r="N82" i="25"/>
  <c r="N56" i="25"/>
  <c r="N69" i="25" s="1"/>
  <c r="S80" i="25"/>
  <c r="S66" i="25"/>
  <c r="S68" i="25" s="1"/>
  <c r="S79" i="25"/>
  <c r="X137" i="25"/>
  <c r="U49" i="25"/>
  <c r="W141" i="25"/>
  <c r="U73" i="25" s="1"/>
  <c r="U85" i="25" s="1"/>
  <c r="U99" i="25" s="1"/>
  <c r="O53" i="25"/>
  <c r="T61" i="25"/>
  <c r="T60" i="25" s="1"/>
  <c r="U74" i="25"/>
  <c r="V58" i="25"/>
  <c r="U52" i="25"/>
  <c r="U47" i="25"/>
  <c r="T108" i="25"/>
  <c r="T50" i="25" s="1"/>
  <c r="T59" i="25" s="1"/>
  <c r="U109" i="25"/>
  <c r="U61" i="25" l="1"/>
  <c r="U60" i="25" s="1"/>
  <c r="V109" i="25"/>
  <c r="U108" i="25"/>
  <c r="U50" i="25" s="1"/>
  <c r="U59" i="25" s="1"/>
  <c r="V74" i="25"/>
  <c r="W58" i="25"/>
  <c r="V52" i="25"/>
  <c r="V47" i="25"/>
  <c r="Y137" i="25"/>
  <c r="V49" i="25"/>
  <c r="S75" i="25"/>
  <c r="Y140" i="25"/>
  <c r="M71" i="25"/>
  <c r="M78" i="25" s="1"/>
  <c r="M83" i="25" s="1"/>
  <c r="T80" i="25"/>
  <c r="T66" i="25"/>
  <c r="T68" i="25" s="1"/>
  <c r="T79" i="25"/>
  <c r="O55" i="25"/>
  <c r="N77" i="25"/>
  <c r="N70" i="25"/>
  <c r="X141" i="25"/>
  <c r="V73" i="25" s="1"/>
  <c r="V85" i="25" s="1"/>
  <c r="V99" i="25" s="1"/>
  <c r="V67" i="25"/>
  <c r="U76" i="25"/>
  <c r="L90" i="25"/>
  <c r="G29" i="25" s="1"/>
  <c r="D105" i="25" s="1"/>
  <c r="G30" i="25"/>
  <c r="A105" i="25" s="1"/>
  <c r="M72" i="25" l="1"/>
  <c r="M86" i="25"/>
  <c r="M87" i="25" s="1"/>
  <c r="M90" i="25" s="1"/>
  <c r="M88" i="25"/>
  <c r="M84" i="25"/>
  <c r="M89" i="25" s="1"/>
  <c r="V76" i="25"/>
  <c r="W67" i="25"/>
  <c r="O82" i="25"/>
  <c r="O56" i="25"/>
  <c r="O69" i="25" s="1"/>
  <c r="T75" i="25"/>
  <c r="Z140" i="25"/>
  <c r="Z141" i="25"/>
  <c r="X73" i="25" s="1"/>
  <c r="X85" i="25" s="1"/>
  <c r="X99" i="25" s="1"/>
  <c r="V61" i="25"/>
  <c r="V60" i="25" s="1"/>
  <c r="W74" i="25"/>
  <c r="X58" i="25"/>
  <c r="W52" i="25"/>
  <c r="W47" i="25"/>
  <c r="U80" i="25"/>
  <c r="U66" i="25"/>
  <c r="U68" i="25" s="1"/>
  <c r="U79" i="25"/>
  <c r="N71" i="25"/>
  <c r="N78" i="25" s="1"/>
  <c r="N83" i="25" s="1"/>
  <c r="P53" i="25"/>
  <c r="Y141" i="25"/>
  <c r="W73" i="25" s="1"/>
  <c r="W85" i="25" s="1"/>
  <c r="W99" i="25" s="1"/>
  <c r="Z137" i="25"/>
  <c r="W49" i="25"/>
  <c r="V108" i="25"/>
  <c r="V50" i="25" s="1"/>
  <c r="V59" i="25" s="1"/>
  <c r="W109" i="25"/>
  <c r="N86" i="25" l="1"/>
  <c r="N87" i="25" s="1"/>
  <c r="N90" i="25" s="1"/>
  <c r="N88" i="25"/>
  <c r="N84" i="25"/>
  <c r="N89" i="25" s="1"/>
  <c r="V80" i="25"/>
  <c r="V66" i="25"/>
  <c r="V68" i="25" s="1"/>
  <c r="V79" i="25"/>
  <c r="AA137" i="25"/>
  <c r="X49" i="25"/>
  <c r="O77" i="25"/>
  <c r="O70" i="25"/>
  <c r="X109" i="25"/>
  <c r="W108" i="25"/>
  <c r="W50" i="25" s="1"/>
  <c r="W59" i="25" s="1"/>
  <c r="P55" i="25"/>
  <c r="Q53" i="25" s="1"/>
  <c r="N72" i="25"/>
  <c r="U75" i="25"/>
  <c r="W61" i="25"/>
  <c r="W60" i="25" s="1"/>
  <c r="X74" i="25"/>
  <c r="Y58" i="25"/>
  <c r="X52" i="25"/>
  <c r="X47" i="25"/>
  <c r="AA140" i="25"/>
  <c r="AA141" i="25" s="1"/>
  <c r="Y73" i="25" s="1"/>
  <c r="Y85" i="25" s="1"/>
  <c r="Y99" i="25" s="1"/>
  <c r="X67" i="25"/>
  <c r="W76" i="25"/>
  <c r="X76" i="25" l="1"/>
  <c r="Y67" i="25"/>
  <c r="Q55" i="25"/>
  <c r="R53" i="25" s="1"/>
  <c r="X108" i="25"/>
  <c r="X50" i="25" s="1"/>
  <c r="X59" i="25" s="1"/>
  <c r="Y109" i="25"/>
  <c r="AB140" i="25"/>
  <c r="X61" i="25"/>
  <c r="X60" i="25" s="1"/>
  <c r="Y74" i="25"/>
  <c r="Z58" i="25"/>
  <c r="Y52" i="25"/>
  <c r="Y47" i="25"/>
  <c r="P82" i="25"/>
  <c r="P56" i="25"/>
  <c r="P69" i="25" s="1"/>
  <c r="W80" i="25"/>
  <c r="W66" i="25"/>
  <c r="W68" i="25" s="1"/>
  <c r="W79" i="25"/>
  <c r="O71" i="25"/>
  <c r="O78" i="25" s="1"/>
  <c r="O83" i="25" s="1"/>
  <c r="AB137" i="25"/>
  <c r="Y49" i="25"/>
  <c r="V75" i="25"/>
  <c r="O72" i="25" l="1"/>
  <c r="O86" i="25"/>
  <c r="O87" i="25" s="1"/>
  <c r="O90" i="25" s="1"/>
  <c r="O84" i="25"/>
  <c r="O89" i="25" s="1"/>
  <c r="O88" i="25"/>
  <c r="Y61" i="25"/>
  <c r="Y60" i="25" s="1"/>
  <c r="Z74" i="25"/>
  <c r="AA58" i="25"/>
  <c r="Z52" i="25"/>
  <c r="Z47" i="25"/>
  <c r="AC140" i="25"/>
  <c r="Z109" i="25"/>
  <c r="Y108" i="25"/>
  <c r="Y50" i="25" s="1"/>
  <c r="Y59" i="25" s="1"/>
  <c r="R55" i="25"/>
  <c r="Z67" i="25"/>
  <c r="Y76" i="25"/>
  <c r="AC137" i="25"/>
  <c r="Z49" i="25"/>
  <c r="W75" i="25"/>
  <c r="P77" i="25"/>
  <c r="P70" i="25"/>
  <c r="AB141" i="25"/>
  <c r="Z73" i="25" s="1"/>
  <c r="Z85" i="25" s="1"/>
  <c r="Z99" i="25" s="1"/>
  <c r="X80" i="25"/>
  <c r="X66" i="25"/>
  <c r="X68" i="25" s="1"/>
  <c r="X79" i="25"/>
  <c r="Q82" i="25"/>
  <c r="Q56" i="25"/>
  <c r="Q69" i="25" s="1"/>
  <c r="Q77" i="25" l="1"/>
  <c r="Q70" i="25"/>
  <c r="P71" i="25"/>
  <c r="P78" i="25" s="1"/>
  <c r="P83" i="25" s="1"/>
  <c r="R82" i="25"/>
  <c r="R56" i="25"/>
  <c r="R69" i="25" s="1"/>
  <c r="Y80" i="25"/>
  <c r="Y66" i="25"/>
  <c r="Y68" i="25" s="1"/>
  <c r="Y79" i="25"/>
  <c r="AD140" i="25"/>
  <c r="Z61" i="25"/>
  <c r="Z60" i="25" s="1"/>
  <c r="AA74" i="25"/>
  <c r="AB58" i="25"/>
  <c r="AA52" i="25"/>
  <c r="AA47" i="25"/>
  <c r="X75" i="25"/>
  <c r="AD137" i="25"/>
  <c r="AA49" i="25"/>
  <c r="Z76" i="25"/>
  <c r="AA67" i="25"/>
  <c r="S53" i="25"/>
  <c r="Z108" i="25"/>
  <c r="Z50" i="25" s="1"/>
  <c r="Z59" i="25" s="1"/>
  <c r="AA109" i="25"/>
  <c r="AC141" i="25"/>
  <c r="AA73" i="25" s="1"/>
  <c r="AA85" i="25" s="1"/>
  <c r="AA99" i="25" s="1"/>
  <c r="P86" i="25" l="1"/>
  <c r="P87" i="25" s="1"/>
  <c r="P90" i="25" s="1"/>
  <c r="P84" i="25"/>
  <c r="P89" i="25" s="1"/>
  <c r="P88" i="25"/>
  <c r="Z80" i="25"/>
  <c r="Z66" i="25"/>
  <c r="Z68" i="25" s="1"/>
  <c r="Z79" i="25"/>
  <c r="AB67" i="25"/>
  <c r="AA76" i="25"/>
  <c r="AQ67" i="25"/>
  <c r="AA61" i="25"/>
  <c r="AA60" i="25" s="1"/>
  <c r="AB74" i="25"/>
  <c r="AC58" i="25"/>
  <c r="AB52" i="25"/>
  <c r="AB47" i="25"/>
  <c r="AE140" i="25"/>
  <c r="Y75" i="25"/>
  <c r="R77" i="25"/>
  <c r="R70" i="25"/>
  <c r="Q71" i="25"/>
  <c r="Q78" i="25" s="1"/>
  <c r="AB109" i="25"/>
  <c r="AA108" i="25"/>
  <c r="AA50" i="25" s="1"/>
  <c r="AA59" i="25" s="1"/>
  <c r="S55" i="25"/>
  <c r="T53" i="25" s="1"/>
  <c r="AE137" i="25"/>
  <c r="AB49" i="25"/>
  <c r="AD141" i="25"/>
  <c r="AB73" i="25" s="1"/>
  <c r="AB85" i="25" s="1"/>
  <c r="AB99" i="25" s="1"/>
  <c r="P72" i="25"/>
  <c r="Q83" i="25"/>
  <c r="Q72" i="25" l="1"/>
  <c r="T55" i="25"/>
  <c r="AA80" i="25"/>
  <c r="AA66" i="25"/>
  <c r="AA68" i="25" s="1"/>
  <c r="AA79" i="25"/>
  <c r="R71" i="25"/>
  <c r="R78" i="25" s="1"/>
  <c r="R83" i="25" s="1"/>
  <c r="AF140" i="25"/>
  <c r="AB61" i="25"/>
  <c r="AB60" i="25" s="1"/>
  <c r="AC74" i="25"/>
  <c r="AD58" i="25"/>
  <c r="AC52" i="25"/>
  <c r="AC47" i="25"/>
  <c r="AB76" i="25"/>
  <c r="AC67" i="25"/>
  <c r="Z75" i="25"/>
  <c r="Q86" i="25"/>
  <c r="Q87" i="25" s="1"/>
  <c r="Q90" i="25" s="1"/>
  <c r="Q84" i="25"/>
  <c r="Q89" i="25" s="1"/>
  <c r="Q88" i="25"/>
  <c r="AF137" i="25"/>
  <c r="AC49" i="25"/>
  <c r="S82" i="25"/>
  <c r="S56" i="25"/>
  <c r="S69" i="25" s="1"/>
  <c r="AB108" i="25"/>
  <c r="AB50" i="25" s="1"/>
  <c r="AB59" i="25" s="1"/>
  <c r="AC109" i="25"/>
  <c r="AE141" i="25"/>
  <c r="AC73" i="25" s="1"/>
  <c r="AC85" i="25" s="1"/>
  <c r="AC99" i="25" s="1"/>
  <c r="R72" i="25" l="1"/>
  <c r="AD109" i="25"/>
  <c r="AC108" i="25"/>
  <c r="AC50" i="25" s="1"/>
  <c r="AC59" i="25" s="1"/>
  <c r="S77" i="25"/>
  <c r="S70" i="25"/>
  <c r="R86" i="25"/>
  <c r="R87" i="25" s="1"/>
  <c r="R90" i="25" s="1"/>
  <c r="R84" i="25"/>
  <c r="R89" i="25" s="1"/>
  <c r="R88" i="25"/>
  <c r="AB80" i="25"/>
  <c r="AB66" i="25"/>
  <c r="AB68" i="25" s="1"/>
  <c r="AB79" i="25"/>
  <c r="AG137" i="25"/>
  <c r="AD49" i="25"/>
  <c r="AD67" i="25"/>
  <c r="AC76" i="25"/>
  <c r="AC61" i="25"/>
  <c r="AC60" i="25" s="1"/>
  <c r="AD74" i="25"/>
  <c r="AE58" i="25"/>
  <c r="AD52" i="25"/>
  <c r="AD47" i="25"/>
  <c r="AD61" i="25" s="1"/>
  <c r="AD60" i="25" s="1"/>
  <c r="AG140" i="25"/>
  <c r="AG141" i="25" s="1"/>
  <c r="AE73" i="25" s="1"/>
  <c r="AE85" i="25" s="1"/>
  <c r="AE99" i="25" s="1"/>
  <c r="AA75" i="25"/>
  <c r="T82" i="25"/>
  <c r="T56" i="25"/>
  <c r="T69" i="25" s="1"/>
  <c r="AF141" i="25"/>
  <c r="AD73" i="25" s="1"/>
  <c r="AD85" i="25" s="1"/>
  <c r="AD99" i="25" s="1"/>
  <c r="U53" i="25"/>
  <c r="AH137" i="25" l="1"/>
  <c r="AE49" i="25"/>
  <c r="AB75" i="25"/>
  <c r="AD108" i="25"/>
  <c r="AD50" i="25" s="1"/>
  <c r="AD59" i="25" s="1"/>
  <c r="AE109" i="25"/>
  <c r="U55" i="25"/>
  <c r="V53" i="25" s="1"/>
  <c r="T77" i="25"/>
  <c r="T70" i="25"/>
  <c r="AH140" i="25"/>
  <c r="AH141" i="25" s="1"/>
  <c r="AF73" i="25" s="1"/>
  <c r="AF85" i="25" s="1"/>
  <c r="AF99" i="25" s="1"/>
  <c r="AE74" i="25"/>
  <c r="AF58" i="25"/>
  <c r="AE52" i="25"/>
  <c r="AE47" i="25"/>
  <c r="AD76" i="25"/>
  <c r="AE67" i="25"/>
  <c r="S71" i="25"/>
  <c r="S78" i="25" s="1"/>
  <c r="S83" i="25" s="1"/>
  <c r="AC80" i="25"/>
  <c r="AC66" i="25"/>
  <c r="AC68" i="25" s="1"/>
  <c r="AC79" i="25"/>
  <c r="S72" i="25" l="1"/>
  <c r="AE61" i="25"/>
  <c r="AE60" i="25" s="1"/>
  <c r="AC75" i="25"/>
  <c r="AF67" i="25"/>
  <c r="AE76" i="25"/>
  <c r="AF74" i="25"/>
  <c r="AG58" i="25"/>
  <c r="AF52" i="25"/>
  <c r="AF47" i="25"/>
  <c r="T71" i="25"/>
  <c r="T78" i="25" s="1"/>
  <c r="T83" i="25" s="1"/>
  <c r="V55" i="25"/>
  <c r="AF109" i="25"/>
  <c r="AE108" i="25"/>
  <c r="AE50" i="25" s="1"/>
  <c r="AE59" i="25" s="1"/>
  <c r="S86" i="25"/>
  <c r="S87" i="25" s="1"/>
  <c r="S90" i="25" s="1"/>
  <c r="S88" i="25"/>
  <c r="S84" i="25"/>
  <c r="S89" i="25" s="1"/>
  <c r="AI137" i="25"/>
  <c r="AF49" i="25"/>
  <c r="AI140" i="25"/>
  <c r="AI141" i="25" s="1"/>
  <c r="AG73" i="25" s="1"/>
  <c r="AG85" i="25" s="1"/>
  <c r="AG99" i="25" s="1"/>
  <c r="U82" i="25"/>
  <c r="U56" i="25"/>
  <c r="U69" i="25" s="1"/>
  <c r="AD80" i="25"/>
  <c r="AD66" i="25"/>
  <c r="AD68" i="25" s="1"/>
  <c r="AD79" i="25"/>
  <c r="AF61" i="25" l="1"/>
  <c r="AF60" i="25" s="1"/>
  <c r="AD75" i="25"/>
  <c r="U77" i="25"/>
  <c r="U70" i="25"/>
  <c r="T86" i="25"/>
  <c r="T87" i="25" s="1"/>
  <c r="T90" i="25" s="1"/>
  <c r="T88" i="25"/>
  <c r="T84" i="25"/>
  <c r="T89" i="25" s="1"/>
  <c r="AJ137" i="25"/>
  <c r="AG49" i="25"/>
  <c r="AE80" i="25"/>
  <c r="AE66" i="25"/>
  <c r="AE68" i="25" s="1"/>
  <c r="AE79" i="25"/>
  <c r="V82" i="25"/>
  <c r="V56" i="25"/>
  <c r="V69" i="25" s="1"/>
  <c r="AG74" i="25"/>
  <c r="AH58" i="25"/>
  <c r="AG52" i="25"/>
  <c r="AG47" i="25"/>
  <c r="AG61" i="25" s="1"/>
  <c r="AG60" i="25" s="1"/>
  <c r="AJ140" i="25"/>
  <c r="AJ141" i="25" s="1"/>
  <c r="AH73" i="25" s="1"/>
  <c r="AH85" i="25" s="1"/>
  <c r="AH99" i="25" s="1"/>
  <c r="AF108" i="25"/>
  <c r="AF50" i="25" s="1"/>
  <c r="AF59" i="25" s="1"/>
  <c r="AG109" i="25"/>
  <c r="W53" i="25"/>
  <c r="T72" i="25"/>
  <c r="AF76" i="25"/>
  <c r="AG67" i="25"/>
  <c r="AR67" i="25"/>
  <c r="U71" i="25" l="1"/>
  <c r="U78" i="25" s="1"/>
  <c r="U83" i="25" s="1"/>
  <c r="AH67" i="25"/>
  <c r="AG76" i="25"/>
  <c r="AH109" i="25"/>
  <c r="AG108" i="25"/>
  <c r="AG50" i="25" s="1"/>
  <c r="AG59" i="25" s="1"/>
  <c r="AH74" i="25"/>
  <c r="AI58" i="25"/>
  <c r="AH52" i="25"/>
  <c r="AH47" i="25"/>
  <c r="V77" i="25"/>
  <c r="V70" i="25"/>
  <c r="AK137" i="25"/>
  <c r="AH49" i="25"/>
  <c r="W55" i="25"/>
  <c r="X53" i="25" s="1"/>
  <c r="AF80" i="25"/>
  <c r="AF66" i="25"/>
  <c r="AF68" i="25" s="1"/>
  <c r="AF79" i="25"/>
  <c r="AK140" i="25"/>
  <c r="AE75" i="25"/>
  <c r="AL140" i="25" l="1"/>
  <c r="AL141" i="25" s="1"/>
  <c r="AJ73" i="25" s="1"/>
  <c r="AJ85" i="25" s="1"/>
  <c r="AJ99" i="25" s="1"/>
  <c r="W82" i="25"/>
  <c r="W56" i="25"/>
  <c r="W69" i="25" s="1"/>
  <c r="AL137" i="25"/>
  <c r="AI49" i="25"/>
  <c r="AH108" i="25"/>
  <c r="AH50" i="25" s="1"/>
  <c r="AH59" i="25" s="1"/>
  <c r="AI109" i="25"/>
  <c r="AH76" i="25"/>
  <c r="AI67" i="25"/>
  <c r="U72" i="25"/>
  <c r="U86" i="25"/>
  <c r="U87" i="25" s="1"/>
  <c r="U90" i="25" s="1"/>
  <c r="U88" i="25"/>
  <c r="U84" i="25"/>
  <c r="U89" i="25" s="1"/>
  <c r="AK141" i="25"/>
  <c r="AI73" i="25" s="1"/>
  <c r="AI85" i="25" s="1"/>
  <c r="AI99" i="25" s="1"/>
  <c r="AF75" i="25"/>
  <c r="X55" i="25"/>
  <c r="Y53" i="25" s="1"/>
  <c r="V71" i="25"/>
  <c r="V78" i="25" s="1"/>
  <c r="V83" i="25" s="1"/>
  <c r="AH61" i="25"/>
  <c r="AH60" i="25" s="1"/>
  <c r="AI74" i="25"/>
  <c r="AJ58" i="25"/>
  <c r="AI52" i="25"/>
  <c r="AI47" i="25"/>
  <c r="AG80" i="25"/>
  <c r="AG66" i="25"/>
  <c r="AG68" i="25" s="1"/>
  <c r="AG79" i="25"/>
  <c r="AI61" i="25" l="1"/>
  <c r="AI60" i="25" s="1"/>
  <c r="V72" i="25"/>
  <c r="V86" i="25"/>
  <c r="V87" i="25" s="1"/>
  <c r="V90" i="25" s="1"/>
  <c r="V84" i="25"/>
  <c r="V89" i="25" s="1"/>
  <c r="V88" i="25"/>
  <c r="AH80" i="25"/>
  <c r="AH66" i="25"/>
  <c r="AH68" i="25" s="1"/>
  <c r="AH79" i="25"/>
  <c r="W77" i="25"/>
  <c r="W70" i="25"/>
  <c r="AG75" i="25"/>
  <c r="AJ74" i="25"/>
  <c r="AK58" i="25"/>
  <c r="AJ52" i="25"/>
  <c r="AJ47" i="25"/>
  <c r="Y55" i="25"/>
  <c r="X82" i="25"/>
  <c r="X56" i="25"/>
  <c r="X69" i="25" s="1"/>
  <c r="AJ67" i="25"/>
  <c r="AI76" i="25"/>
  <c r="AJ109" i="25"/>
  <c r="AI108" i="25"/>
  <c r="AI50" i="25" s="1"/>
  <c r="AI59" i="25" s="1"/>
  <c r="AM137" i="25"/>
  <c r="AJ49" i="25"/>
  <c r="AM140" i="25"/>
  <c r="AN140" i="25" l="1"/>
  <c r="AN141" i="25" s="1"/>
  <c r="AL73" i="25" s="1"/>
  <c r="AL85" i="25" s="1"/>
  <c r="AL99" i="25" s="1"/>
  <c r="AI80" i="25"/>
  <c r="AI66" i="25"/>
  <c r="AI68" i="25" s="1"/>
  <c r="AI79" i="25"/>
  <c r="Y82" i="25"/>
  <c r="Y56" i="25"/>
  <c r="Y69" i="25" s="1"/>
  <c r="AH75" i="25"/>
  <c r="AM141" i="25"/>
  <c r="AK73" i="25" s="1"/>
  <c r="AK85" i="25" s="1"/>
  <c r="AK99" i="25" s="1"/>
  <c r="AN137" i="25"/>
  <c r="AK49" i="25"/>
  <c r="AJ108" i="25"/>
  <c r="AJ50" i="25" s="1"/>
  <c r="AJ59" i="25" s="1"/>
  <c r="AK109" i="25"/>
  <c r="AJ76" i="25"/>
  <c r="AK67" i="25"/>
  <c r="X77" i="25"/>
  <c r="X70" i="25"/>
  <c r="Z53" i="25"/>
  <c r="AJ61" i="25"/>
  <c r="AJ60" i="25" s="1"/>
  <c r="AK74" i="25"/>
  <c r="AL58" i="25"/>
  <c r="AK52" i="25"/>
  <c r="AK47" i="25"/>
  <c r="AK61" i="25" s="1"/>
  <c r="AK60" i="25" s="1"/>
  <c r="W71" i="25"/>
  <c r="W78" i="25" s="1"/>
  <c r="W83" i="25" s="1"/>
  <c r="W86" i="25" l="1"/>
  <c r="W87" i="25" s="1"/>
  <c r="W90" i="25" s="1"/>
  <c r="W88" i="25"/>
  <c r="W84" i="25"/>
  <c r="W89" i="25" s="1"/>
  <c r="Z55" i="25"/>
  <c r="AA53" i="25" s="1"/>
  <c r="W72" i="25"/>
  <c r="AL74" i="25"/>
  <c r="AM58" i="25"/>
  <c r="AL52" i="25"/>
  <c r="AL47" i="25"/>
  <c r="X71" i="25"/>
  <c r="X78" i="25" s="1"/>
  <c r="X83" i="25" s="1"/>
  <c r="AL67" i="25"/>
  <c r="AK76" i="25"/>
  <c r="AL109" i="25"/>
  <c r="AK108" i="25"/>
  <c r="AK50" i="25" s="1"/>
  <c r="AK59" i="25" s="1"/>
  <c r="AI75" i="25"/>
  <c r="AJ80" i="25"/>
  <c r="AJ66" i="25"/>
  <c r="AJ68" i="25" s="1"/>
  <c r="AJ79" i="25"/>
  <c r="AO137" i="25"/>
  <c r="AL49" i="25"/>
  <c r="Y77" i="25"/>
  <c r="Y70" i="25"/>
  <c r="AO140" i="25"/>
  <c r="AO141" i="25" s="1"/>
  <c r="AM73" i="25" s="1"/>
  <c r="AM85" i="25" s="1"/>
  <c r="AM99" i="25" s="1"/>
  <c r="X72" i="25" l="1"/>
  <c r="AL108" i="25"/>
  <c r="AL50" i="25" s="1"/>
  <c r="AL59" i="25" s="1"/>
  <c r="AM109" i="25"/>
  <c r="AL76" i="25"/>
  <c r="AM67" i="25"/>
  <c r="X86" i="25"/>
  <c r="X87" i="25" s="1"/>
  <c r="X90" i="25" s="1"/>
  <c r="X84" i="25"/>
  <c r="X89" i="25" s="1"/>
  <c r="X88" i="25"/>
  <c r="AA55" i="25"/>
  <c r="AB53" i="25"/>
  <c r="AP140" i="25"/>
  <c r="AP141" i="25"/>
  <c r="AN73" i="25" s="1"/>
  <c r="AN85" i="25" s="1"/>
  <c r="AN99" i="25" s="1"/>
  <c r="Y71" i="25"/>
  <c r="Y78" i="25" s="1"/>
  <c r="Y83" i="25" s="1"/>
  <c r="Y72" i="25"/>
  <c r="AP137" i="25"/>
  <c r="AM49" i="25"/>
  <c r="AJ75" i="25"/>
  <c r="AK80" i="25"/>
  <c r="AK66" i="25"/>
  <c r="AK68" i="25" s="1"/>
  <c r="AK79" i="25"/>
  <c r="AL61" i="25"/>
  <c r="AL60" i="25" s="1"/>
  <c r="AM74" i="25"/>
  <c r="AN58" i="25"/>
  <c r="AM52" i="25"/>
  <c r="AM47" i="25"/>
  <c r="Z82" i="25"/>
  <c r="Z56" i="25"/>
  <c r="Z69" i="25" s="1"/>
  <c r="AM61" i="25" l="1"/>
  <c r="AM60" i="25" s="1"/>
  <c r="Y86" i="25"/>
  <c r="Y87" i="25" s="1"/>
  <c r="Y90" i="25" s="1"/>
  <c r="Y84" i="25"/>
  <c r="Y89" i="25" s="1"/>
  <c r="Y88" i="25"/>
  <c r="Z77" i="25"/>
  <c r="Z70" i="25"/>
  <c r="AN74" i="25"/>
  <c r="AO58" i="25"/>
  <c r="AN52" i="25"/>
  <c r="AN47" i="25"/>
  <c r="AK75" i="25"/>
  <c r="AC53" i="25"/>
  <c r="AB55" i="25"/>
  <c r="AQ137" i="25"/>
  <c r="AN49" i="25"/>
  <c r="AQ141" i="25"/>
  <c r="AO73" i="25" s="1"/>
  <c r="AO85" i="25" s="1"/>
  <c r="AO99" i="25" s="1"/>
  <c r="AQ140" i="25"/>
  <c r="AA82" i="25"/>
  <c r="AA56" i="25"/>
  <c r="AA69" i="25" s="1"/>
  <c r="AN67" i="25"/>
  <c r="AM76" i="25"/>
  <c r="AN109" i="25"/>
  <c r="AM108" i="25"/>
  <c r="AM50" i="25" s="1"/>
  <c r="AM59" i="25" s="1"/>
  <c r="AL80" i="25"/>
  <c r="AL66" i="25"/>
  <c r="AL68" i="25" s="1"/>
  <c r="AL79" i="25"/>
  <c r="AN61" i="25" l="1"/>
  <c r="AN60" i="25" s="1"/>
  <c r="AN108" i="25"/>
  <c r="AN50" i="25" s="1"/>
  <c r="AN59" i="25" s="1"/>
  <c r="AO109" i="25"/>
  <c r="AN76" i="25"/>
  <c r="AO67" i="25"/>
  <c r="AR137" i="25"/>
  <c r="AO49" i="25"/>
  <c r="AC55" i="25"/>
  <c r="AD53" i="25" s="1"/>
  <c r="AO74" i="25"/>
  <c r="AP58" i="25"/>
  <c r="AO52" i="25"/>
  <c r="AO47" i="25"/>
  <c r="AO61" i="25" s="1"/>
  <c r="AO60" i="25" s="1"/>
  <c r="Z71" i="25"/>
  <c r="Z78" i="25" s="1"/>
  <c r="Z83" i="25" s="1"/>
  <c r="AL75" i="25"/>
  <c r="AM80" i="25"/>
  <c r="AM66" i="25"/>
  <c r="AM68" i="25" s="1"/>
  <c r="AM79" i="25"/>
  <c r="AA77" i="25"/>
  <c r="AA70" i="25"/>
  <c r="AR140" i="25"/>
  <c r="AB82" i="25"/>
  <c r="AB56" i="25"/>
  <c r="AB69" i="25" s="1"/>
  <c r="Z86" i="25" l="1"/>
  <c r="Z87" i="25" s="1"/>
  <c r="Z90" i="25" s="1"/>
  <c r="Z84" i="25"/>
  <c r="Z89" i="25" s="1"/>
  <c r="Z88" i="25"/>
  <c r="AS140" i="25"/>
  <c r="AS141" i="25" s="1"/>
  <c r="AM75" i="25"/>
  <c r="AP74" i="25"/>
  <c r="AP52" i="25"/>
  <c r="AP47" i="25"/>
  <c r="AD55" i="25"/>
  <c r="AP67" i="25"/>
  <c r="AO76" i="25"/>
  <c r="AP109" i="25"/>
  <c r="AP108" i="25" s="1"/>
  <c r="AO108" i="25"/>
  <c r="AO50" i="25" s="1"/>
  <c r="AO59" i="25" s="1"/>
  <c r="AB77" i="25"/>
  <c r="AB70" i="25"/>
  <c r="AR141" i="25"/>
  <c r="AP73" i="25" s="1"/>
  <c r="AP85" i="25" s="1"/>
  <c r="AP99" i="25" s="1"/>
  <c r="AQ99" i="25" s="1"/>
  <c r="A100" i="25" s="1"/>
  <c r="AA71" i="25"/>
  <c r="AA78" i="25" s="1"/>
  <c r="AA83" i="25" s="1"/>
  <c r="Z72" i="25"/>
  <c r="AC82" i="25"/>
  <c r="AC56" i="25"/>
  <c r="AC69" i="25" s="1"/>
  <c r="AS137" i="25"/>
  <c r="AT137" i="25" s="1"/>
  <c r="AU137" i="25" s="1"/>
  <c r="AV137" i="25" s="1"/>
  <c r="AW137" i="25" s="1"/>
  <c r="AX137" i="25" s="1"/>
  <c r="AY137" i="25" s="1"/>
  <c r="AP49" i="25"/>
  <c r="AN80" i="25"/>
  <c r="AN66" i="25"/>
  <c r="AN68" i="25" s="1"/>
  <c r="AN79" i="25"/>
  <c r="AA86" i="25" l="1"/>
  <c r="AA87" i="25" s="1"/>
  <c r="AA90" i="25" s="1"/>
  <c r="AA88" i="25"/>
  <c r="AA84" i="25"/>
  <c r="AA89" i="25" s="1"/>
  <c r="AN75" i="25"/>
  <c r="AC77" i="25"/>
  <c r="AC70" i="25"/>
  <c r="AB71" i="25"/>
  <c r="AB78" i="25" s="1"/>
  <c r="AB83" i="25" s="1"/>
  <c r="AO80" i="25"/>
  <c r="AO66" i="25"/>
  <c r="AO68" i="25" s="1"/>
  <c r="AO79" i="25"/>
  <c r="AD82" i="25"/>
  <c r="AD56" i="25"/>
  <c r="AD69" i="25" s="1"/>
  <c r="AP61" i="25"/>
  <c r="AP60" i="25" s="1"/>
  <c r="AA72" i="25"/>
  <c r="AP50" i="25"/>
  <c r="AP59" i="25" s="1"/>
  <c r="AP76" i="25"/>
  <c r="AS67" i="25"/>
  <c r="AE53" i="25"/>
  <c r="AT140" i="25"/>
  <c r="AT141" i="25" s="1"/>
  <c r="AB72" i="25" l="1"/>
  <c r="AP80" i="25"/>
  <c r="AP66" i="25"/>
  <c r="AP68" i="25" s="1"/>
  <c r="AP79" i="25"/>
  <c r="AD77" i="25"/>
  <c r="AD70" i="25"/>
  <c r="AU140" i="25"/>
  <c r="AU141" i="25" s="1"/>
  <c r="AE55" i="25"/>
  <c r="AB86" i="25"/>
  <c r="AB87" i="25" s="1"/>
  <c r="AB90" i="25" s="1"/>
  <c r="AB84" i="25"/>
  <c r="AB89" i="25" s="1"/>
  <c r="AB88" i="25"/>
  <c r="AO75" i="25"/>
  <c r="AC71" i="25"/>
  <c r="AC78" i="25" s="1"/>
  <c r="AC83" i="25" s="1"/>
  <c r="AC72" i="25" l="1"/>
  <c r="AC86" i="25"/>
  <c r="AC87" i="25" s="1"/>
  <c r="AC90" i="25" s="1"/>
  <c r="AC84" i="25"/>
  <c r="AC89" i="25" s="1"/>
  <c r="AC88" i="25"/>
  <c r="AE82" i="25"/>
  <c r="AE56" i="25"/>
  <c r="AE69" i="25" s="1"/>
  <c r="AD71" i="25"/>
  <c r="AD78" i="25" s="1"/>
  <c r="AD83" i="25" s="1"/>
  <c r="AF53" i="25"/>
  <c r="AV140" i="25"/>
  <c r="AV141" i="25" s="1"/>
  <c r="AP75" i="25"/>
  <c r="AD86" i="25" l="1"/>
  <c r="AD87" i="25" s="1"/>
  <c r="AD90" i="25" s="1"/>
  <c r="AD88" i="25"/>
  <c r="AD84" i="25"/>
  <c r="AD89" i="25" s="1"/>
  <c r="AF55" i="25"/>
  <c r="AE77" i="25"/>
  <c r="AE70" i="25"/>
  <c r="AW140" i="25"/>
  <c r="AW141" i="25" s="1"/>
  <c r="AD72" i="25"/>
  <c r="AE71" i="25" l="1"/>
  <c r="AE78" i="25" s="1"/>
  <c r="AE83" i="25" s="1"/>
  <c r="AF82" i="25"/>
  <c r="AF56" i="25"/>
  <c r="AF69" i="25" s="1"/>
  <c r="AX140" i="25"/>
  <c r="AG53" i="25"/>
  <c r="AE86" i="25" l="1"/>
  <c r="AE87" i="25" s="1"/>
  <c r="AE90" i="25" s="1"/>
  <c r="AE88" i="25"/>
  <c r="AE84" i="25"/>
  <c r="AE89" i="25" s="1"/>
  <c r="AY140" i="25"/>
  <c r="AY141" i="25" s="1"/>
  <c r="AG55" i="25"/>
  <c r="AH53" i="25" s="1"/>
  <c r="AX141" i="25"/>
  <c r="AF77" i="25"/>
  <c r="AF70" i="25"/>
  <c r="AE72" i="25"/>
  <c r="AH55" i="25" l="1"/>
  <c r="AI53" i="25" s="1"/>
  <c r="AF71" i="25"/>
  <c r="AF78" i="25" s="1"/>
  <c r="AF83" i="25" s="1"/>
  <c r="AG82" i="25"/>
  <c r="AG56" i="25"/>
  <c r="AG69" i="25" s="1"/>
  <c r="AF86" i="25" l="1"/>
  <c r="AF87" i="25" s="1"/>
  <c r="AF90" i="25" s="1"/>
  <c r="AF88" i="25"/>
  <c r="AF84" i="25"/>
  <c r="AF89" i="25" s="1"/>
  <c r="AI55" i="25"/>
  <c r="AF72" i="25"/>
  <c r="AG77" i="25"/>
  <c r="AG70" i="25"/>
  <c r="AH82" i="25"/>
  <c r="AH56" i="25"/>
  <c r="AH69" i="25" s="1"/>
  <c r="AH77" i="25" l="1"/>
  <c r="AH70" i="25"/>
  <c r="AG71" i="25"/>
  <c r="AG78" i="25" s="1"/>
  <c r="AG83" i="25" s="1"/>
  <c r="AI82" i="25"/>
  <c r="AI56" i="25"/>
  <c r="AI69" i="25" s="1"/>
  <c r="AJ53" i="25"/>
  <c r="AG72" i="25" l="1"/>
  <c r="AJ55" i="25"/>
  <c r="AH71" i="25"/>
  <c r="AH78" i="25" s="1"/>
  <c r="AH83" i="25" s="1"/>
  <c r="AI77" i="25"/>
  <c r="AI70" i="25"/>
  <c r="AG86" i="25"/>
  <c r="AG87" i="25" s="1"/>
  <c r="AG90" i="25" s="1"/>
  <c r="AG88" i="25"/>
  <c r="AG84" i="25"/>
  <c r="AG89" i="25" s="1"/>
  <c r="AI71" i="25" l="1"/>
  <c r="AI78" i="25" s="1"/>
  <c r="AI83" i="25" s="1"/>
  <c r="AJ82" i="25"/>
  <c r="AJ56" i="25"/>
  <c r="AJ69" i="25" s="1"/>
  <c r="AH86" i="25"/>
  <c r="AH87" i="25" s="1"/>
  <c r="AH90" i="25" s="1"/>
  <c r="AH84" i="25"/>
  <c r="AH89" i="25" s="1"/>
  <c r="AH88" i="25"/>
  <c r="AH72" i="25"/>
  <c r="AK53" i="25"/>
  <c r="AI86" i="25" l="1"/>
  <c r="AI87" i="25" s="1"/>
  <c r="AI90" i="25" s="1"/>
  <c r="AI88" i="25"/>
  <c r="AI84" i="25"/>
  <c r="AI89" i="25" s="1"/>
  <c r="AK55" i="25"/>
  <c r="AJ77" i="25"/>
  <c r="AJ70" i="25"/>
  <c r="AI72" i="25"/>
  <c r="AK82" i="25" l="1"/>
  <c r="AK56" i="25"/>
  <c r="AK69" i="25" s="1"/>
  <c r="AJ71" i="25"/>
  <c r="AJ78" i="25" s="1"/>
  <c r="AJ83" i="25" s="1"/>
  <c r="AL53" i="25"/>
  <c r="AJ86" i="25" l="1"/>
  <c r="AJ87" i="25" s="1"/>
  <c r="AJ90" i="25" s="1"/>
  <c r="AJ84" i="25"/>
  <c r="AJ89" i="25" s="1"/>
  <c r="AJ88" i="25"/>
  <c r="AK77" i="25"/>
  <c r="AK70" i="25"/>
  <c r="AL55" i="25"/>
  <c r="AM53" i="25" s="1"/>
  <c r="AJ72" i="25"/>
  <c r="AM55" i="25" l="1"/>
  <c r="AL82" i="25"/>
  <c r="AL56" i="25"/>
  <c r="AL69" i="25" s="1"/>
  <c r="AK71" i="25"/>
  <c r="AK78" i="25" s="1"/>
  <c r="AK83" i="25" s="1"/>
  <c r="AK72" i="25" l="1"/>
  <c r="AL77" i="25"/>
  <c r="AL70" i="25"/>
  <c r="AK86" i="25"/>
  <c r="AK87" i="25" s="1"/>
  <c r="AK90" i="25" s="1"/>
  <c r="AK88" i="25"/>
  <c r="AK84" i="25"/>
  <c r="AK89" i="25" s="1"/>
  <c r="AM82" i="25"/>
  <c r="AM56" i="25"/>
  <c r="AM69" i="25" s="1"/>
  <c r="AN53" i="25"/>
  <c r="AL71" i="25" l="1"/>
  <c r="AL78" i="25" s="1"/>
  <c r="AL83" i="25" s="1"/>
  <c r="AN55" i="25"/>
  <c r="AO53" i="25" s="1"/>
  <c r="AM77" i="25"/>
  <c r="AM70" i="25"/>
  <c r="AL72" i="25" l="1"/>
  <c r="AL86" i="25"/>
  <c r="AL87" i="25" s="1"/>
  <c r="AL90" i="25" s="1"/>
  <c r="AL88" i="25"/>
  <c r="AL84" i="25"/>
  <c r="AL89" i="25" s="1"/>
  <c r="AO55" i="25"/>
  <c r="AP53" i="25"/>
  <c r="AP55" i="25" s="1"/>
  <c r="AM71" i="25"/>
  <c r="AM78" i="25" s="1"/>
  <c r="AM83" i="25" s="1"/>
  <c r="AN82" i="25"/>
  <c r="AN56" i="25"/>
  <c r="AN69" i="25" s="1"/>
  <c r="AM72" i="25" l="1"/>
  <c r="AN77" i="25"/>
  <c r="AN70" i="25"/>
  <c r="AP82" i="25"/>
  <c r="AP56" i="25"/>
  <c r="AP69" i="25" s="1"/>
  <c r="AM86" i="25"/>
  <c r="AM87" i="25" s="1"/>
  <c r="AM90" i="25" s="1"/>
  <c r="AM88" i="25"/>
  <c r="AM84" i="25"/>
  <c r="AM89" i="25" s="1"/>
  <c r="AO82" i="25"/>
  <c r="AO56" i="25"/>
  <c r="AO69" i="25" s="1"/>
  <c r="AP77" i="25" l="1"/>
  <c r="AP70" i="25"/>
  <c r="AN71" i="25"/>
  <c r="AN78" i="25" s="1"/>
  <c r="AN83" i="25" s="1"/>
  <c r="AO77" i="25"/>
  <c r="AO70" i="25"/>
  <c r="AN72" i="25" l="1"/>
  <c r="AN86" i="25"/>
  <c r="AN87" i="25" s="1"/>
  <c r="AN90" i="25" s="1"/>
  <c r="AN84" i="25"/>
  <c r="AN89" i="25" s="1"/>
  <c r="AN88" i="25"/>
  <c r="AO71" i="25"/>
  <c r="AO78" i="25" s="1"/>
  <c r="AO72" i="25"/>
  <c r="AP71" i="25"/>
  <c r="AP78" i="25" s="1"/>
  <c r="AP83" i="25" s="1"/>
  <c r="AO83" i="25"/>
  <c r="AP86" i="25" l="1"/>
  <c r="AP88" i="25"/>
  <c r="AP84" i="25"/>
  <c r="AO86" i="25"/>
  <c r="AO87" i="25" s="1"/>
  <c r="AO90" i="25" s="1"/>
  <c r="AO88" i="25"/>
  <c r="AO84" i="25"/>
  <c r="AO89" i="25" s="1"/>
  <c r="AP72" i="25"/>
  <c r="AP89" i="25" l="1"/>
  <c r="AP87" i="25"/>
  <c r="A101" i="25" l="1"/>
  <c r="B102" i="25" s="1"/>
  <c r="AP90" i="25"/>
  <c r="A14" i="24" l="1"/>
  <c r="A11" i="24"/>
  <c r="A8" i="24"/>
  <c r="B23" i="24"/>
  <c r="B22" i="23" l="1"/>
  <c r="B34" i="23"/>
  <c r="A15" i="23"/>
  <c r="B21" i="23" s="1"/>
  <c r="A12" i="23"/>
  <c r="A9" i="23"/>
  <c r="B83" i="23"/>
  <c r="B82" i="23" s="1"/>
  <c r="B81" i="23"/>
  <c r="B80" i="23" s="1"/>
  <c r="B58" i="23"/>
  <c r="B41" i="23"/>
  <c r="B32" i="23"/>
  <c r="B30" i="23" s="1"/>
  <c r="B68" i="23"/>
  <c r="A8" i="17"/>
  <c r="E9" i="14"/>
  <c r="B38" i="23" l="1"/>
  <c r="B43" i="23"/>
  <c r="B51" i="23"/>
  <c r="B64" i="23"/>
  <c r="B72" i="23"/>
  <c r="B47" i="23"/>
  <c r="B55" i="23"/>
  <c r="B60" i="23"/>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<sst xmlns="http://schemas.openxmlformats.org/spreadsheetml/2006/main" count="1235" uniqueCount="628">
  <si>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</si>
  <si>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</si>
  <si>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</si>
  <si>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</si>
  <si>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</si>
  <si>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</si>
  <si>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</si>
  <si>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</si>
  <si>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</si>
  <si>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</si>
  <si>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</si>
  <si>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</si>
  <si>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</si>
  <si>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</si>
  <si>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</si>
  <si>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</si>
  <si>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</si>
  <si>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</si>
  <si>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</si>
  <si>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</si>
  <si>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</si>
  <si>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</si>
  <si>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</si>
  <si>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</si>
  <si>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</si>
  <si>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</si>
  <si>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</si>
  <si>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</si>
  <si>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</si>
  <si>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</si>
  <si>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</si>
  <si>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</si>
  <si>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</si>
  <si>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</si>
  <si>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</si>
  <si>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</si>
  <si>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</si>
  <si>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</si>
  <si>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</si>
  <si>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</si>
  <si>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</si>
  <si>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</si>
  <si>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</si>
  <si>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</si>
  <si>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</si>
  <si>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</si>
  <si>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</si>
  <si>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</si>
  <si>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</si>
  <si>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</si>
  <si>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</si>
  <si>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</si>
  <si>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</si>
  <si>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</si>
  <si>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</si>
  <si>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</si>
  <si>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</si>
  <si>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</si>
  <si>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</si>
  <si>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</si>
  <si>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</si>
  <si>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</si>
  <si>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</si>
  <si>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</si>
  <si>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</si>
  <si>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</si>
  <si>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</si>
  <si>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</si>
  <si>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</si>
  <si>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</si>
  <si>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</si>
  <si>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</si>
  <si>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</si>
  <si>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</si>
  <si>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</si>
  <si>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</si>
  <si>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</si>
  <si>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</si>
  <si>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</si>
  <si>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</si>
  <si>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</si>
  <si>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</si>
  <si>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</si>
  <si>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</si>
  <si>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</si>
  <si>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</si>
  <si>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</si>
  <si>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</si>
  <si>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</si>
  <si>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</si>
  <si>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</si>
  <si>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</si>
  <si>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</si>
  <si>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</si>
  <si>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</si>
  <si>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</si>
  <si>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</si>
  <si>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</si>
  <si>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</si>
  <si>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</si>
  <si>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</si>
  <si>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</si>
  <si>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</si>
  <si>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</si>
  <si>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</si>
  <si>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</si>
  <si>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</si>
  <si>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</si>
  <si>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</si>
  <si>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</si>
  <si>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</si>
  <si>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</si>
  <si>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</si>
  <si>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</si>
  <si>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</si>
  <si>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</si>
  <si>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</si>
  <si>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</si>
  <si>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</si>
  <si>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</si>
  <si>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</si>
  <si>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</si>
  <si>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</si>
  <si>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</si>
  <si>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</si>
  <si>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</si>
  <si>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</si>
  <si>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</si>
  <si>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</si>
  <si>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</si>
  <si>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</si>
  <si>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</si>
  <si>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</si>
  <si>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</si>
  <si>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</si>
  <si>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</si>
  <si>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</si>
  <si>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</si>
  <si>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</si>
  <si>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</si>
  <si>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</si>
  <si>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</si>
  <si>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</si>
  <si>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</si>
  <si>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</si>
  <si>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</si>
  <si>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</si>
  <si>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</si>
  <si>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</si>
  <si>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</si>
  <si>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</si>
  <si>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</si>
  <si>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</si>
  <si>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</si>
  <si>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</si>
  <si>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</si>
  <si>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</si>
  <si>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</si>
  <si>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</si>
  <si>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</si>
  <si>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</si>
  <si>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</si>
  <si>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</si>
  <si>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</si>
  <si>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</si>
  <si>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</si>
  <si>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</si>
  <si>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</si>
  <si>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</si>
  <si>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</si>
  <si>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</si>
  <si>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</si>
  <si>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</si>
  <si>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</si>
  <si>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</si>
  <si>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</si>
  <si>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</si>
  <si>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</si>
  <si>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</si>
  <si>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</si>
  <si>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</si>
  <si>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</si>
  <si>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</si>
  <si>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</si>
  <si>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</si>
  <si>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</si>
  <si>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</si>
  <si>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</si>
  <si>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</si>
  <si>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</si>
  <si>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</si>
  <si>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</si>
  <si>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</si>
  <si>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</si>
  <si>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</si>
  <si>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</si>
  <si>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</si>
  <si>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</si>
  <si>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</si>
  <si>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</si>
  <si>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</si>
  <si>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</si>
  <si>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</si>
  <si>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</si>
  <si>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</si>
  <si>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</si>
  <si>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</si>
  <si>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</si>
  <si>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</si>
  <si>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</si>
  <si>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</si>
  <si>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</si>
  <si>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</si>
  <si>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</si>
  <si>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</si>
  <si>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</si>
  <si>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</si>
  <si>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</si>
  <si>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</si>
  <si>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</si>
  <si>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</si>
  <si>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</si>
  <si>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</si>
  <si>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</si>
  <si>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</si>
  <si>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</si>
  <si>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</si>
  <si>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</si>
  <si>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</si>
  <si>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</si>
  <si>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</si>
  <si>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</si>
  <si>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</si>
  <si>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</si>
  <si>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</si>
  <si>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</si>
  <si>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</si>
  <si>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</si>
  <si>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</si>
  <si>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</si>
  <si>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</si>
  <si>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</si>
  <si>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</si>
  <si>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</si>
  <si>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</si>
  <si>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</si>
  <si>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</si>
  <si>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</si>
  <si>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</si>
  <si>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</si>
  <si>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</si>
  <si>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</si>
  <si>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</si>
  <si>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</si>
  <si>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</si>
  <si>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</si>
  <si>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</si>
  <si>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</si>
  <si>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</si>
  <si>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</si>
  <si>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</si>
  <si>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</si>
  <si>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</si>
  <si>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</si>
  <si>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</si>
  <si>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</si>
  <si>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</si>
  <si>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</si>
  <si>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</si>
  <si>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</si>
  <si>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</si>
  <si>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</si>
  <si>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</si>
  <si>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</si>
  <si>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</si>
  <si>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</si>
  <si>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</si>
  <si>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</si>
  <si>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</si>
  <si>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</si>
  <si>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</si>
  <si>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</si>
  <si>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</si>
  <si>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</si>
  <si>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</si>
  <si>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</si>
  <si>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</si>
  <si>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</si>
  <si>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</si>
  <si>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</si>
  <si>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</si>
  <si>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</si>
  <si>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</si>
  <si>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</si>
  <si>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</si>
  <si>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</si>
  <si>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</si>
  <si>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</si>
  <si>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</si>
  <si>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</si>
  <si>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</si>
  <si>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</si>
  <si>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</si>
  <si>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</si>
  <si>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</si>
  <si>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</si>
  <si>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</si>
  <si>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</si>
  <si>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</si>
  <si>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</si>
  <si>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</si>
  <si>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</si>
  <si>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</si>
  <si>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</si>
  <si>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</si>
  <si>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</si>
  <si>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</si>
  <si>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</si>
  <si>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</si>
  <si>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</si>
  <si>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</si>
  <si>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</si>
  <si>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</si>
  <si>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</si>
  <si>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</si>
  <si>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</si>
  <si>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</si>
  <si>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</si>
  <si>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</si>
  <si>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</si>
  <si>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</si>
  <si>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</si>
  <si>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</si>
  <si>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</si>
  <si>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</si>
  <si>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</si>
  <si>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</si>
  <si>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</si>
  <si>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</si>
  <si>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</si>
  <si>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</si>
  <si>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</si>
  <si>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</si>
  <si>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</si>
  <si>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</si>
  <si>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</si>
  <si>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</si>
  <si>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</si>
  <si>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</si>
  <si>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</si>
  <si>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</si>
  <si>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</si>
  <si>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</si>
  <si>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</si>
  <si>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</si>
  <si>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</si>
  <si>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</si>
  <si>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</si>
  <si>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</si>
  <si>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</si>
  <si>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</si>
  <si>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</si>
  <si>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</si>
  <si>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</si>
  <si>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</si>
  <si>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</si>
  <si>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</si>
  <si>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</si>
  <si>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</si>
  <si>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</si>
  <si>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</si>
  <si>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</si>
  <si>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</si>
  <si>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</si>
  <si>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</si>
  <si>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</si>
  <si>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</si>
  <si>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</si>
  <si>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</si>
  <si>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</si>
  <si>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</si>
  <si>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</si>
  <si>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</si>
  <si>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</si>
  <si>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</si>
  <si>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</si>
  <si>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</si>
  <si>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</si>
  <si>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</si>
  <si>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</si>
  <si>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</si>
  <si>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</si>
  <si>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</si>
  <si>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</si>
  <si>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</si>
  <si>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</si>
  <si>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</si>
  <si>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</si>
  <si>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</si>
  <si>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</si>
  <si>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</si>
  <si>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</si>
  <si>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</si>
  <si>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</si>
  <si>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</si>
  <si>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</si>
  <si>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</si>
  <si>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</si>
  <si>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</si>
  <si>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</si>
  <si>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</si>
  <si>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</si>
  <si>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</si>
  <si>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</si>
  <si>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</si>
  <si>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</si>
  <si>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</si>
  <si>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</si>
  <si>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</si>
  <si>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</si>
  <si>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</si>
  <si>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</si>
  <si>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</si>
  <si>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</si>
  <si>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</si>
  <si>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</si>
  <si>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</si>
  <si>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</si>
  <si>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</si>
  <si>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</si>
  <si>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</si>
  <si>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</si>
  <si>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</si>
  <si>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</si>
  <si>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</si>
  <si>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</si>
  <si>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</si>
  <si>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</si>
  <si>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</si>
  <si>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</si>
  <si>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</si>
  <si>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</si>
  <si>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</si>
  <si>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</si>
  <si>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</si>
  <si>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</si>
  <si>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</si>
  <si>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</si>
  <si>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</si>
  <si>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</si>
  <si>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</si>
  <si>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</si>
  <si>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</si>
  <si>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</si>
  <si>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</si>
  <si>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</si>
  <si>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</si>
  <si>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</si>
  <si>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</si>
  <si>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</si>
  <si>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</si>
  <si>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</si>
  <si>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</si>
  <si>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</si>
  <si>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</si>
  <si>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</si>
  <si>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</si>
  <si>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</si>
  <si>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</si>
  <si>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</si>
  <si>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</si>
  <si>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</si>
  <si>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</si>
  <si>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</si>
  <si>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</si>
  <si>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</si>
  <si>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</si>
  <si>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</si>
  <si>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</si>
  <si>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</si>
  <si>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</si>
  <si>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</si>
  <si>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</si>
  <si>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</si>
  <si>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</si>
  <si>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</si>
  <si>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</si>
  <si>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</si>
  <si>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</si>
  <si>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</si>
  <si>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</si>
  <si>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</si>
  <si>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</si>
  <si>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</si>
  <si>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</si>
  <si>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</si>
  <si>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</si>
  <si>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</si>
  <si>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</si>
  <si>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</si>
  <si>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</si>
  <si>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</si>
  <si>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</si>
  <si>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</si>
  <si>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</si>
  <si>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</si>
  <si>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</si>
  <si>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</si>
  <si>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</si>
  <si>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</si>
  <si>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</si>
  <si>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</si>
  <si>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</si>
  <si>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</si>
  <si>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</si>
  <si>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</si>
  <si>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</si>
  <si>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</si>
  <si>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</si>
  <si>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</si>
  <si>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</si>
  <si>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</si>
  <si>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</si>
  <si>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</si>
  <si>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</si>
  <si>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</si>
  <si>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</si>
  <si>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</si>
  <si>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</si>
  <si>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</si>
  <si>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</si>
  <si>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</si>
  <si>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</si>
  <si>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</si>
  <si>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</si>
  <si>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</si>
  <si>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</si>
  <si>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</si>
  <si>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</si>
  <si>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</si>
  <si>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</si>
  <si>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</si>
  <si>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</si>
  <si>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</si>
  <si>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</si>
  <si>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</si>
  <si>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</si>
  <si>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</si>
  <si>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</si>
  <si>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</si>
  <si>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</si>
  <si>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</si>
  <si>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Модернизация СОТИАССО на объектах ОАО"Янтарьэнерго" ПС О-54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</si>
  <si>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</si>
  <si>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</si>
  <si>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</si>
  <si>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</si>
  <si>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</si>
  <si>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</si>
  <si>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</si>
  <si>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</si>
  <si>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</si>
  <si>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обеспечение управляемости и повышение наблюдаемости энергосистемой</t>
  </si>
  <si>
    <t>АО "Янтарьэнерго"</t>
  </si>
  <si>
    <t>не требуется</t>
  </si>
  <si>
    <t>регионального</t>
  </si>
  <si>
    <t>г. Гусев</t>
  </si>
  <si>
    <t>модернизация</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</si>
  <si>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</si>
  <si>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</si>
  <si>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</si>
  <si>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</si>
  <si>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</si>
  <si>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</si>
  <si>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</si>
  <si>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</si>
  <si>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</si>
  <si>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</si>
  <si>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</si>
  <si>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</si>
  <si>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</si>
  <si>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</si>
  <si>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</si>
  <si>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</si>
  <si>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</si>
  <si>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</si>
  <si>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</si>
  <si>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</si>
  <si>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</si>
  <si>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</si>
  <si>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</si>
  <si>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</si>
  <si>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</si>
  <si>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</si>
  <si>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</si>
  <si>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</si>
  <si>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</si>
  <si>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</si>
  <si>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</si>
  <si>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</si>
  <si>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</si>
  <si>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</si>
  <si>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</si>
  <si>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</si>
  <si>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</si>
  <si>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</si>
  <si>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</si>
  <si>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</si>
  <si>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</si>
  <si>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</si>
  <si>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</si>
  <si>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</si>
  <si>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C_obj_111001_3110</t>
  </si>
  <si>
    <t>Модернизация, техническое перевооружение прочих объектов основных средств</t>
  </si>
  <si>
    <t>нд</t>
  </si>
  <si>
    <t>П</t>
  </si>
  <si>
    <t xml:space="preserve">Факт </t>
  </si>
  <si>
    <t>проектирование</t>
  </si>
  <si>
    <t>Год раскрытия информации: 2017 год</t>
  </si>
  <si>
    <t>нет</t>
  </si>
  <si>
    <t>Модернизация систем телемеханики  и связи. Выполнение обязательств АО "Янтарьэнерго"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</si>
  <si>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В состав ССПИ входит: телекоммуникационное оборудование по ВОЛС, оборудование АСТУ.</t>
  </si>
  <si>
    <t>отсутствуют</t>
  </si>
  <si>
    <t>Программа модернизации ССПИ подстанций АО "Янтарьэнерго".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t>
  </si>
  <si>
    <t>н/д</t>
  </si>
  <si>
    <t>по состоянию на 01.01.2017</t>
  </si>
  <si>
    <t>корр</t>
  </si>
  <si>
    <t>утв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</si>
</sst>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11" fillId="0" borderId="1" xfId="1" applyNumberFormat="1" applyFont="1" applyBorder="1" applyAlignment="1">
      <alignment horizontal="left" vertical="center" wrapText="1"/>
    </xf>
    <xf numFmtId="0" fontId="11" fillId="0" borderId="1" xfId="2" applyFont="1" applyFill="1" applyBorder="1" applyAlignment="1">
      <alignment vertical="center"/>
    </xf>
    <xf numFmtId="0" fontId="49"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7" fillId="0" borderId="1" xfId="1" applyFont="1" applyBorder="1" applyAlignment="1">
      <alignment vertical="center" wrapText="1"/>
    </xf>
    <xf numFmtId="0" fontId="7" fillId="0" borderId="1" xfId="1" applyFont="1" applyBorder="1" applyAlignment="1">
      <alignment horizontal="left"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NumberFormat="1" applyFont="1" applyFill="1" applyBorder="1" applyAlignment="1">
      <alignment horizontal="left"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left" vertical="center" wrapText="1"/>
    </xf>
    <xf numFmtId="0" fontId="12" fillId="0" borderId="0" xfId="2" applyFont="1" applyAlignment="1">
      <alignment horizontal="right"/>
    </xf>
    <xf numFmtId="0" fontId="11" fillId="0" borderId="0" xfId="2" applyFont="1"/>
    <xf numFmtId="0" fontId="11" fillId="0" borderId="0" xfId="2" applyFont="1" applyFill="1"/>
    <xf numFmtId="0" fontId="42" fillId="0" borderId="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0" fillId="0" borderId="31" xfId="2" applyFont="1" applyFill="1" applyBorder="1" applyAlignment="1">
      <alignment horizontal="justify"/>
    </xf>
    <xf numFmtId="0" fontId="40" fillId="0" borderId="32" xfId="2" applyFont="1" applyFill="1" applyBorder="1" applyAlignment="1">
      <alignment horizontal="justify"/>
    </xf>
    <xf numFmtId="0" fontId="40" fillId="0" borderId="34" xfId="2" applyFont="1" applyFill="1" applyBorder="1" applyAlignment="1">
      <alignment horizontal="justify"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68" fontId="40" fillId="0" borderId="31"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2" fontId="39" fillId="0" borderId="1" xfId="2" applyNumberFormat="1" applyFont="1" applyBorder="1" applyAlignment="1">
      <alignment horizontal="center" vertical="center"/>
    </xf>
    <xf numFmtId="174" fontId="7"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5303528"/>
        <c:axId val="551858360"/>
      </c:lineChart>
      <c:catAx>
        <c:axId val="585303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1858360"/>
        <c:crosses val="autoZero"/>
        <c:auto val="1"/>
        <c:lblAlgn val="ctr"/>
        <c:lblOffset val="100"/>
        <c:noMultiLvlLbl val="0"/>
      </c:catAx>
      <c:valAx>
        <c:axId val="551858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5303528"/>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0" zoomScaleSheetLayoutView="100" workbookViewId="0">
      <selection activeCell="D38"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5" t="s">
        <v>618</v>
      </c>
      <c r="B5" s="375"/>
      <c r="C5" s="375"/>
      <c r="D5" s="171"/>
      <c r="E5" s="171"/>
      <c r="F5" s="171"/>
      <c r="G5" s="171"/>
      <c r="H5" s="171"/>
      <c r="I5" s="171"/>
      <c r="J5" s="171"/>
    </row>
    <row r="6" spans="1:22" s="12" customFormat="1" ht="18.75" x14ac:dyDescent="0.3">
      <c r="A6" s="17"/>
      <c r="F6" s="16"/>
      <c r="G6" s="16"/>
      <c r="H6" s="15"/>
    </row>
    <row r="7" spans="1:22" s="12" customFormat="1" ht="18.75" x14ac:dyDescent="0.2">
      <c r="A7" s="379" t="s">
        <v>10</v>
      </c>
      <c r="B7" s="379"/>
      <c r="C7" s="37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80" t="s">
        <v>553</v>
      </c>
      <c r="B9" s="380"/>
      <c r="C9" s="380"/>
      <c r="D9" s="8"/>
      <c r="E9" s="8"/>
      <c r="F9" s="8"/>
      <c r="G9" s="8"/>
      <c r="H9" s="8"/>
      <c r="I9" s="13"/>
      <c r="J9" s="13"/>
      <c r="K9" s="13"/>
      <c r="L9" s="13"/>
      <c r="M9" s="13"/>
      <c r="N9" s="13"/>
      <c r="O9" s="13"/>
      <c r="P9" s="13"/>
      <c r="Q9" s="13"/>
      <c r="R9" s="13"/>
      <c r="S9" s="13"/>
      <c r="T9" s="13"/>
      <c r="U9" s="13"/>
      <c r="V9" s="13"/>
    </row>
    <row r="10" spans="1:22" s="12" customFormat="1" ht="18.75" x14ac:dyDescent="0.2">
      <c r="A10" s="376" t="s">
        <v>9</v>
      </c>
      <c r="B10" s="376"/>
      <c r="C10" s="37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8" t="s">
        <v>612</v>
      </c>
      <c r="B12" s="378"/>
      <c r="C12" s="378"/>
      <c r="D12" s="8"/>
      <c r="E12" s="8"/>
      <c r="F12" s="8"/>
      <c r="G12" s="8"/>
      <c r="H12" s="8"/>
      <c r="I12" s="13"/>
      <c r="J12" s="13"/>
      <c r="K12" s="13"/>
      <c r="L12" s="13"/>
      <c r="M12" s="13"/>
      <c r="N12" s="13"/>
      <c r="O12" s="13"/>
      <c r="P12" s="13"/>
      <c r="Q12" s="13"/>
      <c r="R12" s="13"/>
      <c r="S12" s="13"/>
      <c r="T12" s="13"/>
      <c r="U12" s="13"/>
      <c r="V12" s="13"/>
    </row>
    <row r="13" spans="1:22" s="12" customFormat="1" ht="18.75" x14ac:dyDescent="0.2">
      <c r="A13" s="376" t="s">
        <v>8</v>
      </c>
      <c r="B13" s="376"/>
      <c r="C13" s="3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80" t="s">
        <v>552</v>
      </c>
      <c r="B15" s="380"/>
      <c r="C15" s="380"/>
      <c r="D15" s="8"/>
      <c r="E15" s="8"/>
      <c r="F15" s="8"/>
      <c r="G15" s="8"/>
      <c r="H15" s="8"/>
      <c r="I15" s="8"/>
      <c r="J15" s="8"/>
      <c r="K15" s="8"/>
      <c r="L15" s="8"/>
      <c r="M15" s="8"/>
      <c r="N15" s="8"/>
      <c r="O15" s="8"/>
      <c r="P15" s="8"/>
      <c r="Q15" s="8"/>
      <c r="R15" s="8"/>
      <c r="S15" s="8"/>
      <c r="T15" s="8"/>
      <c r="U15" s="8"/>
      <c r="V15" s="8"/>
    </row>
    <row r="16" spans="1:22" s="3" customFormat="1" ht="15" customHeight="1" x14ac:dyDescent="0.2">
      <c r="A16" s="376" t="s">
        <v>7</v>
      </c>
      <c r="B16" s="376"/>
      <c r="C16" s="3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7" t="s">
        <v>533</v>
      </c>
      <c r="B18" s="378"/>
      <c r="C18" s="3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363</v>
      </c>
      <c r="C22" s="44" t="s">
        <v>613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2"/>
      <c r="B24" s="373"/>
      <c r="C24" s="3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68" t="s">
        <v>480</v>
      </c>
      <c r="C25" s="39" t="s">
        <v>563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68" t="s">
        <v>76</v>
      </c>
      <c r="C26" s="39" t="s">
        <v>551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68" t="s">
        <v>75</v>
      </c>
      <c r="C27" s="39" t="s">
        <v>566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68" t="s">
        <v>481</v>
      </c>
      <c r="C28" s="39" t="s">
        <v>564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68" t="s">
        <v>482</v>
      </c>
      <c r="C29" s="39" t="s">
        <v>564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68" t="s">
        <v>483</v>
      </c>
      <c r="C30" s="39" t="s">
        <v>564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484</v>
      </c>
      <c r="C31" s="39" t="s">
        <v>564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485</v>
      </c>
      <c r="C32" s="39" t="s">
        <v>564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486</v>
      </c>
      <c r="C33" s="39" t="s">
        <v>565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502</v>
      </c>
      <c r="B34" s="44" t="s">
        <v>487</v>
      </c>
      <c r="C34" s="29" t="s">
        <v>565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490</v>
      </c>
      <c r="B35" s="44" t="s">
        <v>73</v>
      </c>
      <c r="C35" s="29" t="s">
        <v>564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503</v>
      </c>
      <c r="B36" s="44" t="s">
        <v>488</v>
      </c>
      <c r="C36" s="29" t="s">
        <v>564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491</v>
      </c>
      <c r="B37" s="44" t="s">
        <v>489</v>
      </c>
      <c r="C37" s="29" t="s">
        <v>619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504</v>
      </c>
      <c r="B38" s="44" t="s">
        <v>244</v>
      </c>
      <c r="C38" s="29" t="s">
        <v>564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2"/>
      <c r="B39" s="373"/>
      <c r="C39" s="374"/>
      <c r="D39" s="27"/>
      <c r="E39" s="27"/>
      <c r="F39" s="27"/>
      <c r="G39" s="27"/>
      <c r="H39" s="27"/>
      <c r="I39" s="27"/>
      <c r="J39" s="27"/>
      <c r="K39" s="27"/>
      <c r="L39" s="27"/>
      <c r="M39" s="27"/>
      <c r="N39" s="27"/>
      <c r="O39" s="27"/>
      <c r="P39" s="27"/>
      <c r="Q39" s="27"/>
      <c r="R39" s="27"/>
      <c r="S39" s="27"/>
      <c r="T39" s="27"/>
      <c r="U39" s="27"/>
      <c r="V39" s="27"/>
    </row>
    <row r="40" spans="1:22" ht="63" x14ac:dyDescent="0.25">
      <c r="A40" s="28" t="s">
        <v>492</v>
      </c>
      <c r="B40" s="44" t="s">
        <v>546</v>
      </c>
      <c r="C40" s="44" t="s">
        <v>562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505</v>
      </c>
      <c r="B41" s="44" t="s">
        <v>528</v>
      </c>
      <c r="C41" s="2" t="s">
        <v>614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493</v>
      </c>
      <c r="B42" s="44" t="s">
        <v>543</v>
      </c>
      <c r="C42" s="2" t="s">
        <v>614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508</v>
      </c>
      <c r="B43" s="44" t="s">
        <v>509</v>
      </c>
      <c r="C43" s="2" t="s">
        <v>614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494</v>
      </c>
      <c r="B44" s="44" t="s">
        <v>534</v>
      </c>
      <c r="C44" s="2" t="s">
        <v>614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529</v>
      </c>
      <c r="B45" s="44" t="s">
        <v>535</v>
      </c>
      <c r="C45" s="2" t="s">
        <v>614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495</v>
      </c>
      <c r="B46" s="44" t="s">
        <v>536</v>
      </c>
      <c r="C46" s="2" t="s">
        <v>614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2"/>
      <c r="B47" s="373"/>
      <c r="C47" s="374"/>
      <c r="D47" s="27"/>
      <c r="E47" s="27"/>
      <c r="F47" s="27"/>
      <c r="G47" s="27"/>
      <c r="H47" s="27"/>
      <c r="I47" s="27"/>
      <c r="J47" s="27"/>
      <c r="K47" s="27"/>
      <c r="L47" s="27"/>
      <c r="M47" s="27"/>
      <c r="N47" s="27"/>
      <c r="O47" s="27"/>
      <c r="P47" s="27"/>
      <c r="Q47" s="27"/>
      <c r="R47" s="27"/>
      <c r="S47" s="27"/>
      <c r="T47" s="27"/>
      <c r="U47" s="27"/>
      <c r="V47" s="27"/>
    </row>
    <row r="48" spans="1:22" ht="75.75" hidden="1" customHeight="1" x14ac:dyDescent="0.25">
      <c r="A48" s="28" t="s">
        <v>530</v>
      </c>
      <c r="B48" s="44" t="s">
        <v>544</v>
      </c>
      <c r="C48" s="335">
        <f>'6.2. Паспорт фин осв ввод'!AC24</f>
        <v>5.24864</v>
      </c>
      <c r="D48" s="27" t="s">
        <v>626</v>
      </c>
      <c r="E48" s="27"/>
      <c r="F48" s="27"/>
      <c r="G48" s="27"/>
      <c r="H48" s="27"/>
      <c r="I48" s="27"/>
      <c r="J48" s="27"/>
      <c r="K48" s="27"/>
      <c r="L48" s="27"/>
      <c r="M48" s="27"/>
      <c r="N48" s="27"/>
      <c r="O48" s="27"/>
      <c r="P48" s="27"/>
      <c r="Q48" s="27"/>
      <c r="R48" s="27"/>
      <c r="S48" s="27"/>
      <c r="T48" s="27"/>
      <c r="U48" s="27"/>
      <c r="V48" s="27"/>
    </row>
    <row r="49" spans="1:22" ht="71.25" hidden="1" customHeight="1" x14ac:dyDescent="0.25">
      <c r="A49" s="28" t="s">
        <v>496</v>
      </c>
      <c r="B49" s="44" t="s">
        <v>545</v>
      </c>
      <c r="C49" s="335">
        <f>'6.2. Паспорт фин осв ввод'!AC30</f>
        <v>4.4480000000000004</v>
      </c>
      <c r="D49" s="27" t="s">
        <v>626</v>
      </c>
      <c r="E49" s="27"/>
      <c r="F49" s="27"/>
      <c r="G49" s="27"/>
      <c r="H49" s="27"/>
      <c r="I49" s="27"/>
      <c r="J49" s="27"/>
      <c r="K49" s="27"/>
      <c r="L49" s="27"/>
      <c r="M49" s="27"/>
      <c r="N49" s="27"/>
      <c r="O49" s="27"/>
      <c r="P49" s="27"/>
      <c r="Q49" s="27"/>
      <c r="R49" s="27"/>
      <c r="S49" s="27"/>
      <c r="T49" s="27"/>
      <c r="U49" s="27"/>
      <c r="V49" s="27"/>
    </row>
    <row r="50" spans="1:22" ht="47.25" x14ac:dyDescent="0.25">
      <c r="A50" s="28" t="s">
        <v>530</v>
      </c>
      <c r="B50" s="341" t="s">
        <v>544</v>
      </c>
      <c r="C50" s="344">
        <f>'6.2. Паспорт фин осв ввод'!AB24</f>
        <v>5.2480000000000002</v>
      </c>
      <c r="D50" s="27" t="s">
        <v>627</v>
      </c>
      <c r="E50" s="27"/>
      <c r="F50" s="27"/>
      <c r="G50" s="27"/>
      <c r="H50" s="27"/>
      <c r="I50" s="27"/>
      <c r="J50" s="27"/>
      <c r="K50" s="27"/>
      <c r="L50" s="27"/>
      <c r="M50" s="27"/>
      <c r="N50" s="27"/>
      <c r="O50" s="27"/>
      <c r="P50" s="27"/>
      <c r="Q50" s="27"/>
      <c r="R50" s="27"/>
      <c r="S50" s="27"/>
      <c r="T50" s="27"/>
      <c r="U50" s="27"/>
      <c r="V50" s="27"/>
    </row>
    <row r="51" spans="1:22" ht="47.25" x14ac:dyDescent="0.25">
      <c r="A51" s="28" t="s">
        <v>496</v>
      </c>
      <c r="B51" s="341" t="s">
        <v>545</v>
      </c>
      <c r="C51" s="344">
        <f>'6.2. Паспорт фин осв ввод'!AB30</f>
        <v>4.4480000000000004</v>
      </c>
      <c r="D51" s="27" t="s">
        <v>627</v>
      </c>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34" sqref="O34"/>
    </sheetView>
  </sheetViews>
  <sheetFormatPr defaultColWidth="9.140625" defaultRowHeight="15.75" x14ac:dyDescent="0.25"/>
  <cols>
    <col min="1" max="1" width="9.140625" style="349"/>
    <col min="2" max="2" width="57.85546875" style="349" customWidth="1"/>
    <col min="3" max="3" width="13" style="349" customWidth="1"/>
    <col min="4" max="4" width="17.85546875" style="349" customWidth="1"/>
    <col min="5" max="5" width="20.42578125" style="349" customWidth="1"/>
    <col min="6" max="6" width="18.7109375" style="349" customWidth="1"/>
    <col min="7" max="7" width="12.85546875" style="350" customWidth="1"/>
    <col min="8" max="8" width="8" style="350" customWidth="1"/>
    <col min="9" max="9" width="8.140625" style="350" customWidth="1"/>
    <col min="10" max="11" width="6.7109375" style="350" customWidth="1"/>
    <col min="12" max="12" width="8" style="349" customWidth="1"/>
    <col min="13" max="15" width="6.7109375" style="349" customWidth="1"/>
    <col min="16" max="16" width="7.7109375" style="349" customWidth="1"/>
    <col min="17" max="27" width="6.7109375" style="349" customWidth="1"/>
    <col min="28" max="28" width="13.140625" style="349" customWidth="1"/>
    <col min="29" max="29" width="24.85546875" style="349" customWidth="1"/>
    <col min="30" max="16384" width="9.140625" style="349"/>
  </cols>
  <sheetData>
    <row r="1" spans="1:29" ht="18.75" x14ac:dyDescent="0.25">
      <c r="A1" s="350"/>
      <c r="B1" s="350"/>
      <c r="C1" s="350"/>
      <c r="D1" s="350"/>
      <c r="E1" s="350"/>
      <c r="F1" s="350"/>
      <c r="L1" s="350"/>
      <c r="M1" s="350"/>
      <c r="AC1" s="43" t="s">
        <v>70</v>
      </c>
    </row>
    <row r="2" spans="1:29" ht="18.75" x14ac:dyDescent="0.3">
      <c r="A2" s="350"/>
      <c r="B2" s="350"/>
      <c r="C2" s="350"/>
      <c r="D2" s="350"/>
      <c r="E2" s="350"/>
      <c r="F2" s="350"/>
      <c r="L2" s="350"/>
      <c r="M2" s="350"/>
      <c r="AC2" s="348" t="s">
        <v>11</v>
      </c>
    </row>
    <row r="3" spans="1:29" ht="18.75" x14ac:dyDescent="0.3">
      <c r="A3" s="350"/>
      <c r="B3" s="350"/>
      <c r="C3" s="350"/>
      <c r="D3" s="350"/>
      <c r="E3" s="350"/>
      <c r="F3" s="350"/>
      <c r="L3" s="350"/>
      <c r="M3" s="350"/>
      <c r="AC3" s="348" t="s">
        <v>69</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350"/>
      <c r="B5" s="350"/>
      <c r="C5" s="350"/>
      <c r="D5" s="350"/>
      <c r="E5" s="350"/>
      <c r="F5" s="350"/>
      <c r="L5" s="350"/>
      <c r="M5" s="350"/>
      <c r="AC5" s="348"/>
    </row>
    <row r="6" spans="1:29" ht="18.75" x14ac:dyDescent="0.25">
      <c r="A6" s="468" t="s">
        <v>10</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337"/>
      <c r="B7" s="337"/>
      <c r="C7" s="337"/>
      <c r="D7" s="337"/>
      <c r="E7" s="337"/>
      <c r="F7" s="337"/>
      <c r="G7" s="337"/>
      <c r="H7" s="337"/>
      <c r="I7" s="337"/>
      <c r="J7" s="338"/>
      <c r="K7" s="338"/>
      <c r="L7" s="338"/>
      <c r="M7" s="338"/>
      <c r="N7" s="338"/>
      <c r="O7" s="338"/>
      <c r="P7" s="338"/>
      <c r="Q7" s="338"/>
      <c r="R7" s="338"/>
      <c r="S7" s="338"/>
      <c r="T7" s="338"/>
      <c r="U7" s="338"/>
      <c r="V7" s="338"/>
      <c r="W7" s="338"/>
      <c r="X7" s="338"/>
      <c r="Y7" s="338"/>
      <c r="Z7" s="338"/>
      <c r="AA7" s="338"/>
      <c r="AB7" s="338"/>
      <c r="AC7" s="338"/>
    </row>
    <row r="8" spans="1:29" x14ac:dyDescent="0.25">
      <c r="A8" s="469" t="str">
        <f>'1. паспорт местоположение'!A9:C9</f>
        <v>Акционерное общество "Янтарьэнерго"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67" t="s">
        <v>9</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row>
    <row r="10" spans="1:29" ht="18.75" x14ac:dyDescent="0.25">
      <c r="A10" s="337"/>
      <c r="B10" s="337"/>
      <c r="C10" s="337"/>
      <c r="D10" s="337"/>
      <c r="E10" s="337"/>
      <c r="F10" s="337"/>
      <c r="G10" s="337"/>
      <c r="H10" s="337"/>
      <c r="I10" s="337"/>
      <c r="J10" s="338"/>
      <c r="K10" s="338"/>
      <c r="L10" s="338"/>
      <c r="M10" s="338"/>
      <c r="N10" s="338"/>
      <c r="O10" s="338"/>
      <c r="P10" s="338"/>
      <c r="Q10" s="338"/>
      <c r="R10" s="338"/>
      <c r="S10" s="338"/>
      <c r="T10" s="338"/>
      <c r="U10" s="338"/>
      <c r="V10" s="338"/>
      <c r="W10" s="338"/>
      <c r="X10" s="338"/>
      <c r="Y10" s="338"/>
      <c r="Z10" s="338"/>
      <c r="AA10" s="338"/>
      <c r="AB10" s="338"/>
      <c r="AC10" s="338"/>
    </row>
    <row r="11" spans="1:29" x14ac:dyDescent="0.25">
      <c r="A11" s="469" t="str">
        <f>'1. паспорт местоположение'!A12:C12</f>
        <v>C_obj_111001_3110</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67" t="s">
        <v>8</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row>
    <row r="13" spans="1:29" ht="16.5" customHeight="1" x14ac:dyDescent="0.3">
      <c r="A13" s="339"/>
      <c r="B13" s="339"/>
      <c r="C13" s="339"/>
      <c r="D13" s="339"/>
      <c r="E13" s="339"/>
      <c r="F13" s="339"/>
      <c r="G13" s="339"/>
      <c r="H13" s="339"/>
      <c r="I13" s="339"/>
      <c r="J13" s="353"/>
      <c r="K13" s="353"/>
      <c r="L13" s="353"/>
      <c r="M13" s="353"/>
      <c r="N13" s="353"/>
      <c r="O13" s="353"/>
      <c r="P13" s="353"/>
      <c r="Q13" s="353"/>
      <c r="R13" s="353"/>
      <c r="S13" s="353"/>
      <c r="T13" s="353"/>
      <c r="U13" s="353"/>
      <c r="V13" s="353"/>
      <c r="W13" s="353"/>
      <c r="X13" s="353"/>
      <c r="Y13" s="353"/>
      <c r="Z13" s="353"/>
      <c r="AA13" s="353"/>
      <c r="AB13" s="353"/>
      <c r="AC13" s="353"/>
    </row>
    <row r="14" spans="1:29" x14ac:dyDescent="0.25">
      <c r="A14" s="454" t="str">
        <f>'1. паспорт местоположение'!A15:C15</f>
        <v xml:space="preserve"> Модернизация СОТИАССО на объектах ОАО"Янтарьэнерго" ПС О-54</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350"/>
      <c r="L17" s="350"/>
      <c r="M17" s="350"/>
      <c r="N17" s="350"/>
      <c r="O17" s="350"/>
      <c r="P17" s="350"/>
      <c r="Q17" s="350"/>
      <c r="R17" s="350"/>
      <c r="S17" s="350"/>
      <c r="T17" s="350"/>
      <c r="U17" s="350"/>
      <c r="V17" s="350"/>
      <c r="W17" s="350"/>
      <c r="X17" s="350"/>
      <c r="Y17" s="350"/>
      <c r="Z17" s="350"/>
      <c r="AA17" s="350"/>
      <c r="AB17" s="350"/>
    </row>
    <row r="18" spans="1:32" x14ac:dyDescent="0.25">
      <c r="A18" s="456" t="s">
        <v>518</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350"/>
      <c r="B19" s="350"/>
      <c r="C19" s="350"/>
      <c r="D19" s="350"/>
      <c r="E19" s="350"/>
      <c r="F19" s="350"/>
      <c r="L19" s="350"/>
      <c r="M19" s="350"/>
      <c r="N19" s="350"/>
      <c r="O19" s="350"/>
      <c r="P19" s="350"/>
      <c r="Q19" s="350"/>
      <c r="R19" s="350"/>
      <c r="S19" s="350"/>
      <c r="T19" s="350"/>
      <c r="U19" s="350"/>
      <c r="V19" s="350"/>
      <c r="W19" s="350"/>
      <c r="X19" s="350"/>
      <c r="Y19" s="350"/>
      <c r="Z19" s="350"/>
      <c r="AA19" s="350"/>
      <c r="AB19" s="350"/>
    </row>
    <row r="20" spans="1:32" ht="33" customHeight="1" x14ac:dyDescent="0.25">
      <c r="A20" s="457" t="s">
        <v>199</v>
      </c>
      <c r="B20" s="457" t="s">
        <v>198</v>
      </c>
      <c r="C20" s="437" t="s">
        <v>197</v>
      </c>
      <c r="D20" s="437"/>
      <c r="E20" s="459" t="s">
        <v>196</v>
      </c>
      <c r="F20" s="459"/>
      <c r="G20" s="460" t="s">
        <v>554</v>
      </c>
      <c r="H20" s="451" t="s">
        <v>555</v>
      </c>
      <c r="I20" s="452"/>
      <c r="J20" s="452"/>
      <c r="K20" s="452"/>
      <c r="L20" s="451" t="s">
        <v>556</v>
      </c>
      <c r="M20" s="452"/>
      <c r="N20" s="452"/>
      <c r="O20" s="452"/>
      <c r="P20" s="451" t="s">
        <v>557</v>
      </c>
      <c r="Q20" s="452"/>
      <c r="R20" s="452"/>
      <c r="S20" s="452"/>
      <c r="T20" s="451" t="s">
        <v>558</v>
      </c>
      <c r="U20" s="452"/>
      <c r="V20" s="452"/>
      <c r="W20" s="452"/>
      <c r="X20" s="451" t="s">
        <v>559</v>
      </c>
      <c r="Y20" s="452"/>
      <c r="Z20" s="452"/>
      <c r="AA20" s="452"/>
      <c r="AB20" s="463" t="s">
        <v>195</v>
      </c>
      <c r="AC20" s="464"/>
      <c r="AD20" s="86"/>
      <c r="AE20" s="86"/>
      <c r="AF20" s="86"/>
    </row>
    <row r="21" spans="1:32" ht="99.75" customHeight="1" x14ac:dyDescent="0.25">
      <c r="A21" s="458"/>
      <c r="B21" s="458"/>
      <c r="C21" s="437"/>
      <c r="D21" s="437"/>
      <c r="E21" s="459"/>
      <c r="F21" s="459"/>
      <c r="G21" s="461"/>
      <c r="H21" s="453" t="s">
        <v>3</v>
      </c>
      <c r="I21" s="453"/>
      <c r="J21" s="453" t="s">
        <v>616</v>
      </c>
      <c r="K21" s="453"/>
      <c r="L21" s="453" t="s">
        <v>3</v>
      </c>
      <c r="M21" s="453"/>
      <c r="N21" s="453" t="s">
        <v>616</v>
      </c>
      <c r="O21" s="453"/>
      <c r="P21" s="453" t="s">
        <v>3</v>
      </c>
      <c r="Q21" s="453"/>
      <c r="R21" s="453" t="s">
        <v>616</v>
      </c>
      <c r="S21" s="453"/>
      <c r="T21" s="453" t="s">
        <v>3</v>
      </c>
      <c r="U21" s="453"/>
      <c r="V21" s="453" t="s">
        <v>616</v>
      </c>
      <c r="W21" s="453"/>
      <c r="X21" s="453" t="s">
        <v>3</v>
      </c>
      <c r="Y21" s="453"/>
      <c r="Z21" s="453" t="s">
        <v>616</v>
      </c>
      <c r="AA21" s="453"/>
      <c r="AB21" s="465"/>
      <c r="AC21" s="466"/>
    </row>
    <row r="22" spans="1:32" ht="89.25" customHeight="1" x14ac:dyDescent="0.25">
      <c r="A22" s="444"/>
      <c r="B22" s="444"/>
      <c r="C22" s="360" t="s">
        <v>3</v>
      </c>
      <c r="D22" s="360" t="s">
        <v>193</v>
      </c>
      <c r="E22" s="357" t="s">
        <v>560</v>
      </c>
      <c r="F22" s="352" t="s">
        <v>625</v>
      </c>
      <c r="G22" s="462"/>
      <c r="H22" s="358" t="s">
        <v>497</v>
      </c>
      <c r="I22" s="358" t="s">
        <v>498</v>
      </c>
      <c r="J22" s="358" t="s">
        <v>497</v>
      </c>
      <c r="K22" s="358" t="s">
        <v>498</v>
      </c>
      <c r="L22" s="358" t="s">
        <v>497</v>
      </c>
      <c r="M22" s="358" t="s">
        <v>498</v>
      </c>
      <c r="N22" s="358" t="s">
        <v>497</v>
      </c>
      <c r="O22" s="358" t="s">
        <v>498</v>
      </c>
      <c r="P22" s="358" t="s">
        <v>497</v>
      </c>
      <c r="Q22" s="358" t="s">
        <v>498</v>
      </c>
      <c r="R22" s="358" t="s">
        <v>497</v>
      </c>
      <c r="S22" s="358" t="s">
        <v>498</v>
      </c>
      <c r="T22" s="358" t="s">
        <v>497</v>
      </c>
      <c r="U22" s="358" t="s">
        <v>498</v>
      </c>
      <c r="V22" s="358" t="s">
        <v>497</v>
      </c>
      <c r="W22" s="358" t="s">
        <v>498</v>
      </c>
      <c r="X22" s="358" t="s">
        <v>497</v>
      </c>
      <c r="Y22" s="358" t="s">
        <v>498</v>
      </c>
      <c r="Z22" s="358" t="s">
        <v>497</v>
      </c>
      <c r="AA22" s="358" t="s">
        <v>498</v>
      </c>
      <c r="AB22" s="360" t="s">
        <v>194</v>
      </c>
      <c r="AC22" s="360" t="s">
        <v>12</v>
      </c>
    </row>
    <row r="23" spans="1:32" ht="19.5" customHeight="1" x14ac:dyDescent="0.25">
      <c r="A23" s="351">
        <v>1</v>
      </c>
      <c r="B23" s="351">
        <f>A23+1</f>
        <v>2</v>
      </c>
      <c r="C23" s="351">
        <f t="shared" ref="C23:AC23" si="0">B23+1</f>
        <v>3</v>
      </c>
      <c r="D23" s="351">
        <f t="shared" si="0"/>
        <v>4</v>
      </c>
      <c r="E23" s="351">
        <f t="shared" si="0"/>
        <v>5</v>
      </c>
      <c r="F23" s="351">
        <f t="shared" si="0"/>
        <v>6</v>
      </c>
      <c r="G23" s="351">
        <f t="shared" si="0"/>
        <v>7</v>
      </c>
      <c r="H23" s="351">
        <f t="shared" si="0"/>
        <v>8</v>
      </c>
      <c r="I23" s="351">
        <f t="shared" si="0"/>
        <v>9</v>
      </c>
      <c r="J23" s="351">
        <f t="shared" si="0"/>
        <v>10</v>
      </c>
      <c r="K23" s="351">
        <f t="shared" si="0"/>
        <v>11</v>
      </c>
      <c r="L23" s="351">
        <f t="shared" si="0"/>
        <v>12</v>
      </c>
      <c r="M23" s="351">
        <f t="shared" si="0"/>
        <v>13</v>
      </c>
      <c r="N23" s="351">
        <f t="shared" si="0"/>
        <v>14</v>
      </c>
      <c r="O23" s="351">
        <f t="shared" si="0"/>
        <v>15</v>
      </c>
      <c r="P23" s="351">
        <f t="shared" si="0"/>
        <v>16</v>
      </c>
      <c r="Q23" s="351">
        <f t="shared" si="0"/>
        <v>17</v>
      </c>
      <c r="R23" s="351">
        <f t="shared" si="0"/>
        <v>18</v>
      </c>
      <c r="S23" s="351">
        <f t="shared" si="0"/>
        <v>19</v>
      </c>
      <c r="T23" s="351">
        <f t="shared" si="0"/>
        <v>20</v>
      </c>
      <c r="U23" s="351">
        <f t="shared" si="0"/>
        <v>21</v>
      </c>
      <c r="V23" s="351">
        <f t="shared" si="0"/>
        <v>22</v>
      </c>
      <c r="W23" s="351">
        <f t="shared" si="0"/>
        <v>23</v>
      </c>
      <c r="X23" s="351">
        <f t="shared" si="0"/>
        <v>24</v>
      </c>
      <c r="Y23" s="351">
        <f t="shared" si="0"/>
        <v>25</v>
      </c>
      <c r="Z23" s="351">
        <f t="shared" si="0"/>
        <v>26</v>
      </c>
      <c r="AA23" s="351">
        <f t="shared" si="0"/>
        <v>27</v>
      </c>
      <c r="AB23" s="351">
        <f>AA23+1</f>
        <v>28</v>
      </c>
      <c r="AC23" s="351">
        <f t="shared" si="0"/>
        <v>29</v>
      </c>
    </row>
    <row r="24" spans="1:32" ht="47.25" customHeight="1" x14ac:dyDescent="0.25">
      <c r="A24" s="84">
        <v>1</v>
      </c>
      <c r="B24" s="83" t="s">
        <v>192</v>
      </c>
      <c r="C24" s="366">
        <f t="shared" ref="C24:Z24" si="1">SUM(C25:C29)</f>
        <v>5.2489999999999997</v>
      </c>
      <c r="D24" s="365">
        <v>0</v>
      </c>
      <c r="E24" s="366">
        <f t="shared" si="1"/>
        <v>0</v>
      </c>
      <c r="F24" s="366">
        <f>E24-G24-J24</f>
        <v>0</v>
      </c>
      <c r="G24" s="366">
        <f t="shared" si="1"/>
        <v>0</v>
      </c>
      <c r="H24" s="366">
        <f t="shared" si="1"/>
        <v>0.34200000000000003</v>
      </c>
      <c r="I24" s="366">
        <f t="shared" si="1"/>
        <v>0</v>
      </c>
      <c r="J24" s="366">
        <f t="shared" si="1"/>
        <v>0</v>
      </c>
      <c r="K24" s="366">
        <f t="shared" si="1"/>
        <v>0</v>
      </c>
      <c r="L24" s="366">
        <f t="shared" si="1"/>
        <v>2.9060000000000001</v>
      </c>
      <c r="M24" s="366">
        <f t="shared" si="1"/>
        <v>0</v>
      </c>
      <c r="N24" s="366">
        <f t="shared" si="1"/>
        <v>0</v>
      </c>
      <c r="O24" s="366">
        <f t="shared" si="1"/>
        <v>0</v>
      </c>
      <c r="P24" s="366">
        <f t="shared" si="1"/>
        <v>2</v>
      </c>
      <c r="Q24" s="366">
        <f t="shared" si="1"/>
        <v>0</v>
      </c>
      <c r="R24" s="366">
        <f t="shared" ref="R24:S24" si="2">SUM(R25:R29)</f>
        <v>0</v>
      </c>
      <c r="S24" s="366">
        <f t="shared" si="2"/>
        <v>0</v>
      </c>
      <c r="T24" s="366">
        <f t="shared" si="1"/>
        <v>0</v>
      </c>
      <c r="U24" s="366">
        <f t="shared" si="1"/>
        <v>0</v>
      </c>
      <c r="V24" s="366">
        <f t="shared" ref="V24:W24" si="3">SUM(V25:V29)</f>
        <v>0</v>
      </c>
      <c r="W24" s="366">
        <f t="shared" si="3"/>
        <v>0</v>
      </c>
      <c r="X24" s="366">
        <f t="shared" si="1"/>
        <v>0</v>
      </c>
      <c r="Y24" s="366">
        <f t="shared" si="1"/>
        <v>0</v>
      </c>
      <c r="Z24" s="366">
        <f t="shared" si="1"/>
        <v>0</v>
      </c>
      <c r="AA24" s="366">
        <f>SUM(AA25:AA29)</f>
        <v>0</v>
      </c>
      <c r="AB24" s="365">
        <f>H24+L24+P24+T24+X24</f>
        <v>5.2480000000000002</v>
      </c>
      <c r="AC24" s="366">
        <f>J24+N24+R24+V24+Z24</f>
        <v>0</v>
      </c>
    </row>
    <row r="25" spans="1:32" ht="24" customHeight="1" x14ac:dyDescent="0.25">
      <c r="A25" s="81" t="s">
        <v>191</v>
      </c>
      <c r="B25" s="55" t="s">
        <v>190</v>
      </c>
      <c r="C25" s="365">
        <v>0</v>
      </c>
      <c r="D25" s="365">
        <v>0</v>
      </c>
      <c r="E25" s="367">
        <f>G25+J25+N25+R25+V25+Z25</f>
        <v>0</v>
      </c>
      <c r="F25" s="366">
        <f>AC25-J25</f>
        <v>0</v>
      </c>
      <c r="G25" s="368">
        <v>0</v>
      </c>
      <c r="H25" s="368">
        <v>0</v>
      </c>
      <c r="I25" s="368">
        <v>0</v>
      </c>
      <c r="J25" s="368">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65">
        <f t="shared" ref="AB25:AB64" si="4">H25+L25+P25+T25+X25</f>
        <v>0</v>
      </c>
      <c r="AC25" s="366">
        <f t="shared" ref="AC25:AC64" si="5">J25+N25+R25+V25+Z25</f>
        <v>0</v>
      </c>
    </row>
    <row r="26" spans="1:32" x14ac:dyDescent="0.25">
      <c r="A26" s="81" t="s">
        <v>189</v>
      </c>
      <c r="B26" s="55" t="s">
        <v>188</v>
      </c>
      <c r="C26" s="365">
        <v>0</v>
      </c>
      <c r="D26" s="365">
        <v>0</v>
      </c>
      <c r="E26" s="367">
        <f t="shared" ref="E26" si="6">G26+J26+N26+R26+V26+Z26</f>
        <v>0</v>
      </c>
      <c r="F26" s="366">
        <f t="shared" ref="F26:F64" si="7">AC26-J26</f>
        <v>0</v>
      </c>
      <c r="G26" s="368">
        <v>0</v>
      </c>
      <c r="H26" s="368">
        <v>0</v>
      </c>
      <c r="I26" s="368">
        <v>0</v>
      </c>
      <c r="J26" s="368">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65">
        <f t="shared" si="4"/>
        <v>0</v>
      </c>
      <c r="AC26" s="366">
        <f t="shared" si="5"/>
        <v>0</v>
      </c>
    </row>
    <row r="27" spans="1:32" ht="31.5" x14ac:dyDescent="0.25">
      <c r="A27" s="81" t="s">
        <v>187</v>
      </c>
      <c r="B27" s="55" t="s">
        <v>453</v>
      </c>
      <c r="C27" s="365">
        <v>5.2489999999999997</v>
      </c>
      <c r="D27" s="365">
        <v>0</v>
      </c>
      <c r="E27" s="367">
        <f>G27+J27+N27+R27+V27+Z27</f>
        <v>0</v>
      </c>
      <c r="F27" s="366">
        <f>E27-G27-J27</f>
        <v>0</v>
      </c>
      <c r="G27" s="368">
        <v>0</v>
      </c>
      <c r="H27" s="368">
        <v>0.34200000000000003</v>
      </c>
      <c r="I27" s="368">
        <v>0</v>
      </c>
      <c r="J27" s="368">
        <v>0</v>
      </c>
      <c r="K27" s="368">
        <v>0</v>
      </c>
      <c r="L27" s="368">
        <v>2.9060000000000001</v>
      </c>
      <c r="M27" s="368">
        <v>0</v>
      </c>
      <c r="N27" s="368">
        <v>0</v>
      </c>
      <c r="O27" s="368">
        <v>0</v>
      </c>
      <c r="P27" s="368">
        <v>2</v>
      </c>
      <c r="Q27" s="368">
        <v>0</v>
      </c>
      <c r="R27" s="368">
        <v>0</v>
      </c>
      <c r="S27" s="368">
        <v>0</v>
      </c>
      <c r="T27" s="368">
        <v>0</v>
      </c>
      <c r="U27" s="368">
        <v>0</v>
      </c>
      <c r="V27" s="368">
        <v>0</v>
      </c>
      <c r="W27" s="368">
        <v>0</v>
      </c>
      <c r="X27" s="368">
        <v>0</v>
      </c>
      <c r="Y27" s="368">
        <v>0</v>
      </c>
      <c r="Z27" s="368">
        <v>0</v>
      </c>
      <c r="AA27" s="368">
        <v>0</v>
      </c>
      <c r="AB27" s="365">
        <f t="shared" si="4"/>
        <v>5.2480000000000002</v>
      </c>
      <c r="AC27" s="366">
        <f t="shared" si="5"/>
        <v>0</v>
      </c>
    </row>
    <row r="28" spans="1:32" x14ac:dyDescent="0.25">
      <c r="A28" s="81" t="s">
        <v>186</v>
      </c>
      <c r="B28" s="55" t="s">
        <v>561</v>
      </c>
      <c r="C28" s="365">
        <v>0</v>
      </c>
      <c r="D28" s="365">
        <v>0</v>
      </c>
      <c r="E28" s="367">
        <f>G28+AC28</f>
        <v>0</v>
      </c>
      <c r="F28" s="366">
        <f t="shared" si="7"/>
        <v>0</v>
      </c>
      <c r="G28" s="368">
        <v>0</v>
      </c>
      <c r="H28" s="368">
        <v>0</v>
      </c>
      <c r="I28" s="368">
        <v>0</v>
      </c>
      <c r="J28" s="368">
        <v>0</v>
      </c>
      <c r="K28" s="368">
        <v>0</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65">
        <f t="shared" si="4"/>
        <v>0</v>
      </c>
      <c r="AC28" s="366">
        <f t="shared" si="5"/>
        <v>0</v>
      </c>
    </row>
    <row r="29" spans="1:32" x14ac:dyDescent="0.25">
      <c r="A29" s="81" t="s">
        <v>185</v>
      </c>
      <c r="B29" s="85" t="s">
        <v>184</v>
      </c>
      <c r="C29" s="365">
        <v>0</v>
      </c>
      <c r="D29" s="365">
        <v>0</v>
      </c>
      <c r="E29" s="367">
        <v>0</v>
      </c>
      <c r="F29" s="366">
        <f t="shared" si="7"/>
        <v>0</v>
      </c>
      <c r="G29" s="368">
        <v>0</v>
      </c>
      <c r="H29" s="368">
        <v>0</v>
      </c>
      <c r="I29" s="368">
        <v>0</v>
      </c>
      <c r="J29" s="368">
        <v>0</v>
      </c>
      <c r="K29" s="368">
        <v>0</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65">
        <f t="shared" si="4"/>
        <v>0</v>
      </c>
      <c r="AC29" s="366">
        <f t="shared" si="5"/>
        <v>0</v>
      </c>
    </row>
    <row r="30" spans="1:32" ht="47.25" x14ac:dyDescent="0.25">
      <c r="A30" s="84" t="s">
        <v>64</v>
      </c>
      <c r="B30" s="83" t="s">
        <v>183</v>
      </c>
      <c r="C30" s="365">
        <v>4.4483050847457628</v>
      </c>
      <c r="D30" s="365">
        <v>0</v>
      </c>
      <c r="E30" s="366">
        <f>G30+AC30</f>
        <v>0</v>
      </c>
      <c r="F30" s="366">
        <f>E30-G30-J30</f>
        <v>0</v>
      </c>
      <c r="G30" s="365">
        <v>0</v>
      </c>
      <c r="H30" s="365">
        <v>0.28999999999999998</v>
      </c>
      <c r="I30" s="365">
        <v>0</v>
      </c>
      <c r="J30" s="365">
        <v>0</v>
      </c>
      <c r="K30" s="365">
        <v>0</v>
      </c>
      <c r="L30" s="365">
        <v>4.1580000000000004</v>
      </c>
      <c r="M30" s="365">
        <v>0</v>
      </c>
      <c r="N30" s="365">
        <v>0</v>
      </c>
      <c r="O30" s="365">
        <v>0</v>
      </c>
      <c r="P30" s="365">
        <v>0</v>
      </c>
      <c r="Q30" s="365">
        <v>0</v>
      </c>
      <c r="R30" s="365">
        <v>0</v>
      </c>
      <c r="S30" s="365">
        <v>0</v>
      </c>
      <c r="T30" s="365">
        <v>0</v>
      </c>
      <c r="U30" s="365">
        <v>0</v>
      </c>
      <c r="V30" s="365">
        <v>0</v>
      </c>
      <c r="W30" s="365">
        <v>0</v>
      </c>
      <c r="X30" s="365">
        <v>0</v>
      </c>
      <c r="Y30" s="365">
        <v>0</v>
      </c>
      <c r="Z30" s="365">
        <v>0</v>
      </c>
      <c r="AA30" s="365">
        <v>0</v>
      </c>
      <c r="AB30" s="365">
        <f t="shared" si="4"/>
        <v>4.4480000000000004</v>
      </c>
      <c r="AC30" s="366">
        <f t="shared" si="5"/>
        <v>0</v>
      </c>
    </row>
    <row r="31" spans="1:32" x14ac:dyDescent="0.25">
      <c r="A31" s="84" t="s">
        <v>182</v>
      </c>
      <c r="B31" s="55" t="s">
        <v>181</v>
      </c>
      <c r="C31" s="365">
        <v>0.28999999999999998</v>
      </c>
      <c r="D31" s="365">
        <v>0</v>
      </c>
      <c r="E31" s="366">
        <f t="shared" ref="E31:E34" si="8">G31+AC31</f>
        <v>0</v>
      </c>
      <c r="F31" s="366">
        <f>E31-G31-J31</f>
        <v>0</v>
      </c>
      <c r="G31" s="368">
        <v>0</v>
      </c>
      <c r="H31" s="368">
        <v>0.28999999999999998</v>
      </c>
      <c r="I31" s="368">
        <v>0</v>
      </c>
      <c r="J31" s="368">
        <v>0</v>
      </c>
      <c r="K31" s="368">
        <v>0</v>
      </c>
      <c r="L31" s="368">
        <v>0</v>
      </c>
      <c r="M31" s="368">
        <v>0</v>
      </c>
      <c r="N31" s="368">
        <v>0</v>
      </c>
      <c r="O31" s="368">
        <v>0</v>
      </c>
      <c r="P31" s="368">
        <v>0</v>
      </c>
      <c r="Q31" s="368">
        <v>0</v>
      </c>
      <c r="R31" s="368">
        <v>0</v>
      </c>
      <c r="S31" s="368">
        <v>0</v>
      </c>
      <c r="T31" s="368">
        <v>0</v>
      </c>
      <c r="U31" s="368">
        <v>0</v>
      </c>
      <c r="V31" s="368">
        <v>0</v>
      </c>
      <c r="W31" s="368">
        <v>0</v>
      </c>
      <c r="X31" s="368">
        <v>0</v>
      </c>
      <c r="Y31" s="368">
        <v>0</v>
      </c>
      <c r="Z31" s="368">
        <v>0</v>
      </c>
      <c r="AA31" s="368">
        <v>0</v>
      </c>
      <c r="AB31" s="365">
        <f t="shared" si="4"/>
        <v>0.28999999999999998</v>
      </c>
      <c r="AC31" s="366">
        <f t="shared" si="5"/>
        <v>0</v>
      </c>
    </row>
    <row r="32" spans="1:32" ht="31.5" x14ac:dyDescent="0.25">
      <c r="A32" s="84" t="s">
        <v>180</v>
      </c>
      <c r="B32" s="55" t="s">
        <v>179</v>
      </c>
      <c r="C32" s="365">
        <v>0.22241525423728814</v>
      </c>
      <c r="D32" s="365">
        <v>0</v>
      </c>
      <c r="E32" s="366">
        <f t="shared" si="8"/>
        <v>0</v>
      </c>
      <c r="F32" s="366">
        <f t="shared" ref="F32:F34" si="9">E32-G32-J32</f>
        <v>0</v>
      </c>
      <c r="G32" s="368">
        <v>0</v>
      </c>
      <c r="H32" s="368">
        <v>0</v>
      </c>
      <c r="I32" s="368">
        <v>0</v>
      </c>
      <c r="J32" s="368">
        <v>0</v>
      </c>
      <c r="K32" s="368">
        <v>0</v>
      </c>
      <c r="L32" s="368">
        <v>0.22241525423728814</v>
      </c>
      <c r="M32" s="368">
        <v>0</v>
      </c>
      <c r="N32" s="368">
        <v>0</v>
      </c>
      <c r="O32" s="368">
        <v>0</v>
      </c>
      <c r="P32" s="368">
        <v>0</v>
      </c>
      <c r="Q32" s="368">
        <v>0</v>
      </c>
      <c r="R32" s="368">
        <v>0</v>
      </c>
      <c r="S32" s="368">
        <v>0</v>
      </c>
      <c r="T32" s="368">
        <v>0</v>
      </c>
      <c r="U32" s="368">
        <v>0</v>
      </c>
      <c r="V32" s="368">
        <v>0</v>
      </c>
      <c r="W32" s="368">
        <v>0</v>
      </c>
      <c r="X32" s="368">
        <v>0</v>
      </c>
      <c r="Y32" s="368">
        <v>0</v>
      </c>
      <c r="Z32" s="368">
        <v>0</v>
      </c>
      <c r="AA32" s="368">
        <v>0</v>
      </c>
      <c r="AB32" s="365">
        <f t="shared" si="4"/>
        <v>0.22241525423728814</v>
      </c>
      <c r="AC32" s="366">
        <f t="shared" si="5"/>
        <v>0</v>
      </c>
    </row>
    <row r="33" spans="1:29" x14ac:dyDescent="0.25">
      <c r="A33" s="84" t="s">
        <v>178</v>
      </c>
      <c r="B33" s="55" t="s">
        <v>177</v>
      </c>
      <c r="C33" s="365">
        <v>3.6476101694915255</v>
      </c>
      <c r="D33" s="365">
        <v>0</v>
      </c>
      <c r="E33" s="366">
        <f t="shared" si="8"/>
        <v>0</v>
      </c>
      <c r="F33" s="366">
        <f t="shared" si="9"/>
        <v>0</v>
      </c>
      <c r="G33" s="368">
        <v>0</v>
      </c>
      <c r="H33" s="368">
        <v>0</v>
      </c>
      <c r="I33" s="368">
        <v>0</v>
      </c>
      <c r="J33" s="368">
        <v>0</v>
      </c>
      <c r="K33" s="368">
        <v>0</v>
      </c>
      <c r="L33" s="368">
        <v>3.6476101694915255</v>
      </c>
      <c r="M33" s="368">
        <v>0</v>
      </c>
      <c r="N33" s="368">
        <v>0</v>
      </c>
      <c r="O33" s="368">
        <v>0</v>
      </c>
      <c r="P33" s="368">
        <v>0</v>
      </c>
      <c r="Q33" s="368">
        <v>0</v>
      </c>
      <c r="R33" s="368">
        <v>0</v>
      </c>
      <c r="S33" s="368">
        <v>0</v>
      </c>
      <c r="T33" s="368">
        <v>0</v>
      </c>
      <c r="U33" s="368">
        <v>0</v>
      </c>
      <c r="V33" s="368">
        <v>0</v>
      </c>
      <c r="W33" s="368">
        <v>0</v>
      </c>
      <c r="X33" s="368">
        <v>0</v>
      </c>
      <c r="Y33" s="368">
        <v>0</v>
      </c>
      <c r="Z33" s="368">
        <v>0</v>
      </c>
      <c r="AA33" s="368">
        <v>0</v>
      </c>
      <c r="AB33" s="365">
        <f t="shared" si="4"/>
        <v>3.6476101694915255</v>
      </c>
      <c r="AC33" s="366">
        <f t="shared" si="5"/>
        <v>0</v>
      </c>
    </row>
    <row r="34" spans="1:29" x14ac:dyDescent="0.25">
      <c r="A34" s="84" t="s">
        <v>176</v>
      </c>
      <c r="B34" s="55" t="s">
        <v>175</v>
      </c>
      <c r="C34" s="365">
        <v>0.28827966101694935</v>
      </c>
      <c r="D34" s="365">
        <v>0</v>
      </c>
      <c r="E34" s="366">
        <f t="shared" si="8"/>
        <v>0</v>
      </c>
      <c r="F34" s="366">
        <f t="shared" si="9"/>
        <v>0</v>
      </c>
      <c r="G34" s="368">
        <v>0</v>
      </c>
      <c r="H34" s="368">
        <v>0</v>
      </c>
      <c r="I34" s="368">
        <v>0</v>
      </c>
      <c r="J34" s="368">
        <v>0</v>
      </c>
      <c r="K34" s="368">
        <v>0</v>
      </c>
      <c r="L34" s="368">
        <v>0.28827966101694935</v>
      </c>
      <c r="M34" s="368">
        <v>0</v>
      </c>
      <c r="N34" s="368">
        <v>0</v>
      </c>
      <c r="O34" s="368">
        <v>0</v>
      </c>
      <c r="P34" s="368">
        <v>0</v>
      </c>
      <c r="Q34" s="368">
        <v>0</v>
      </c>
      <c r="R34" s="368">
        <v>0</v>
      </c>
      <c r="S34" s="368">
        <v>0</v>
      </c>
      <c r="T34" s="368">
        <v>0</v>
      </c>
      <c r="U34" s="368">
        <v>0</v>
      </c>
      <c r="V34" s="368">
        <v>0</v>
      </c>
      <c r="W34" s="368">
        <v>0</v>
      </c>
      <c r="X34" s="368">
        <v>0</v>
      </c>
      <c r="Y34" s="368">
        <v>0</v>
      </c>
      <c r="Z34" s="368">
        <v>0</v>
      </c>
      <c r="AA34" s="368">
        <v>0</v>
      </c>
      <c r="AB34" s="365">
        <f t="shared" si="4"/>
        <v>0.28827966101694935</v>
      </c>
      <c r="AC34" s="366">
        <f t="shared" si="5"/>
        <v>0</v>
      </c>
    </row>
    <row r="35" spans="1:29" ht="31.5" x14ac:dyDescent="0.25">
      <c r="A35" s="84" t="s">
        <v>63</v>
      </c>
      <c r="B35" s="83" t="s">
        <v>174</v>
      </c>
      <c r="C35" s="365">
        <v>0</v>
      </c>
      <c r="D35" s="365">
        <v>0</v>
      </c>
      <c r="E35" s="366">
        <v>0</v>
      </c>
      <c r="F35" s="366">
        <f t="shared" si="7"/>
        <v>0</v>
      </c>
      <c r="G35" s="365">
        <v>0</v>
      </c>
      <c r="H35" s="365">
        <v>0</v>
      </c>
      <c r="I35" s="365">
        <v>0</v>
      </c>
      <c r="J35" s="365">
        <v>0</v>
      </c>
      <c r="K35" s="365">
        <v>0</v>
      </c>
      <c r="L35" s="365">
        <v>0</v>
      </c>
      <c r="M35" s="365">
        <v>0</v>
      </c>
      <c r="N35" s="365">
        <v>0</v>
      </c>
      <c r="O35" s="365">
        <v>0</v>
      </c>
      <c r="P35" s="365">
        <v>0</v>
      </c>
      <c r="Q35" s="365">
        <v>0</v>
      </c>
      <c r="R35" s="365">
        <v>0</v>
      </c>
      <c r="S35" s="365">
        <v>0</v>
      </c>
      <c r="T35" s="365">
        <v>0</v>
      </c>
      <c r="U35" s="365">
        <v>0</v>
      </c>
      <c r="V35" s="365">
        <v>0</v>
      </c>
      <c r="W35" s="365">
        <v>0</v>
      </c>
      <c r="X35" s="365">
        <v>0</v>
      </c>
      <c r="Y35" s="365">
        <v>0</v>
      </c>
      <c r="Z35" s="365">
        <v>0</v>
      </c>
      <c r="AA35" s="365">
        <v>0</v>
      </c>
      <c r="AB35" s="365">
        <f t="shared" si="4"/>
        <v>0</v>
      </c>
      <c r="AC35" s="366">
        <f t="shared" si="5"/>
        <v>0</v>
      </c>
    </row>
    <row r="36" spans="1:29" ht="31.5" x14ac:dyDescent="0.25">
      <c r="A36" s="81" t="s">
        <v>173</v>
      </c>
      <c r="B36" s="80" t="s">
        <v>172</v>
      </c>
      <c r="C36" s="365">
        <v>0</v>
      </c>
      <c r="D36" s="365">
        <v>0</v>
      </c>
      <c r="E36" s="366">
        <f t="shared" ref="E36:E42" si="10">G36+AC36</f>
        <v>0</v>
      </c>
      <c r="F36" s="366">
        <f t="shared" si="7"/>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65">
        <f t="shared" si="4"/>
        <v>0</v>
      </c>
      <c r="AC36" s="366">
        <f t="shared" si="5"/>
        <v>0</v>
      </c>
    </row>
    <row r="37" spans="1:29" x14ac:dyDescent="0.25">
      <c r="A37" s="81" t="s">
        <v>171</v>
      </c>
      <c r="B37" s="80" t="s">
        <v>161</v>
      </c>
      <c r="C37" s="365">
        <v>0</v>
      </c>
      <c r="D37" s="365">
        <v>0</v>
      </c>
      <c r="E37" s="366">
        <f t="shared" si="10"/>
        <v>0</v>
      </c>
      <c r="F37" s="366">
        <f t="shared" si="7"/>
        <v>0</v>
      </c>
      <c r="G37" s="368">
        <v>0</v>
      </c>
      <c r="H37" s="368">
        <v>0</v>
      </c>
      <c r="I37" s="368">
        <v>0</v>
      </c>
      <c r="J37" s="368">
        <v>0</v>
      </c>
      <c r="K37" s="368">
        <v>0</v>
      </c>
      <c r="L37" s="368">
        <v>0</v>
      </c>
      <c r="M37" s="368">
        <v>0</v>
      </c>
      <c r="N37" s="369">
        <f>D37</f>
        <v>0</v>
      </c>
      <c r="O37" s="368">
        <v>0</v>
      </c>
      <c r="P37" s="368">
        <v>0</v>
      </c>
      <c r="Q37" s="368">
        <v>0</v>
      </c>
      <c r="R37" s="368">
        <v>0</v>
      </c>
      <c r="S37" s="368">
        <v>0</v>
      </c>
      <c r="T37" s="368">
        <v>0</v>
      </c>
      <c r="U37" s="368">
        <v>0</v>
      </c>
      <c r="V37" s="368">
        <v>0</v>
      </c>
      <c r="W37" s="368">
        <v>0</v>
      </c>
      <c r="X37" s="368">
        <v>0</v>
      </c>
      <c r="Y37" s="368">
        <v>0</v>
      </c>
      <c r="Z37" s="368">
        <v>0</v>
      </c>
      <c r="AA37" s="368">
        <v>0</v>
      </c>
      <c r="AB37" s="365">
        <f t="shared" si="4"/>
        <v>0</v>
      </c>
      <c r="AC37" s="366">
        <f t="shared" si="5"/>
        <v>0</v>
      </c>
    </row>
    <row r="38" spans="1:29" x14ac:dyDescent="0.25">
      <c r="A38" s="81" t="s">
        <v>170</v>
      </c>
      <c r="B38" s="80" t="s">
        <v>159</v>
      </c>
      <c r="C38" s="365">
        <v>0</v>
      </c>
      <c r="D38" s="365">
        <v>0</v>
      </c>
      <c r="E38" s="366">
        <f t="shared" si="10"/>
        <v>0</v>
      </c>
      <c r="F38" s="366">
        <f t="shared" si="7"/>
        <v>0</v>
      </c>
      <c r="G38" s="368">
        <v>0</v>
      </c>
      <c r="H38" s="368">
        <v>0</v>
      </c>
      <c r="I38" s="368">
        <v>0</v>
      </c>
      <c r="J38" s="368">
        <v>0</v>
      </c>
      <c r="K38" s="368">
        <v>0</v>
      </c>
      <c r="L38" s="368">
        <v>0</v>
      </c>
      <c r="M38" s="368">
        <v>0</v>
      </c>
      <c r="N38" s="369">
        <f t="shared" ref="N38:N41" si="11">D38</f>
        <v>0</v>
      </c>
      <c r="O38" s="368">
        <v>0</v>
      </c>
      <c r="P38" s="368">
        <v>0</v>
      </c>
      <c r="Q38" s="368">
        <v>0</v>
      </c>
      <c r="R38" s="368">
        <v>0</v>
      </c>
      <c r="S38" s="368">
        <v>0</v>
      </c>
      <c r="T38" s="368">
        <v>0</v>
      </c>
      <c r="U38" s="368">
        <v>0</v>
      </c>
      <c r="V38" s="368">
        <v>0</v>
      </c>
      <c r="W38" s="368">
        <v>0</v>
      </c>
      <c r="X38" s="368">
        <v>0</v>
      </c>
      <c r="Y38" s="368">
        <v>0</v>
      </c>
      <c r="Z38" s="368">
        <v>0</v>
      </c>
      <c r="AA38" s="368">
        <v>0</v>
      </c>
      <c r="AB38" s="365">
        <f t="shared" si="4"/>
        <v>0</v>
      </c>
      <c r="AC38" s="366">
        <f t="shared" si="5"/>
        <v>0</v>
      </c>
    </row>
    <row r="39" spans="1:29" ht="31.5" x14ac:dyDescent="0.25">
      <c r="A39" s="81" t="s">
        <v>169</v>
      </c>
      <c r="B39" s="55" t="s">
        <v>157</v>
      </c>
      <c r="C39" s="365">
        <v>0</v>
      </c>
      <c r="D39" s="365">
        <v>0</v>
      </c>
      <c r="E39" s="366">
        <f t="shared" si="10"/>
        <v>0</v>
      </c>
      <c r="F39" s="366">
        <f t="shared" si="7"/>
        <v>0</v>
      </c>
      <c r="G39" s="368">
        <v>0</v>
      </c>
      <c r="H39" s="368">
        <v>0</v>
      </c>
      <c r="I39" s="368">
        <v>0</v>
      </c>
      <c r="J39" s="368">
        <v>0</v>
      </c>
      <c r="K39" s="368">
        <v>0</v>
      </c>
      <c r="L39" s="368">
        <v>0</v>
      </c>
      <c r="M39" s="368">
        <v>0</v>
      </c>
      <c r="N39" s="369">
        <f t="shared" si="11"/>
        <v>0</v>
      </c>
      <c r="O39" s="368">
        <v>0</v>
      </c>
      <c r="P39" s="368">
        <v>0</v>
      </c>
      <c r="Q39" s="368">
        <v>0</v>
      </c>
      <c r="R39" s="368">
        <v>0</v>
      </c>
      <c r="S39" s="368">
        <v>0</v>
      </c>
      <c r="T39" s="368">
        <v>0</v>
      </c>
      <c r="U39" s="368">
        <v>0</v>
      </c>
      <c r="V39" s="368">
        <v>0</v>
      </c>
      <c r="W39" s="368">
        <v>0</v>
      </c>
      <c r="X39" s="368">
        <v>0</v>
      </c>
      <c r="Y39" s="368">
        <v>0</v>
      </c>
      <c r="Z39" s="368">
        <v>0</v>
      </c>
      <c r="AA39" s="368">
        <v>0</v>
      </c>
      <c r="AB39" s="365">
        <f t="shared" si="4"/>
        <v>0</v>
      </c>
      <c r="AC39" s="366">
        <f t="shared" si="5"/>
        <v>0</v>
      </c>
    </row>
    <row r="40" spans="1:29" ht="31.5" x14ac:dyDescent="0.25">
      <c r="A40" s="81" t="s">
        <v>168</v>
      </c>
      <c r="B40" s="55" t="s">
        <v>155</v>
      </c>
      <c r="C40" s="365">
        <v>0</v>
      </c>
      <c r="D40" s="365">
        <v>0</v>
      </c>
      <c r="E40" s="366">
        <f t="shared" si="10"/>
        <v>0</v>
      </c>
      <c r="F40" s="366">
        <f t="shared" si="7"/>
        <v>0</v>
      </c>
      <c r="G40" s="368">
        <v>0</v>
      </c>
      <c r="H40" s="368">
        <v>0</v>
      </c>
      <c r="I40" s="368">
        <v>0</v>
      </c>
      <c r="J40" s="368">
        <v>0</v>
      </c>
      <c r="K40" s="368">
        <v>0</v>
      </c>
      <c r="L40" s="368">
        <v>0</v>
      </c>
      <c r="M40" s="368">
        <v>0</v>
      </c>
      <c r="N40" s="369">
        <f t="shared" si="11"/>
        <v>0</v>
      </c>
      <c r="O40" s="368">
        <v>0</v>
      </c>
      <c r="P40" s="368">
        <v>0</v>
      </c>
      <c r="Q40" s="368">
        <v>0</v>
      </c>
      <c r="R40" s="368">
        <v>0</v>
      </c>
      <c r="S40" s="368">
        <v>0</v>
      </c>
      <c r="T40" s="368">
        <v>0</v>
      </c>
      <c r="U40" s="368">
        <v>0</v>
      </c>
      <c r="V40" s="368">
        <v>0</v>
      </c>
      <c r="W40" s="368">
        <v>0</v>
      </c>
      <c r="X40" s="368">
        <v>0</v>
      </c>
      <c r="Y40" s="368">
        <v>0</v>
      </c>
      <c r="Z40" s="368">
        <v>0</v>
      </c>
      <c r="AA40" s="368">
        <v>0</v>
      </c>
      <c r="AB40" s="365">
        <f t="shared" si="4"/>
        <v>0</v>
      </c>
      <c r="AC40" s="366">
        <f t="shared" si="5"/>
        <v>0</v>
      </c>
    </row>
    <row r="41" spans="1:29" x14ac:dyDescent="0.25">
      <c r="A41" s="81" t="s">
        <v>167</v>
      </c>
      <c r="B41" s="55" t="s">
        <v>153</v>
      </c>
      <c r="C41" s="365">
        <v>0</v>
      </c>
      <c r="D41" s="365">
        <v>0</v>
      </c>
      <c r="E41" s="366">
        <f t="shared" si="10"/>
        <v>0</v>
      </c>
      <c r="F41" s="366">
        <f t="shared" si="7"/>
        <v>0</v>
      </c>
      <c r="G41" s="368">
        <v>0</v>
      </c>
      <c r="H41" s="368">
        <v>0</v>
      </c>
      <c r="I41" s="368">
        <v>0</v>
      </c>
      <c r="J41" s="368">
        <v>0</v>
      </c>
      <c r="K41" s="368">
        <v>0</v>
      </c>
      <c r="L41" s="368">
        <v>0</v>
      </c>
      <c r="M41" s="368">
        <v>0</v>
      </c>
      <c r="N41" s="369">
        <f t="shared" si="11"/>
        <v>0</v>
      </c>
      <c r="O41" s="368">
        <v>0</v>
      </c>
      <c r="P41" s="368">
        <v>0</v>
      </c>
      <c r="Q41" s="368">
        <v>0</v>
      </c>
      <c r="R41" s="368">
        <v>0</v>
      </c>
      <c r="S41" s="368">
        <v>0</v>
      </c>
      <c r="T41" s="368">
        <v>0</v>
      </c>
      <c r="U41" s="368">
        <v>0</v>
      </c>
      <c r="V41" s="368">
        <v>0</v>
      </c>
      <c r="W41" s="368">
        <v>0</v>
      </c>
      <c r="X41" s="368">
        <v>0</v>
      </c>
      <c r="Y41" s="368">
        <v>0</v>
      </c>
      <c r="Z41" s="368">
        <v>0</v>
      </c>
      <c r="AA41" s="368">
        <v>0</v>
      </c>
      <c r="AB41" s="365">
        <f t="shared" si="4"/>
        <v>0</v>
      </c>
      <c r="AC41" s="366">
        <f t="shared" si="5"/>
        <v>0</v>
      </c>
    </row>
    <row r="42" spans="1:29" ht="18.75" x14ac:dyDescent="0.25">
      <c r="A42" s="81" t="s">
        <v>166</v>
      </c>
      <c r="B42" s="80" t="s">
        <v>151</v>
      </c>
      <c r="C42" s="365">
        <v>0</v>
      </c>
      <c r="D42" s="365">
        <v>0</v>
      </c>
      <c r="E42" s="366">
        <f t="shared" si="10"/>
        <v>0</v>
      </c>
      <c r="F42" s="366">
        <f t="shared" si="7"/>
        <v>0</v>
      </c>
      <c r="G42" s="368">
        <v>0</v>
      </c>
      <c r="H42" s="368">
        <v>0</v>
      </c>
      <c r="I42" s="368">
        <v>0</v>
      </c>
      <c r="J42" s="368">
        <v>0</v>
      </c>
      <c r="K42" s="368">
        <v>0</v>
      </c>
      <c r="L42" s="368">
        <v>0</v>
      </c>
      <c r="M42" s="368">
        <v>0</v>
      </c>
      <c r="N42" s="370">
        <v>0</v>
      </c>
      <c r="O42" s="368">
        <v>0</v>
      </c>
      <c r="P42" s="368">
        <v>0</v>
      </c>
      <c r="Q42" s="368">
        <v>0</v>
      </c>
      <c r="R42" s="368">
        <v>0</v>
      </c>
      <c r="S42" s="368">
        <v>0</v>
      </c>
      <c r="T42" s="368">
        <v>0</v>
      </c>
      <c r="U42" s="368">
        <v>0</v>
      </c>
      <c r="V42" s="368">
        <v>0</v>
      </c>
      <c r="W42" s="368">
        <v>0</v>
      </c>
      <c r="X42" s="368">
        <v>0</v>
      </c>
      <c r="Y42" s="368">
        <v>0</v>
      </c>
      <c r="Z42" s="368">
        <v>0</v>
      </c>
      <c r="AA42" s="368">
        <v>0</v>
      </c>
      <c r="AB42" s="365">
        <f t="shared" si="4"/>
        <v>0</v>
      </c>
      <c r="AC42" s="366">
        <f t="shared" si="5"/>
        <v>0</v>
      </c>
    </row>
    <row r="43" spans="1:29" x14ac:dyDescent="0.25">
      <c r="A43" s="84" t="s">
        <v>62</v>
      </c>
      <c r="B43" s="83" t="s">
        <v>165</v>
      </c>
      <c r="C43" s="365">
        <v>0</v>
      </c>
      <c r="D43" s="365">
        <v>0</v>
      </c>
      <c r="E43" s="366">
        <v>0</v>
      </c>
      <c r="F43" s="366">
        <f t="shared" si="7"/>
        <v>0</v>
      </c>
      <c r="G43" s="365">
        <v>0</v>
      </c>
      <c r="H43" s="365">
        <v>0</v>
      </c>
      <c r="I43" s="365">
        <v>0</v>
      </c>
      <c r="J43" s="365">
        <v>0</v>
      </c>
      <c r="K43" s="365">
        <v>0</v>
      </c>
      <c r="L43" s="365">
        <v>0</v>
      </c>
      <c r="M43" s="365">
        <v>0</v>
      </c>
      <c r="N43" s="371">
        <v>0</v>
      </c>
      <c r="O43" s="365">
        <v>0</v>
      </c>
      <c r="P43" s="365">
        <v>0</v>
      </c>
      <c r="Q43" s="365">
        <v>0</v>
      </c>
      <c r="R43" s="365">
        <v>0</v>
      </c>
      <c r="S43" s="365">
        <v>0</v>
      </c>
      <c r="T43" s="365">
        <v>0</v>
      </c>
      <c r="U43" s="365">
        <v>0</v>
      </c>
      <c r="V43" s="365">
        <v>0</v>
      </c>
      <c r="W43" s="365">
        <v>0</v>
      </c>
      <c r="X43" s="365">
        <v>0</v>
      </c>
      <c r="Y43" s="365">
        <v>0</v>
      </c>
      <c r="Z43" s="365">
        <v>0</v>
      </c>
      <c r="AA43" s="365">
        <v>0</v>
      </c>
      <c r="AB43" s="365">
        <f t="shared" si="4"/>
        <v>0</v>
      </c>
      <c r="AC43" s="366">
        <f t="shared" si="5"/>
        <v>0</v>
      </c>
    </row>
    <row r="44" spans="1:29" x14ac:dyDescent="0.25">
      <c r="A44" s="81" t="s">
        <v>164</v>
      </c>
      <c r="B44" s="55" t="s">
        <v>163</v>
      </c>
      <c r="C44" s="365">
        <v>0</v>
      </c>
      <c r="D44" s="365">
        <v>0</v>
      </c>
      <c r="E44" s="366">
        <f t="shared" ref="E44:E50" si="12">G44+AC44</f>
        <v>0</v>
      </c>
      <c r="F44" s="366">
        <f t="shared" si="7"/>
        <v>0</v>
      </c>
      <c r="G44" s="368">
        <v>0</v>
      </c>
      <c r="H44" s="368">
        <v>0</v>
      </c>
      <c r="I44" s="368">
        <v>0</v>
      </c>
      <c r="J44" s="368">
        <v>0</v>
      </c>
      <c r="K44" s="368">
        <v>0</v>
      </c>
      <c r="L44" s="368">
        <v>0</v>
      </c>
      <c r="M44" s="368">
        <v>0</v>
      </c>
      <c r="N44" s="370">
        <v>0</v>
      </c>
      <c r="O44" s="368">
        <v>0</v>
      </c>
      <c r="P44" s="368">
        <v>0</v>
      </c>
      <c r="Q44" s="368">
        <v>0</v>
      </c>
      <c r="R44" s="368">
        <v>0</v>
      </c>
      <c r="S44" s="368">
        <v>0</v>
      </c>
      <c r="T44" s="368">
        <v>0</v>
      </c>
      <c r="U44" s="368">
        <v>0</v>
      </c>
      <c r="V44" s="368">
        <v>0</v>
      </c>
      <c r="W44" s="368">
        <v>0</v>
      </c>
      <c r="X44" s="368">
        <v>0</v>
      </c>
      <c r="Y44" s="368">
        <v>0</v>
      </c>
      <c r="Z44" s="368">
        <v>0</v>
      </c>
      <c r="AA44" s="368">
        <v>0</v>
      </c>
      <c r="AB44" s="365">
        <f t="shared" si="4"/>
        <v>0</v>
      </c>
      <c r="AC44" s="366">
        <f t="shared" si="5"/>
        <v>0</v>
      </c>
    </row>
    <row r="45" spans="1:29" x14ac:dyDescent="0.25">
      <c r="A45" s="81" t="s">
        <v>162</v>
      </c>
      <c r="B45" s="55" t="s">
        <v>161</v>
      </c>
      <c r="C45" s="365">
        <v>0</v>
      </c>
      <c r="D45" s="365">
        <v>0</v>
      </c>
      <c r="E45" s="366">
        <f t="shared" si="12"/>
        <v>0</v>
      </c>
      <c r="F45" s="366">
        <f t="shared" si="7"/>
        <v>0</v>
      </c>
      <c r="G45" s="368">
        <v>0</v>
      </c>
      <c r="H45" s="368">
        <v>0</v>
      </c>
      <c r="I45" s="368">
        <v>0</v>
      </c>
      <c r="J45" s="368">
        <v>0</v>
      </c>
      <c r="K45" s="368">
        <v>0</v>
      </c>
      <c r="L45" s="368">
        <v>0</v>
      </c>
      <c r="M45" s="368">
        <v>0</v>
      </c>
      <c r="N45" s="369">
        <f>N37</f>
        <v>0</v>
      </c>
      <c r="O45" s="368">
        <v>0</v>
      </c>
      <c r="P45" s="368">
        <v>0</v>
      </c>
      <c r="Q45" s="368">
        <v>0</v>
      </c>
      <c r="R45" s="368">
        <v>0</v>
      </c>
      <c r="S45" s="368">
        <v>0</v>
      </c>
      <c r="T45" s="368">
        <v>0</v>
      </c>
      <c r="U45" s="368">
        <v>0</v>
      </c>
      <c r="V45" s="368">
        <v>0</v>
      </c>
      <c r="W45" s="368">
        <v>0</v>
      </c>
      <c r="X45" s="368">
        <v>0</v>
      </c>
      <c r="Y45" s="368">
        <v>0</v>
      </c>
      <c r="Z45" s="368">
        <v>0</v>
      </c>
      <c r="AA45" s="368">
        <v>0</v>
      </c>
      <c r="AB45" s="365">
        <f t="shared" si="4"/>
        <v>0</v>
      </c>
      <c r="AC45" s="366">
        <f t="shared" si="5"/>
        <v>0</v>
      </c>
    </row>
    <row r="46" spans="1:29" x14ac:dyDescent="0.25">
      <c r="A46" s="81" t="s">
        <v>160</v>
      </c>
      <c r="B46" s="55" t="s">
        <v>159</v>
      </c>
      <c r="C46" s="365">
        <v>0</v>
      </c>
      <c r="D46" s="365">
        <v>0</v>
      </c>
      <c r="E46" s="366">
        <f t="shared" si="12"/>
        <v>0</v>
      </c>
      <c r="F46" s="366">
        <f t="shared" si="7"/>
        <v>0</v>
      </c>
      <c r="G46" s="368">
        <v>0</v>
      </c>
      <c r="H46" s="368">
        <v>0</v>
      </c>
      <c r="I46" s="368">
        <v>0</v>
      </c>
      <c r="J46" s="368">
        <v>0</v>
      </c>
      <c r="K46" s="368">
        <v>0</v>
      </c>
      <c r="L46" s="368">
        <v>0</v>
      </c>
      <c r="M46" s="368">
        <v>0</v>
      </c>
      <c r="N46" s="369">
        <f t="shared" ref="N46:N50" si="13">N38</f>
        <v>0</v>
      </c>
      <c r="O46" s="368">
        <v>0</v>
      </c>
      <c r="P46" s="368">
        <v>0</v>
      </c>
      <c r="Q46" s="368">
        <v>0</v>
      </c>
      <c r="R46" s="368">
        <v>0</v>
      </c>
      <c r="S46" s="368">
        <v>0</v>
      </c>
      <c r="T46" s="368">
        <v>0</v>
      </c>
      <c r="U46" s="368">
        <v>0</v>
      </c>
      <c r="V46" s="368">
        <v>0</v>
      </c>
      <c r="W46" s="368">
        <v>0</v>
      </c>
      <c r="X46" s="368">
        <v>0</v>
      </c>
      <c r="Y46" s="368">
        <v>0</v>
      </c>
      <c r="Z46" s="368">
        <v>0</v>
      </c>
      <c r="AA46" s="368">
        <v>0</v>
      </c>
      <c r="AB46" s="365">
        <f t="shared" si="4"/>
        <v>0</v>
      </c>
      <c r="AC46" s="366">
        <f t="shared" si="5"/>
        <v>0</v>
      </c>
    </row>
    <row r="47" spans="1:29" ht="31.5" x14ac:dyDescent="0.25">
      <c r="A47" s="81" t="s">
        <v>158</v>
      </c>
      <c r="B47" s="55" t="s">
        <v>157</v>
      </c>
      <c r="C47" s="365">
        <v>0</v>
      </c>
      <c r="D47" s="365">
        <v>0</v>
      </c>
      <c r="E47" s="366">
        <f t="shared" si="12"/>
        <v>0</v>
      </c>
      <c r="F47" s="366">
        <f t="shared" si="7"/>
        <v>0</v>
      </c>
      <c r="G47" s="368">
        <v>0</v>
      </c>
      <c r="H47" s="368">
        <v>0</v>
      </c>
      <c r="I47" s="368">
        <v>0</v>
      </c>
      <c r="J47" s="368">
        <v>0</v>
      </c>
      <c r="K47" s="368">
        <v>0</v>
      </c>
      <c r="L47" s="368">
        <v>0</v>
      </c>
      <c r="M47" s="368">
        <v>0</v>
      </c>
      <c r="N47" s="369">
        <f t="shared" si="13"/>
        <v>0</v>
      </c>
      <c r="O47" s="368">
        <v>0</v>
      </c>
      <c r="P47" s="368">
        <v>0</v>
      </c>
      <c r="Q47" s="368">
        <v>0</v>
      </c>
      <c r="R47" s="368">
        <v>0</v>
      </c>
      <c r="S47" s="368">
        <v>0</v>
      </c>
      <c r="T47" s="368">
        <v>0</v>
      </c>
      <c r="U47" s="368">
        <v>0</v>
      </c>
      <c r="V47" s="368">
        <v>0</v>
      </c>
      <c r="W47" s="368">
        <v>0</v>
      </c>
      <c r="X47" s="368">
        <v>0</v>
      </c>
      <c r="Y47" s="368">
        <v>0</v>
      </c>
      <c r="Z47" s="368">
        <v>0</v>
      </c>
      <c r="AA47" s="368">
        <v>0</v>
      </c>
      <c r="AB47" s="365">
        <f t="shared" si="4"/>
        <v>0</v>
      </c>
      <c r="AC47" s="366">
        <f t="shared" si="5"/>
        <v>0</v>
      </c>
    </row>
    <row r="48" spans="1:29" ht="31.5" x14ac:dyDescent="0.25">
      <c r="A48" s="81" t="s">
        <v>156</v>
      </c>
      <c r="B48" s="55" t="s">
        <v>155</v>
      </c>
      <c r="C48" s="365">
        <v>0</v>
      </c>
      <c r="D48" s="365">
        <v>0</v>
      </c>
      <c r="E48" s="366">
        <f t="shared" si="12"/>
        <v>0</v>
      </c>
      <c r="F48" s="366">
        <f t="shared" si="7"/>
        <v>0</v>
      </c>
      <c r="G48" s="368">
        <v>0</v>
      </c>
      <c r="H48" s="368">
        <v>0</v>
      </c>
      <c r="I48" s="368">
        <v>0</v>
      </c>
      <c r="J48" s="368">
        <v>0</v>
      </c>
      <c r="K48" s="368">
        <v>0</v>
      </c>
      <c r="L48" s="368">
        <v>0</v>
      </c>
      <c r="M48" s="368">
        <v>0</v>
      </c>
      <c r="N48" s="369">
        <f t="shared" si="13"/>
        <v>0</v>
      </c>
      <c r="O48" s="368">
        <v>0</v>
      </c>
      <c r="P48" s="368">
        <v>0</v>
      </c>
      <c r="Q48" s="368">
        <v>0</v>
      </c>
      <c r="R48" s="368">
        <v>0</v>
      </c>
      <c r="S48" s="368">
        <v>0</v>
      </c>
      <c r="T48" s="368">
        <v>0</v>
      </c>
      <c r="U48" s="368">
        <v>0</v>
      </c>
      <c r="V48" s="368">
        <v>0</v>
      </c>
      <c r="W48" s="368">
        <v>0</v>
      </c>
      <c r="X48" s="368">
        <v>0</v>
      </c>
      <c r="Y48" s="368">
        <v>0</v>
      </c>
      <c r="Z48" s="368">
        <v>0</v>
      </c>
      <c r="AA48" s="368">
        <v>0</v>
      </c>
      <c r="AB48" s="365">
        <f t="shared" si="4"/>
        <v>0</v>
      </c>
      <c r="AC48" s="366">
        <f t="shared" si="5"/>
        <v>0</v>
      </c>
    </row>
    <row r="49" spans="1:29" x14ac:dyDescent="0.25">
      <c r="A49" s="81" t="s">
        <v>154</v>
      </c>
      <c r="B49" s="55" t="s">
        <v>153</v>
      </c>
      <c r="C49" s="365">
        <v>0</v>
      </c>
      <c r="D49" s="365">
        <v>0</v>
      </c>
      <c r="E49" s="366">
        <f t="shared" si="12"/>
        <v>0</v>
      </c>
      <c r="F49" s="366">
        <f t="shared" si="7"/>
        <v>0</v>
      </c>
      <c r="G49" s="368">
        <v>0</v>
      </c>
      <c r="H49" s="368">
        <v>0</v>
      </c>
      <c r="I49" s="368">
        <v>0</v>
      </c>
      <c r="J49" s="368">
        <v>0</v>
      </c>
      <c r="K49" s="368">
        <v>0</v>
      </c>
      <c r="L49" s="368">
        <v>0</v>
      </c>
      <c r="M49" s="368">
        <v>0</v>
      </c>
      <c r="N49" s="369">
        <f t="shared" si="13"/>
        <v>0</v>
      </c>
      <c r="O49" s="368">
        <v>0</v>
      </c>
      <c r="P49" s="368">
        <v>0</v>
      </c>
      <c r="Q49" s="368">
        <v>0</v>
      </c>
      <c r="R49" s="368">
        <v>0</v>
      </c>
      <c r="S49" s="368">
        <v>0</v>
      </c>
      <c r="T49" s="368">
        <v>0</v>
      </c>
      <c r="U49" s="368">
        <v>0</v>
      </c>
      <c r="V49" s="368">
        <v>0</v>
      </c>
      <c r="W49" s="368">
        <v>0</v>
      </c>
      <c r="X49" s="368">
        <v>0</v>
      </c>
      <c r="Y49" s="368">
        <v>0</v>
      </c>
      <c r="Z49" s="368">
        <v>0</v>
      </c>
      <c r="AA49" s="368">
        <v>0</v>
      </c>
      <c r="AB49" s="365">
        <f t="shared" si="4"/>
        <v>0</v>
      </c>
      <c r="AC49" s="366">
        <f t="shared" si="5"/>
        <v>0</v>
      </c>
    </row>
    <row r="50" spans="1:29" ht="18.75" x14ac:dyDescent="0.25">
      <c r="A50" s="81" t="s">
        <v>152</v>
      </c>
      <c r="B50" s="80" t="s">
        <v>151</v>
      </c>
      <c r="C50" s="365">
        <v>0</v>
      </c>
      <c r="D50" s="365">
        <v>0</v>
      </c>
      <c r="E50" s="366">
        <f t="shared" si="12"/>
        <v>0</v>
      </c>
      <c r="F50" s="366">
        <f t="shared" si="7"/>
        <v>0</v>
      </c>
      <c r="G50" s="368">
        <v>0</v>
      </c>
      <c r="H50" s="368">
        <v>0</v>
      </c>
      <c r="I50" s="368">
        <v>0</v>
      </c>
      <c r="J50" s="368">
        <v>0</v>
      </c>
      <c r="K50" s="368">
        <v>0</v>
      </c>
      <c r="L50" s="368">
        <v>0</v>
      </c>
      <c r="M50" s="368">
        <v>0</v>
      </c>
      <c r="N50" s="369">
        <f t="shared" si="13"/>
        <v>0</v>
      </c>
      <c r="O50" s="368">
        <v>0</v>
      </c>
      <c r="P50" s="368">
        <v>0</v>
      </c>
      <c r="Q50" s="368">
        <v>0</v>
      </c>
      <c r="R50" s="368">
        <v>0</v>
      </c>
      <c r="S50" s="368">
        <v>0</v>
      </c>
      <c r="T50" s="368">
        <v>0</v>
      </c>
      <c r="U50" s="368">
        <v>0</v>
      </c>
      <c r="V50" s="368">
        <v>0</v>
      </c>
      <c r="W50" s="368">
        <v>0</v>
      </c>
      <c r="X50" s="368">
        <v>0</v>
      </c>
      <c r="Y50" s="368">
        <v>0</v>
      </c>
      <c r="Z50" s="368">
        <v>0</v>
      </c>
      <c r="AA50" s="368">
        <v>0</v>
      </c>
      <c r="AB50" s="365">
        <f t="shared" si="4"/>
        <v>0</v>
      </c>
      <c r="AC50" s="366">
        <f t="shared" si="5"/>
        <v>0</v>
      </c>
    </row>
    <row r="51" spans="1:29" ht="35.25" customHeight="1" x14ac:dyDescent="0.25">
      <c r="A51" s="84" t="s">
        <v>60</v>
      </c>
      <c r="B51" s="83" t="s">
        <v>150</v>
      </c>
      <c r="C51" s="365">
        <v>0</v>
      </c>
      <c r="D51" s="365">
        <v>0</v>
      </c>
      <c r="E51" s="366">
        <v>0</v>
      </c>
      <c r="F51" s="366">
        <f t="shared" si="7"/>
        <v>0</v>
      </c>
      <c r="G51" s="365">
        <v>0</v>
      </c>
      <c r="H51" s="365">
        <v>0</v>
      </c>
      <c r="I51" s="365">
        <v>0</v>
      </c>
      <c r="J51" s="365">
        <v>0</v>
      </c>
      <c r="K51" s="365">
        <v>0</v>
      </c>
      <c r="L51" s="365">
        <v>0</v>
      </c>
      <c r="M51" s="365">
        <v>0</v>
      </c>
      <c r="N51" s="371">
        <v>0</v>
      </c>
      <c r="O51" s="365">
        <v>0</v>
      </c>
      <c r="P51" s="365">
        <v>0</v>
      </c>
      <c r="Q51" s="365">
        <v>0</v>
      </c>
      <c r="R51" s="365">
        <v>0</v>
      </c>
      <c r="S51" s="365">
        <v>0</v>
      </c>
      <c r="T51" s="365">
        <v>0</v>
      </c>
      <c r="U51" s="365">
        <v>0</v>
      </c>
      <c r="V51" s="365">
        <v>0</v>
      </c>
      <c r="W51" s="365">
        <v>0</v>
      </c>
      <c r="X51" s="365">
        <v>0</v>
      </c>
      <c r="Y51" s="365">
        <v>0</v>
      </c>
      <c r="Z51" s="365">
        <v>0</v>
      </c>
      <c r="AA51" s="365">
        <v>0</v>
      </c>
      <c r="AB51" s="365">
        <f t="shared" si="4"/>
        <v>0</v>
      </c>
      <c r="AC51" s="366">
        <f t="shared" si="5"/>
        <v>0</v>
      </c>
    </row>
    <row r="52" spans="1:29" x14ac:dyDescent="0.25">
      <c r="A52" s="81" t="s">
        <v>149</v>
      </c>
      <c r="B52" s="55" t="s">
        <v>148</v>
      </c>
      <c r="C52" s="365">
        <f>C30</f>
        <v>4.4483050847457628</v>
      </c>
      <c r="D52" s="365">
        <v>0</v>
      </c>
      <c r="E52" s="365">
        <f>E30</f>
        <v>0</v>
      </c>
      <c r="F52" s="366">
        <f>E52-G52-J52</f>
        <v>0</v>
      </c>
      <c r="G52" s="368">
        <v>0</v>
      </c>
      <c r="H52" s="368">
        <v>0</v>
      </c>
      <c r="I52" s="368">
        <v>0</v>
      </c>
      <c r="J52" s="368">
        <v>0</v>
      </c>
      <c r="K52" s="368">
        <v>0</v>
      </c>
      <c r="L52" s="368">
        <v>4.4483050847457628</v>
      </c>
      <c r="M52" s="368">
        <v>0</v>
      </c>
      <c r="N52" s="370">
        <v>0</v>
      </c>
      <c r="O52" s="368">
        <v>0</v>
      </c>
      <c r="P52" s="368">
        <v>0</v>
      </c>
      <c r="Q52" s="368">
        <v>0</v>
      </c>
      <c r="R52" s="368">
        <v>0</v>
      </c>
      <c r="S52" s="368">
        <v>0</v>
      </c>
      <c r="T52" s="368">
        <v>0</v>
      </c>
      <c r="U52" s="368">
        <v>0</v>
      </c>
      <c r="V52" s="368">
        <v>0</v>
      </c>
      <c r="W52" s="368">
        <v>0</v>
      </c>
      <c r="X52" s="368">
        <v>0</v>
      </c>
      <c r="Y52" s="368">
        <v>0</v>
      </c>
      <c r="Z52" s="368">
        <v>0</v>
      </c>
      <c r="AA52" s="368">
        <v>0</v>
      </c>
      <c r="AB52" s="365">
        <f t="shared" si="4"/>
        <v>4.4483050847457628</v>
      </c>
      <c r="AC52" s="366">
        <f t="shared" si="5"/>
        <v>0</v>
      </c>
    </row>
    <row r="53" spans="1:29" x14ac:dyDescent="0.25">
      <c r="A53" s="81" t="s">
        <v>147</v>
      </c>
      <c r="B53" s="55" t="s">
        <v>141</v>
      </c>
      <c r="C53" s="365">
        <v>0</v>
      </c>
      <c r="D53" s="365">
        <v>0</v>
      </c>
      <c r="E53" s="366">
        <f t="shared" ref="E53:E57" si="14">G53+AC53</f>
        <v>0</v>
      </c>
      <c r="F53" s="366">
        <f t="shared" si="7"/>
        <v>0</v>
      </c>
      <c r="G53" s="368">
        <v>0</v>
      </c>
      <c r="H53" s="368">
        <v>0</v>
      </c>
      <c r="I53" s="368">
        <v>0</v>
      </c>
      <c r="J53" s="368">
        <v>0</v>
      </c>
      <c r="K53" s="368">
        <v>0</v>
      </c>
      <c r="L53" s="368">
        <v>0</v>
      </c>
      <c r="M53" s="368">
        <v>0</v>
      </c>
      <c r="N53" s="369">
        <v>0</v>
      </c>
      <c r="O53" s="368">
        <v>0</v>
      </c>
      <c r="P53" s="368">
        <v>0</v>
      </c>
      <c r="Q53" s="368">
        <v>0</v>
      </c>
      <c r="R53" s="368">
        <v>0</v>
      </c>
      <c r="S53" s="368">
        <v>0</v>
      </c>
      <c r="T53" s="368">
        <v>0</v>
      </c>
      <c r="U53" s="368">
        <v>0</v>
      </c>
      <c r="V53" s="368">
        <v>0</v>
      </c>
      <c r="W53" s="368">
        <v>0</v>
      </c>
      <c r="X53" s="368">
        <v>0</v>
      </c>
      <c r="Y53" s="368">
        <v>0</v>
      </c>
      <c r="Z53" s="368">
        <v>0</v>
      </c>
      <c r="AA53" s="368">
        <v>0</v>
      </c>
      <c r="AB53" s="365">
        <f t="shared" si="4"/>
        <v>0</v>
      </c>
      <c r="AC53" s="366">
        <f t="shared" si="5"/>
        <v>0</v>
      </c>
    </row>
    <row r="54" spans="1:29" x14ac:dyDescent="0.25">
      <c r="A54" s="81" t="s">
        <v>146</v>
      </c>
      <c r="B54" s="80" t="s">
        <v>140</v>
      </c>
      <c r="C54" s="365">
        <v>0</v>
      </c>
      <c r="D54" s="365">
        <v>0</v>
      </c>
      <c r="E54" s="366">
        <f t="shared" si="14"/>
        <v>0</v>
      </c>
      <c r="F54" s="366">
        <f t="shared" si="7"/>
        <v>0</v>
      </c>
      <c r="G54" s="368">
        <v>0</v>
      </c>
      <c r="H54" s="368">
        <v>0</v>
      </c>
      <c r="I54" s="368">
        <v>0</v>
      </c>
      <c r="J54" s="368">
        <v>0</v>
      </c>
      <c r="K54" s="368">
        <v>0</v>
      </c>
      <c r="L54" s="368">
        <v>0</v>
      </c>
      <c r="M54" s="368">
        <v>0</v>
      </c>
      <c r="N54" s="370">
        <f>N37</f>
        <v>0</v>
      </c>
      <c r="O54" s="368">
        <v>0</v>
      </c>
      <c r="P54" s="368">
        <v>0</v>
      </c>
      <c r="Q54" s="368">
        <v>0</v>
      </c>
      <c r="R54" s="368">
        <v>0</v>
      </c>
      <c r="S54" s="368">
        <v>0</v>
      </c>
      <c r="T54" s="368">
        <v>0</v>
      </c>
      <c r="U54" s="368">
        <v>0</v>
      </c>
      <c r="V54" s="368">
        <v>0</v>
      </c>
      <c r="W54" s="368">
        <v>0</v>
      </c>
      <c r="X54" s="368">
        <v>0</v>
      </c>
      <c r="Y54" s="368">
        <v>0</v>
      </c>
      <c r="Z54" s="368">
        <v>0</v>
      </c>
      <c r="AA54" s="368">
        <v>0</v>
      </c>
      <c r="AB54" s="365">
        <f t="shared" si="4"/>
        <v>0</v>
      </c>
      <c r="AC54" s="366">
        <f t="shared" si="5"/>
        <v>0</v>
      </c>
    </row>
    <row r="55" spans="1:29" x14ac:dyDescent="0.25">
      <c r="A55" s="81" t="s">
        <v>145</v>
      </c>
      <c r="B55" s="80" t="s">
        <v>139</v>
      </c>
      <c r="C55" s="365">
        <v>0</v>
      </c>
      <c r="D55" s="365">
        <v>0</v>
      </c>
      <c r="E55" s="366">
        <f t="shared" si="14"/>
        <v>0</v>
      </c>
      <c r="F55" s="366">
        <f t="shared" si="7"/>
        <v>0</v>
      </c>
      <c r="G55" s="368">
        <v>0</v>
      </c>
      <c r="H55" s="368">
        <v>0</v>
      </c>
      <c r="I55" s="368">
        <v>0</v>
      </c>
      <c r="J55" s="368">
        <v>0</v>
      </c>
      <c r="K55" s="368">
        <v>0</v>
      </c>
      <c r="L55" s="368">
        <v>0</v>
      </c>
      <c r="M55" s="368">
        <v>0</v>
      </c>
      <c r="N55" s="370">
        <v>0</v>
      </c>
      <c r="O55" s="368">
        <v>0</v>
      </c>
      <c r="P55" s="368">
        <v>0</v>
      </c>
      <c r="Q55" s="368">
        <v>0</v>
      </c>
      <c r="R55" s="368">
        <v>0</v>
      </c>
      <c r="S55" s="368">
        <v>0</v>
      </c>
      <c r="T55" s="368">
        <v>0</v>
      </c>
      <c r="U55" s="368">
        <v>0</v>
      </c>
      <c r="V55" s="368">
        <v>0</v>
      </c>
      <c r="W55" s="368">
        <v>0</v>
      </c>
      <c r="X55" s="368">
        <v>0</v>
      </c>
      <c r="Y55" s="368">
        <v>0</v>
      </c>
      <c r="Z55" s="368">
        <v>0</v>
      </c>
      <c r="AA55" s="368">
        <v>0</v>
      </c>
      <c r="AB55" s="365">
        <f t="shared" si="4"/>
        <v>0</v>
      </c>
      <c r="AC55" s="366">
        <f t="shared" si="5"/>
        <v>0</v>
      </c>
    </row>
    <row r="56" spans="1:29" x14ac:dyDescent="0.25">
      <c r="A56" s="81" t="s">
        <v>144</v>
      </c>
      <c r="B56" s="80" t="s">
        <v>138</v>
      </c>
      <c r="C56" s="365">
        <v>0</v>
      </c>
      <c r="D56" s="365">
        <v>0</v>
      </c>
      <c r="E56" s="366">
        <f t="shared" si="14"/>
        <v>0</v>
      </c>
      <c r="F56" s="366">
        <f t="shared" si="7"/>
        <v>0</v>
      </c>
      <c r="G56" s="368">
        <v>0</v>
      </c>
      <c r="H56" s="368">
        <v>0</v>
      </c>
      <c r="I56" s="368">
        <v>0</v>
      </c>
      <c r="J56" s="368">
        <v>0</v>
      </c>
      <c r="K56" s="368">
        <v>0</v>
      </c>
      <c r="L56" s="368">
        <v>0</v>
      </c>
      <c r="M56" s="368">
        <v>0</v>
      </c>
      <c r="N56" s="370">
        <f>N39+N40+N41</f>
        <v>0</v>
      </c>
      <c r="O56" s="368">
        <v>0</v>
      </c>
      <c r="P56" s="368">
        <v>0</v>
      </c>
      <c r="Q56" s="368">
        <v>0</v>
      </c>
      <c r="R56" s="368">
        <v>0</v>
      </c>
      <c r="S56" s="368">
        <v>0</v>
      </c>
      <c r="T56" s="368">
        <v>0</v>
      </c>
      <c r="U56" s="368">
        <v>0</v>
      </c>
      <c r="V56" s="368">
        <v>0</v>
      </c>
      <c r="W56" s="368">
        <v>0</v>
      </c>
      <c r="X56" s="368">
        <v>0</v>
      </c>
      <c r="Y56" s="368">
        <v>0</v>
      </c>
      <c r="Z56" s="368">
        <v>0</v>
      </c>
      <c r="AA56" s="368">
        <v>0</v>
      </c>
      <c r="AB56" s="365">
        <f t="shared" si="4"/>
        <v>0</v>
      </c>
      <c r="AC56" s="366">
        <f t="shared" si="5"/>
        <v>0</v>
      </c>
    </row>
    <row r="57" spans="1:29" ht="18.75" x14ac:dyDescent="0.25">
      <c r="A57" s="81" t="s">
        <v>143</v>
      </c>
      <c r="B57" s="80" t="s">
        <v>137</v>
      </c>
      <c r="C57" s="365">
        <v>0</v>
      </c>
      <c r="D57" s="365">
        <v>0</v>
      </c>
      <c r="E57" s="366">
        <f t="shared" si="14"/>
        <v>0</v>
      </c>
      <c r="F57" s="366">
        <f t="shared" si="7"/>
        <v>0</v>
      </c>
      <c r="G57" s="368">
        <v>0</v>
      </c>
      <c r="H57" s="368">
        <v>0</v>
      </c>
      <c r="I57" s="368">
        <v>0</v>
      </c>
      <c r="J57" s="368">
        <v>0</v>
      </c>
      <c r="K57" s="368">
        <v>0</v>
      </c>
      <c r="L57" s="368">
        <v>0</v>
      </c>
      <c r="M57" s="368">
        <v>0</v>
      </c>
      <c r="N57" s="368">
        <f t="shared" ref="N57" si="15">D57</f>
        <v>0</v>
      </c>
      <c r="O57" s="368">
        <v>0</v>
      </c>
      <c r="P57" s="368">
        <v>0</v>
      </c>
      <c r="Q57" s="368">
        <v>0</v>
      </c>
      <c r="R57" s="368">
        <v>0</v>
      </c>
      <c r="S57" s="368">
        <v>0</v>
      </c>
      <c r="T57" s="368">
        <v>0</v>
      </c>
      <c r="U57" s="368">
        <v>0</v>
      </c>
      <c r="V57" s="368">
        <v>0</v>
      </c>
      <c r="W57" s="368">
        <v>0</v>
      </c>
      <c r="X57" s="368">
        <v>0</v>
      </c>
      <c r="Y57" s="368">
        <v>0</v>
      </c>
      <c r="Z57" s="368">
        <v>0</v>
      </c>
      <c r="AA57" s="368">
        <v>0</v>
      </c>
      <c r="AB57" s="365">
        <f t="shared" si="4"/>
        <v>0</v>
      </c>
      <c r="AC57" s="366">
        <f t="shared" si="5"/>
        <v>0</v>
      </c>
    </row>
    <row r="58" spans="1:29" ht="36.75" customHeight="1" x14ac:dyDescent="0.25">
      <c r="A58" s="84" t="s">
        <v>59</v>
      </c>
      <c r="B58" s="100" t="s">
        <v>241</v>
      </c>
      <c r="C58" s="365">
        <v>0</v>
      </c>
      <c r="D58" s="365">
        <v>0</v>
      </c>
      <c r="E58" s="366">
        <v>0</v>
      </c>
      <c r="F58" s="366">
        <f t="shared" si="7"/>
        <v>0</v>
      </c>
      <c r="G58" s="365">
        <v>0</v>
      </c>
      <c r="H58" s="365">
        <v>0</v>
      </c>
      <c r="I58" s="365">
        <v>0</v>
      </c>
      <c r="J58" s="365">
        <v>0</v>
      </c>
      <c r="K58" s="365">
        <v>0</v>
      </c>
      <c r="L58" s="365">
        <v>0</v>
      </c>
      <c r="M58" s="365">
        <v>0</v>
      </c>
      <c r="N58" s="365">
        <v>0</v>
      </c>
      <c r="O58" s="365">
        <v>0</v>
      </c>
      <c r="P58" s="365">
        <v>0</v>
      </c>
      <c r="Q58" s="365">
        <v>0</v>
      </c>
      <c r="R58" s="365">
        <v>0</v>
      </c>
      <c r="S58" s="365">
        <v>0</v>
      </c>
      <c r="T58" s="365">
        <v>0</v>
      </c>
      <c r="U58" s="365">
        <v>0</v>
      </c>
      <c r="V58" s="365">
        <v>0</v>
      </c>
      <c r="W58" s="365">
        <v>0</v>
      </c>
      <c r="X58" s="365">
        <v>0</v>
      </c>
      <c r="Y58" s="365">
        <v>0</v>
      </c>
      <c r="Z58" s="365">
        <v>0</v>
      </c>
      <c r="AA58" s="365">
        <v>0</v>
      </c>
      <c r="AB58" s="365">
        <f t="shared" si="4"/>
        <v>0</v>
      </c>
      <c r="AC58" s="366">
        <f t="shared" si="5"/>
        <v>0</v>
      </c>
    </row>
    <row r="59" spans="1:29" x14ac:dyDescent="0.25">
      <c r="A59" s="84" t="s">
        <v>57</v>
      </c>
      <c r="B59" s="83" t="s">
        <v>142</v>
      </c>
      <c r="C59" s="365">
        <v>0</v>
      </c>
      <c r="D59" s="365">
        <v>0</v>
      </c>
      <c r="E59" s="366">
        <v>0</v>
      </c>
      <c r="F59" s="366">
        <f t="shared" si="7"/>
        <v>0</v>
      </c>
      <c r="G59" s="365">
        <v>0</v>
      </c>
      <c r="H59" s="365">
        <v>0</v>
      </c>
      <c r="I59" s="365">
        <v>0</v>
      </c>
      <c r="J59" s="365">
        <v>0</v>
      </c>
      <c r="K59" s="365">
        <v>0</v>
      </c>
      <c r="L59" s="365">
        <v>0</v>
      </c>
      <c r="M59" s="365">
        <v>0</v>
      </c>
      <c r="N59" s="365">
        <v>0</v>
      </c>
      <c r="O59" s="365">
        <v>0</v>
      </c>
      <c r="P59" s="365">
        <v>0</v>
      </c>
      <c r="Q59" s="365">
        <v>0</v>
      </c>
      <c r="R59" s="365">
        <v>0</v>
      </c>
      <c r="S59" s="365">
        <v>0</v>
      </c>
      <c r="T59" s="365">
        <v>0</v>
      </c>
      <c r="U59" s="365">
        <v>0</v>
      </c>
      <c r="V59" s="365">
        <v>0</v>
      </c>
      <c r="W59" s="365">
        <v>0</v>
      </c>
      <c r="X59" s="365">
        <v>0</v>
      </c>
      <c r="Y59" s="365">
        <v>0</v>
      </c>
      <c r="Z59" s="365">
        <v>0</v>
      </c>
      <c r="AA59" s="365">
        <v>0</v>
      </c>
      <c r="AB59" s="365">
        <f t="shared" si="4"/>
        <v>0</v>
      </c>
      <c r="AC59" s="366">
        <f t="shared" si="5"/>
        <v>0</v>
      </c>
    </row>
    <row r="60" spans="1:29" x14ac:dyDescent="0.25">
      <c r="A60" s="81" t="s">
        <v>235</v>
      </c>
      <c r="B60" s="82" t="s">
        <v>163</v>
      </c>
      <c r="C60" s="365">
        <v>0</v>
      </c>
      <c r="D60" s="365">
        <v>0</v>
      </c>
      <c r="E60" s="366">
        <v>0</v>
      </c>
      <c r="F60" s="366">
        <f t="shared" si="7"/>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65">
        <f t="shared" si="4"/>
        <v>0</v>
      </c>
      <c r="AC60" s="366">
        <f t="shared" si="5"/>
        <v>0</v>
      </c>
    </row>
    <row r="61" spans="1:29" x14ac:dyDescent="0.25">
      <c r="A61" s="81" t="s">
        <v>236</v>
      </c>
      <c r="B61" s="82" t="s">
        <v>161</v>
      </c>
      <c r="C61" s="365">
        <v>0</v>
      </c>
      <c r="D61" s="365">
        <v>0</v>
      </c>
      <c r="E61" s="366">
        <v>0</v>
      </c>
      <c r="F61" s="366">
        <f t="shared" si="7"/>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65">
        <f t="shared" si="4"/>
        <v>0</v>
      </c>
      <c r="AC61" s="366">
        <f t="shared" si="5"/>
        <v>0</v>
      </c>
    </row>
    <row r="62" spans="1:29" x14ac:dyDescent="0.25">
      <c r="A62" s="81" t="s">
        <v>237</v>
      </c>
      <c r="B62" s="82" t="s">
        <v>159</v>
      </c>
      <c r="C62" s="365">
        <v>0</v>
      </c>
      <c r="D62" s="365">
        <v>0</v>
      </c>
      <c r="E62" s="366">
        <v>0</v>
      </c>
      <c r="F62" s="366">
        <f t="shared" si="7"/>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65">
        <f t="shared" si="4"/>
        <v>0</v>
      </c>
      <c r="AC62" s="366">
        <f t="shared" si="5"/>
        <v>0</v>
      </c>
    </row>
    <row r="63" spans="1:29" x14ac:dyDescent="0.25">
      <c r="A63" s="81" t="s">
        <v>238</v>
      </c>
      <c r="B63" s="82" t="s">
        <v>240</v>
      </c>
      <c r="C63" s="365">
        <v>0</v>
      </c>
      <c r="D63" s="365">
        <v>0</v>
      </c>
      <c r="E63" s="366">
        <v>0</v>
      </c>
      <c r="F63" s="366">
        <f t="shared" si="7"/>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5">
        <f t="shared" si="4"/>
        <v>0</v>
      </c>
      <c r="AC63" s="366">
        <f t="shared" si="5"/>
        <v>0</v>
      </c>
    </row>
    <row r="64" spans="1:29" ht="18.75" x14ac:dyDescent="0.25">
      <c r="A64" s="81" t="s">
        <v>239</v>
      </c>
      <c r="B64" s="80" t="s">
        <v>137</v>
      </c>
      <c r="C64" s="365">
        <v>0</v>
      </c>
      <c r="D64" s="365">
        <v>0</v>
      </c>
      <c r="E64" s="366">
        <v>0</v>
      </c>
      <c r="F64" s="366">
        <f t="shared" si="7"/>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5">
        <f t="shared" si="4"/>
        <v>0</v>
      </c>
      <c r="AC64" s="366">
        <f t="shared" si="5"/>
        <v>0</v>
      </c>
    </row>
    <row r="65" spans="1:28" x14ac:dyDescent="0.25">
      <c r="A65" s="77"/>
      <c r="B65" s="78"/>
      <c r="C65" s="78"/>
      <c r="D65" s="78"/>
      <c r="E65" s="78"/>
      <c r="F65" s="78"/>
      <c r="G65" s="78"/>
      <c r="H65" s="78"/>
      <c r="I65" s="78"/>
      <c r="J65" s="78"/>
      <c r="K65" s="78"/>
      <c r="L65" s="77"/>
      <c r="M65" s="77"/>
      <c r="N65" s="350"/>
      <c r="O65" s="350"/>
      <c r="P65" s="350"/>
      <c r="Q65" s="350"/>
      <c r="R65" s="350"/>
      <c r="S65" s="350"/>
      <c r="T65" s="350"/>
      <c r="U65" s="350"/>
      <c r="V65" s="350"/>
      <c r="W65" s="350"/>
      <c r="X65" s="350"/>
      <c r="Y65" s="350"/>
      <c r="Z65" s="350"/>
      <c r="AA65" s="350"/>
      <c r="AB65" s="350"/>
    </row>
    <row r="66" spans="1:28" ht="54" customHeight="1" x14ac:dyDescent="0.25">
      <c r="A66" s="350"/>
      <c r="B66" s="449"/>
      <c r="C66" s="449"/>
      <c r="D66" s="449"/>
      <c r="E66" s="449"/>
      <c r="F66" s="449"/>
      <c r="G66" s="449"/>
      <c r="H66" s="449"/>
      <c r="I66" s="449"/>
      <c r="J66" s="331"/>
      <c r="K66" s="331"/>
      <c r="L66" s="76"/>
      <c r="M66" s="76"/>
      <c r="N66" s="76"/>
      <c r="O66" s="76"/>
      <c r="P66" s="76"/>
      <c r="Q66" s="76"/>
      <c r="R66" s="76"/>
      <c r="S66" s="76"/>
      <c r="T66" s="76"/>
      <c r="U66" s="76"/>
      <c r="V66" s="76"/>
      <c r="W66" s="76"/>
      <c r="X66" s="76"/>
      <c r="Y66" s="76"/>
      <c r="Z66" s="76"/>
      <c r="AA66" s="76"/>
      <c r="AB66" s="76"/>
    </row>
    <row r="67" spans="1:28" x14ac:dyDescent="0.25">
      <c r="A67" s="350"/>
      <c r="B67" s="350"/>
      <c r="C67" s="350"/>
      <c r="D67" s="350"/>
      <c r="E67" s="350"/>
      <c r="F67" s="350"/>
      <c r="L67" s="350"/>
      <c r="M67" s="350"/>
      <c r="N67" s="350"/>
      <c r="O67" s="350"/>
      <c r="P67" s="350"/>
      <c r="Q67" s="350"/>
      <c r="R67" s="350"/>
      <c r="S67" s="350"/>
      <c r="T67" s="350"/>
      <c r="U67" s="350"/>
      <c r="V67" s="350"/>
      <c r="W67" s="350"/>
      <c r="X67" s="350"/>
      <c r="Y67" s="350"/>
      <c r="Z67" s="350"/>
      <c r="AA67" s="350"/>
      <c r="AB67" s="350"/>
    </row>
    <row r="68" spans="1:28" ht="50.25" customHeight="1" x14ac:dyDescent="0.25">
      <c r="A68" s="350"/>
      <c r="B68" s="448"/>
      <c r="C68" s="448"/>
      <c r="D68" s="448"/>
      <c r="E68" s="448"/>
      <c r="F68" s="448"/>
      <c r="G68" s="448"/>
      <c r="H68" s="448"/>
      <c r="I68" s="448"/>
      <c r="J68" s="333"/>
      <c r="K68" s="333"/>
      <c r="L68" s="350"/>
      <c r="M68" s="350"/>
      <c r="N68" s="350"/>
      <c r="O68" s="350"/>
      <c r="P68" s="350"/>
      <c r="Q68" s="350"/>
      <c r="R68" s="350"/>
      <c r="S68" s="350"/>
      <c r="T68" s="350"/>
      <c r="U68" s="350"/>
      <c r="V68" s="350"/>
      <c r="W68" s="350"/>
      <c r="X68" s="350"/>
      <c r="Y68" s="350"/>
      <c r="Z68" s="350"/>
      <c r="AA68" s="350"/>
      <c r="AB68" s="350"/>
    </row>
    <row r="69" spans="1:28" x14ac:dyDescent="0.25">
      <c r="A69" s="350"/>
      <c r="B69" s="350"/>
      <c r="C69" s="350"/>
      <c r="D69" s="350"/>
      <c r="E69" s="350"/>
      <c r="F69" s="350"/>
      <c r="L69" s="350"/>
      <c r="M69" s="350"/>
      <c r="N69" s="350"/>
      <c r="O69" s="350"/>
      <c r="P69" s="350"/>
      <c r="Q69" s="350"/>
      <c r="R69" s="350"/>
      <c r="S69" s="350"/>
      <c r="T69" s="350"/>
      <c r="U69" s="350"/>
      <c r="V69" s="350"/>
      <c r="W69" s="350"/>
      <c r="X69" s="350"/>
      <c r="Y69" s="350"/>
      <c r="Z69" s="350"/>
      <c r="AA69" s="350"/>
      <c r="AB69" s="350"/>
    </row>
    <row r="70" spans="1:28" ht="36.75" customHeight="1" x14ac:dyDescent="0.25">
      <c r="A70" s="350"/>
      <c r="B70" s="449"/>
      <c r="C70" s="449"/>
      <c r="D70" s="449"/>
      <c r="E70" s="449"/>
      <c r="F70" s="449"/>
      <c r="G70" s="449"/>
      <c r="H70" s="449"/>
      <c r="I70" s="449"/>
      <c r="J70" s="331"/>
      <c r="K70" s="331"/>
      <c r="L70" s="350"/>
      <c r="M70" s="350"/>
      <c r="N70" s="350"/>
      <c r="O70" s="350"/>
      <c r="P70" s="350"/>
      <c r="Q70" s="350"/>
      <c r="R70" s="350"/>
      <c r="S70" s="350"/>
      <c r="T70" s="350"/>
      <c r="U70" s="350"/>
      <c r="V70" s="350"/>
      <c r="W70" s="350"/>
      <c r="X70" s="350"/>
      <c r="Y70" s="350"/>
      <c r="Z70" s="350"/>
      <c r="AA70" s="350"/>
      <c r="AB70" s="350"/>
    </row>
    <row r="71" spans="1:28" x14ac:dyDescent="0.25">
      <c r="A71" s="350"/>
      <c r="B71" s="75"/>
      <c r="C71" s="75"/>
      <c r="D71" s="75"/>
      <c r="E71" s="75"/>
      <c r="F71" s="75"/>
      <c r="L71" s="350"/>
      <c r="M71" s="350"/>
      <c r="N71" s="74"/>
      <c r="O71" s="350"/>
      <c r="P71" s="350"/>
      <c r="Q71" s="350"/>
      <c r="R71" s="350"/>
      <c r="S71" s="350"/>
      <c r="T71" s="350"/>
      <c r="U71" s="350"/>
      <c r="V71" s="350"/>
      <c r="W71" s="350"/>
      <c r="X71" s="350"/>
      <c r="Y71" s="350"/>
      <c r="Z71" s="350"/>
      <c r="AA71" s="350"/>
      <c r="AB71" s="350"/>
    </row>
    <row r="72" spans="1:28" ht="51" customHeight="1" x14ac:dyDescent="0.25">
      <c r="A72" s="350"/>
      <c r="B72" s="449"/>
      <c r="C72" s="449"/>
      <c r="D72" s="449"/>
      <c r="E72" s="449"/>
      <c r="F72" s="449"/>
      <c r="G72" s="449"/>
      <c r="H72" s="449"/>
      <c r="I72" s="449"/>
      <c r="J72" s="331"/>
      <c r="K72" s="331"/>
      <c r="L72" s="350"/>
      <c r="M72" s="350"/>
      <c r="N72" s="74"/>
      <c r="O72" s="350"/>
      <c r="P72" s="350"/>
      <c r="Q72" s="350"/>
      <c r="R72" s="350"/>
      <c r="S72" s="350"/>
      <c r="T72" s="350"/>
      <c r="U72" s="350"/>
      <c r="V72" s="350"/>
      <c r="W72" s="350"/>
      <c r="X72" s="350"/>
      <c r="Y72" s="350"/>
      <c r="Z72" s="350"/>
      <c r="AA72" s="350"/>
      <c r="AB72" s="350"/>
    </row>
    <row r="73" spans="1:28" ht="32.25" customHeight="1" x14ac:dyDescent="0.25">
      <c r="A73" s="350"/>
      <c r="B73" s="448"/>
      <c r="C73" s="448"/>
      <c r="D73" s="448"/>
      <c r="E73" s="448"/>
      <c r="F73" s="448"/>
      <c r="G73" s="448"/>
      <c r="H73" s="448"/>
      <c r="I73" s="448"/>
      <c r="J73" s="333"/>
      <c r="K73" s="333"/>
      <c r="L73" s="350"/>
      <c r="M73" s="350"/>
      <c r="N73" s="350"/>
      <c r="O73" s="350"/>
      <c r="P73" s="350"/>
      <c r="Q73" s="350"/>
      <c r="R73" s="350"/>
      <c r="S73" s="350"/>
      <c r="T73" s="350"/>
      <c r="U73" s="350"/>
      <c r="V73" s="350"/>
      <c r="W73" s="350"/>
      <c r="X73" s="350"/>
      <c r="Y73" s="350"/>
      <c r="Z73" s="350"/>
      <c r="AA73" s="350"/>
      <c r="AB73" s="350"/>
    </row>
    <row r="74" spans="1:28" ht="51.75" customHeight="1" x14ac:dyDescent="0.25">
      <c r="A74" s="350"/>
      <c r="B74" s="449"/>
      <c r="C74" s="449"/>
      <c r="D74" s="449"/>
      <c r="E74" s="449"/>
      <c r="F74" s="449"/>
      <c r="G74" s="449"/>
      <c r="H74" s="449"/>
      <c r="I74" s="449"/>
      <c r="J74" s="331"/>
      <c r="K74" s="331"/>
      <c r="L74" s="350"/>
      <c r="M74" s="350"/>
      <c r="N74" s="350"/>
      <c r="O74" s="350"/>
      <c r="P74" s="350"/>
      <c r="Q74" s="350"/>
      <c r="R74" s="350"/>
      <c r="S74" s="350"/>
      <c r="T74" s="350"/>
      <c r="U74" s="350"/>
      <c r="V74" s="350"/>
      <c r="W74" s="350"/>
      <c r="X74" s="350"/>
      <c r="Y74" s="350"/>
      <c r="Z74" s="350"/>
      <c r="AA74" s="350"/>
      <c r="AB74" s="350"/>
    </row>
    <row r="75" spans="1:28" ht="21.75" customHeight="1" x14ac:dyDescent="0.25">
      <c r="A75" s="350"/>
      <c r="B75" s="450"/>
      <c r="C75" s="450"/>
      <c r="D75" s="450"/>
      <c r="E75" s="450"/>
      <c r="F75" s="450"/>
      <c r="G75" s="450"/>
      <c r="H75" s="450"/>
      <c r="I75" s="450"/>
      <c r="J75" s="334"/>
      <c r="K75" s="334"/>
      <c r="L75" s="72"/>
      <c r="M75" s="72"/>
      <c r="N75" s="350"/>
      <c r="O75" s="350"/>
      <c r="P75" s="350"/>
      <c r="Q75" s="350"/>
      <c r="R75" s="350"/>
      <c r="S75" s="350"/>
      <c r="T75" s="350"/>
      <c r="U75" s="350"/>
      <c r="V75" s="350"/>
      <c r="W75" s="350"/>
      <c r="X75" s="350"/>
      <c r="Y75" s="350"/>
      <c r="Z75" s="350"/>
      <c r="AA75" s="350"/>
      <c r="AB75" s="350"/>
    </row>
    <row r="76" spans="1:28" ht="23.25" customHeight="1" x14ac:dyDescent="0.25">
      <c r="A76" s="350"/>
      <c r="B76" s="72"/>
      <c r="C76" s="72"/>
      <c r="D76" s="72"/>
      <c r="E76" s="72"/>
      <c r="F76" s="72"/>
      <c r="L76" s="350"/>
      <c r="M76" s="350"/>
      <c r="N76" s="350"/>
      <c r="O76" s="350"/>
      <c r="P76" s="350"/>
      <c r="Q76" s="350"/>
      <c r="R76" s="350"/>
      <c r="S76" s="350"/>
      <c r="T76" s="350"/>
      <c r="U76" s="350"/>
      <c r="V76" s="350"/>
      <c r="W76" s="350"/>
      <c r="X76" s="350"/>
      <c r="Y76" s="350"/>
      <c r="Z76" s="350"/>
      <c r="AA76" s="350"/>
      <c r="AB76" s="350"/>
    </row>
    <row r="77" spans="1:28" ht="18.75" customHeight="1" x14ac:dyDescent="0.25">
      <c r="A77" s="350"/>
      <c r="B77" s="447"/>
      <c r="C77" s="447"/>
      <c r="D77" s="447"/>
      <c r="E77" s="447"/>
      <c r="F77" s="447"/>
      <c r="G77" s="447"/>
      <c r="H77" s="447"/>
      <c r="I77" s="447"/>
      <c r="J77" s="332"/>
      <c r="K77" s="332"/>
      <c r="L77" s="350"/>
      <c r="M77" s="350"/>
      <c r="N77" s="350"/>
      <c r="O77" s="350"/>
      <c r="P77" s="350"/>
      <c r="Q77" s="350"/>
      <c r="R77" s="350"/>
      <c r="S77" s="350"/>
      <c r="T77" s="350"/>
      <c r="U77" s="350"/>
      <c r="V77" s="350"/>
      <c r="W77" s="350"/>
      <c r="X77" s="350"/>
      <c r="Y77" s="350"/>
      <c r="Z77" s="350"/>
      <c r="AA77" s="350"/>
      <c r="AB77" s="350"/>
    </row>
    <row r="78" spans="1:28" x14ac:dyDescent="0.25">
      <c r="A78" s="350"/>
      <c r="B78" s="350"/>
      <c r="C78" s="350"/>
      <c r="D78" s="350"/>
      <c r="E78" s="350"/>
      <c r="F78" s="350"/>
      <c r="L78" s="350"/>
      <c r="M78" s="350"/>
      <c r="N78" s="350"/>
      <c r="O78" s="350"/>
      <c r="P78" s="350"/>
      <c r="Q78" s="350"/>
      <c r="R78" s="350"/>
      <c r="S78" s="350"/>
      <c r="T78" s="350"/>
      <c r="U78" s="350"/>
      <c r="V78" s="350"/>
      <c r="W78" s="350"/>
      <c r="X78" s="350"/>
      <c r="Y78" s="350"/>
      <c r="Z78" s="350"/>
      <c r="AA78" s="350"/>
      <c r="AB78" s="350"/>
    </row>
    <row r="79" spans="1:28" x14ac:dyDescent="0.25">
      <c r="A79" s="350"/>
      <c r="B79" s="350"/>
      <c r="C79" s="350"/>
      <c r="D79" s="350"/>
      <c r="E79" s="350"/>
      <c r="F79" s="350"/>
      <c r="L79" s="350"/>
      <c r="M79" s="350"/>
      <c r="N79" s="350"/>
      <c r="O79" s="350"/>
      <c r="P79" s="350"/>
      <c r="Q79" s="350"/>
      <c r="R79" s="350"/>
      <c r="S79" s="350"/>
      <c r="T79" s="350"/>
      <c r="U79" s="350"/>
      <c r="V79" s="350"/>
      <c r="W79" s="350"/>
      <c r="X79" s="350"/>
      <c r="Y79" s="350"/>
      <c r="Z79" s="350"/>
      <c r="AA79" s="350"/>
      <c r="AB79" s="350"/>
    </row>
    <row r="80" spans="1:28" x14ac:dyDescent="0.25">
      <c r="G80" s="349"/>
      <c r="H80" s="349"/>
      <c r="I80" s="349"/>
      <c r="J80" s="349"/>
      <c r="K80" s="349"/>
    </row>
    <row r="81" spans="7:11" x14ac:dyDescent="0.25">
      <c r="G81" s="349"/>
      <c r="H81" s="349"/>
      <c r="I81" s="349"/>
      <c r="J81" s="349"/>
      <c r="K81" s="349"/>
    </row>
    <row r="82" spans="7:11" x14ac:dyDescent="0.25">
      <c r="G82" s="349"/>
      <c r="H82" s="349"/>
      <c r="I82" s="349"/>
      <c r="J82" s="349"/>
      <c r="K82" s="349"/>
    </row>
    <row r="83" spans="7:11" x14ac:dyDescent="0.25">
      <c r="G83" s="349"/>
      <c r="H83" s="349"/>
      <c r="I83" s="349"/>
      <c r="J83" s="349"/>
      <c r="K83" s="349"/>
    </row>
    <row r="84" spans="7:11" x14ac:dyDescent="0.25">
      <c r="G84" s="349"/>
      <c r="H84" s="349"/>
      <c r="I84" s="349"/>
      <c r="J84" s="349"/>
      <c r="K84" s="349"/>
    </row>
    <row r="85" spans="7:11" x14ac:dyDescent="0.25">
      <c r="G85" s="349"/>
      <c r="H85" s="349"/>
      <c r="I85" s="349"/>
      <c r="J85" s="349"/>
      <c r="K85" s="349"/>
    </row>
    <row r="86" spans="7:11" x14ac:dyDescent="0.25">
      <c r="G86" s="349"/>
      <c r="H86" s="349"/>
      <c r="I86" s="349"/>
      <c r="J86" s="349"/>
      <c r="K86" s="349"/>
    </row>
    <row r="87" spans="7:11" x14ac:dyDescent="0.25">
      <c r="G87" s="349"/>
      <c r="H87" s="349"/>
      <c r="I87" s="349"/>
      <c r="J87" s="349"/>
      <c r="K87" s="349"/>
    </row>
    <row r="88" spans="7:11" x14ac:dyDescent="0.25">
      <c r="G88" s="349"/>
      <c r="H88" s="349"/>
      <c r="I88" s="349"/>
      <c r="J88" s="349"/>
      <c r="K88" s="349"/>
    </row>
    <row r="89" spans="7:11" x14ac:dyDescent="0.25">
      <c r="G89" s="349"/>
      <c r="H89" s="349"/>
      <c r="I89" s="349"/>
      <c r="J89" s="349"/>
      <c r="K89" s="349"/>
    </row>
    <row r="90" spans="7:11" x14ac:dyDescent="0.25">
      <c r="G90" s="349"/>
      <c r="H90" s="349"/>
      <c r="I90" s="349"/>
      <c r="J90" s="349"/>
      <c r="K90" s="349"/>
    </row>
    <row r="91" spans="7:11" x14ac:dyDescent="0.25">
      <c r="G91" s="349"/>
      <c r="H91" s="349"/>
      <c r="I91" s="349"/>
      <c r="J91" s="349"/>
      <c r="K91" s="349"/>
    </row>
    <row r="92" spans="7:11" x14ac:dyDescent="0.25">
      <c r="G92" s="349"/>
      <c r="H92" s="349"/>
      <c r="I92" s="349"/>
      <c r="J92" s="349"/>
      <c r="K92" s="349"/>
    </row>
  </sheetData>
  <mergeCells count="39">
    <mergeCell ref="B77:I77"/>
    <mergeCell ref="B68:I68"/>
    <mergeCell ref="B70:I70"/>
    <mergeCell ref="B72:I72"/>
    <mergeCell ref="B73:I73"/>
    <mergeCell ref="B74:I74"/>
    <mergeCell ref="B75:I75"/>
    <mergeCell ref="R21:S21"/>
    <mergeCell ref="T21:U21"/>
    <mergeCell ref="V21:W21"/>
    <mergeCell ref="X21:Y21"/>
    <mergeCell ref="Z21:AA21"/>
    <mergeCell ref="B66:I66"/>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conditionalFormatting sqref="C25:D44 C57:D64 G25:Q36 H45:M49 G57:Q64 G50:M56 G37:M44 O37:Q56 C50:C56 D24:D64 T25:U64 X25:AA64">
    <cfRule type="cellIs" dxfId="33" priority="23" operator="notEqual">
      <formula>0</formula>
    </cfRule>
  </conditionalFormatting>
  <conditionalFormatting sqref="AC24:AC64">
    <cfRule type="cellIs" dxfId="32" priority="22" operator="notEqual">
      <formula>0</formula>
    </cfRule>
  </conditionalFormatting>
  <conditionalFormatting sqref="D24:Q24 T24:U24 X24:AA24">
    <cfRule type="cellIs" dxfId="31" priority="21" operator="notEqual">
      <formula>0</formula>
    </cfRule>
  </conditionalFormatting>
  <conditionalFormatting sqref="E58:F64 E51:F51 E25:F26 F44 F50 F53:F57 E28:F29 E27 E35:F43 E30:E34">
    <cfRule type="cellIs" dxfId="30" priority="20" operator="notEqual">
      <formula>0</formula>
    </cfRule>
  </conditionalFormatting>
  <conditionalFormatting sqref="G45:G49 C45:C49">
    <cfRule type="cellIs" dxfId="29" priority="19" operator="notEqual">
      <formula>0</formula>
    </cfRule>
  </conditionalFormatting>
  <conditionalFormatting sqref="F45:F49">
    <cfRule type="cellIs" dxfId="28" priority="18" operator="notEqual">
      <formula>0</formula>
    </cfRule>
  </conditionalFormatting>
  <conditionalFormatting sqref="AB24:AB64">
    <cfRule type="cellIs" dxfId="27" priority="17" operator="notEqual">
      <formula>0</formula>
    </cfRule>
  </conditionalFormatting>
  <conditionalFormatting sqref="E44:E50">
    <cfRule type="cellIs" dxfId="26" priority="16" operator="notEqual">
      <formula>0</formula>
    </cfRule>
  </conditionalFormatting>
  <conditionalFormatting sqref="E53:E57">
    <cfRule type="cellIs" dxfId="25" priority="15" operator="notEqual">
      <formula>0</formula>
    </cfRule>
  </conditionalFormatting>
  <conditionalFormatting sqref="N37:N56">
    <cfRule type="cellIs" dxfId="24" priority="14" operator="notEqual">
      <formula>0</formula>
    </cfRule>
  </conditionalFormatting>
  <conditionalFormatting sqref="D50:D56">
    <cfRule type="cellIs" dxfId="23" priority="13" operator="notEqual">
      <formula>0</formula>
    </cfRule>
  </conditionalFormatting>
  <conditionalFormatting sqref="D45:D49">
    <cfRule type="cellIs" dxfId="22" priority="12" operator="notEqual">
      <formula>0</formula>
    </cfRule>
  </conditionalFormatting>
  <conditionalFormatting sqref="C24">
    <cfRule type="cellIs" dxfId="21" priority="11" operator="notEqual">
      <formula>0</formula>
    </cfRule>
  </conditionalFormatting>
  <conditionalFormatting sqref="E52">
    <cfRule type="cellIs" dxfId="19" priority="10" operator="notEqual">
      <formula>0</formula>
    </cfRule>
  </conditionalFormatting>
  <conditionalFormatting sqref="F27">
    <cfRule type="cellIs" dxfId="17" priority="9" operator="notEqual">
      <formula>0</formula>
    </cfRule>
  </conditionalFormatting>
  <conditionalFormatting sqref="F30">
    <cfRule type="cellIs" dxfId="15" priority="8" operator="notEqual">
      <formula>0</formula>
    </cfRule>
  </conditionalFormatting>
  <conditionalFormatting sqref="F31">
    <cfRule type="cellIs" dxfId="13" priority="7" operator="notEqual">
      <formula>0</formula>
    </cfRule>
  </conditionalFormatting>
  <conditionalFormatting sqref="F32:F34">
    <cfRule type="cellIs" dxfId="11" priority="6" operator="notEqual">
      <formula>0</formula>
    </cfRule>
  </conditionalFormatting>
  <conditionalFormatting sqref="F52">
    <cfRule type="cellIs" dxfId="9" priority="5" operator="notEqual">
      <formula>0</formula>
    </cfRule>
  </conditionalFormatting>
  <conditionalFormatting sqref="R25:S64">
    <cfRule type="cellIs" dxfId="7" priority="4" operator="notEqual">
      <formula>0</formula>
    </cfRule>
  </conditionalFormatting>
  <conditionalFormatting sqref="R24:S24">
    <cfRule type="cellIs" dxfId="5" priority="3" operator="notEqual">
      <formula>0</formula>
    </cfRule>
  </conditionalFormatting>
  <conditionalFormatting sqref="V25:W64">
    <cfRule type="cellIs" dxfId="3" priority="2" operator="notEqual">
      <formula>0</formula>
    </cfRule>
  </conditionalFormatting>
  <conditionalFormatting sqref="V24:W2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8" style="71" customWidth="1"/>
    <col min="9" max="9" width="8.140625" style="71" customWidth="1"/>
    <col min="10" max="11" width="6.7109375" style="71" customWidth="1"/>
    <col min="12" max="12" width="8" style="70" customWidth="1"/>
    <col min="13" max="15" width="6.7109375" style="70" customWidth="1"/>
    <col min="16" max="16" width="7.7109375" style="70" customWidth="1"/>
    <col min="17" max="27" width="6.710937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5" s="350"/>
      <c r="B5" s="350"/>
      <c r="C5" s="350"/>
      <c r="D5" s="350"/>
      <c r="E5" s="350"/>
      <c r="F5" s="350"/>
      <c r="G5" s="350"/>
      <c r="H5" s="350"/>
      <c r="I5" s="350"/>
      <c r="J5" s="350"/>
      <c r="K5" s="350"/>
      <c r="L5" s="350"/>
      <c r="M5" s="350"/>
      <c r="N5" s="349"/>
      <c r="O5" s="349"/>
      <c r="P5" s="349"/>
      <c r="Q5" s="349"/>
      <c r="R5" s="349"/>
      <c r="S5" s="349"/>
      <c r="T5" s="349"/>
      <c r="U5" s="349"/>
      <c r="V5" s="349"/>
      <c r="W5" s="349"/>
      <c r="X5" s="349"/>
      <c r="Y5" s="349"/>
      <c r="Z5" s="349"/>
      <c r="AA5" s="349"/>
      <c r="AB5" s="349"/>
      <c r="AC5" s="348"/>
    </row>
    <row r="6" spans="1:29" ht="18.75" x14ac:dyDescent="0.25">
      <c r="A6" s="468" t="s">
        <v>10</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337"/>
      <c r="B7" s="337"/>
      <c r="C7" s="337"/>
      <c r="D7" s="337"/>
      <c r="E7" s="337"/>
      <c r="F7" s="337"/>
      <c r="G7" s="337"/>
      <c r="H7" s="337"/>
      <c r="I7" s="337"/>
      <c r="J7" s="338"/>
      <c r="K7" s="338"/>
      <c r="L7" s="338"/>
      <c r="M7" s="338"/>
      <c r="N7" s="338"/>
      <c r="O7" s="338"/>
      <c r="P7" s="338"/>
      <c r="Q7" s="338"/>
      <c r="R7" s="338"/>
      <c r="S7" s="338"/>
      <c r="T7" s="338"/>
      <c r="U7" s="338"/>
      <c r="V7" s="338"/>
      <c r="W7" s="338"/>
      <c r="X7" s="338"/>
      <c r="Y7" s="338"/>
      <c r="Z7" s="338"/>
      <c r="AA7" s="338"/>
      <c r="AB7" s="338"/>
      <c r="AC7" s="338"/>
    </row>
    <row r="8" spans="1:29" x14ac:dyDescent="0.25">
      <c r="A8" s="469" t="str">
        <f>'1. паспорт местоположение'!A9:C9</f>
        <v>Акционерное общество "Янтарьэнерго"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67" t="s">
        <v>9</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row>
    <row r="10" spans="1:29" ht="18.75" x14ac:dyDescent="0.25">
      <c r="A10" s="337"/>
      <c r="B10" s="337"/>
      <c r="C10" s="337"/>
      <c r="D10" s="337"/>
      <c r="E10" s="337"/>
      <c r="F10" s="337"/>
      <c r="G10" s="337"/>
      <c r="H10" s="337"/>
      <c r="I10" s="337"/>
      <c r="J10" s="338"/>
      <c r="K10" s="338"/>
      <c r="L10" s="338"/>
      <c r="M10" s="338"/>
      <c r="N10" s="338"/>
      <c r="O10" s="338"/>
      <c r="P10" s="338"/>
      <c r="Q10" s="338"/>
      <c r="R10" s="338"/>
      <c r="S10" s="338"/>
      <c r="T10" s="338"/>
      <c r="U10" s="338"/>
      <c r="V10" s="338"/>
      <c r="W10" s="338"/>
      <c r="X10" s="338"/>
      <c r="Y10" s="338"/>
      <c r="Z10" s="338"/>
      <c r="AA10" s="338"/>
      <c r="AB10" s="338"/>
      <c r="AC10" s="338"/>
    </row>
    <row r="11" spans="1:29" x14ac:dyDescent="0.25">
      <c r="A11" s="469" t="str">
        <f>'1. паспорт местоположение'!A12:C12</f>
        <v>C_obj_111001_3110</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67" t="s">
        <v>8</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row>
    <row r="13" spans="1:29" ht="16.5" customHeight="1" x14ac:dyDescent="0.3">
      <c r="A13" s="339"/>
      <c r="B13" s="339"/>
      <c r="C13" s="339"/>
      <c r="D13" s="339"/>
      <c r="E13" s="339"/>
      <c r="F13" s="339"/>
      <c r="G13" s="339"/>
      <c r="H13" s="339"/>
      <c r="I13" s="339"/>
      <c r="J13" s="353"/>
      <c r="K13" s="353"/>
      <c r="L13" s="353"/>
      <c r="M13" s="353"/>
      <c r="N13" s="353"/>
      <c r="O13" s="353"/>
      <c r="P13" s="353"/>
      <c r="Q13" s="353"/>
      <c r="R13" s="353"/>
      <c r="S13" s="353"/>
      <c r="T13" s="353"/>
      <c r="U13" s="353"/>
      <c r="V13" s="353"/>
      <c r="W13" s="353"/>
      <c r="X13" s="353"/>
      <c r="Y13" s="353"/>
      <c r="Z13" s="353"/>
      <c r="AA13" s="353"/>
      <c r="AB13" s="353"/>
      <c r="AC13" s="353"/>
    </row>
    <row r="14" spans="1:29" x14ac:dyDescent="0.25">
      <c r="A14" s="454" t="str">
        <f>'1. паспорт местоположение'!A15:C15</f>
        <v xml:space="preserve"> Модернизация СОТИАССО на объектах ОАО"Янтарьэнерго" ПС О-54</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6" t="s">
        <v>518</v>
      </c>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7" t="s">
        <v>199</v>
      </c>
      <c r="B20" s="457" t="s">
        <v>198</v>
      </c>
      <c r="C20" s="437" t="s">
        <v>197</v>
      </c>
      <c r="D20" s="437"/>
      <c r="E20" s="459" t="s">
        <v>196</v>
      </c>
      <c r="F20" s="459"/>
      <c r="G20" s="460" t="s">
        <v>554</v>
      </c>
      <c r="H20" s="451" t="s">
        <v>555</v>
      </c>
      <c r="I20" s="452"/>
      <c r="J20" s="452"/>
      <c r="K20" s="452"/>
      <c r="L20" s="451" t="s">
        <v>556</v>
      </c>
      <c r="M20" s="452"/>
      <c r="N20" s="452"/>
      <c r="O20" s="452"/>
      <c r="P20" s="451" t="s">
        <v>557</v>
      </c>
      <c r="Q20" s="452"/>
      <c r="R20" s="452"/>
      <c r="S20" s="452"/>
      <c r="T20" s="451" t="s">
        <v>558</v>
      </c>
      <c r="U20" s="452"/>
      <c r="V20" s="452"/>
      <c r="W20" s="452"/>
      <c r="X20" s="451" t="s">
        <v>559</v>
      </c>
      <c r="Y20" s="452"/>
      <c r="Z20" s="452"/>
      <c r="AA20" s="452"/>
      <c r="AB20" s="463" t="s">
        <v>195</v>
      </c>
      <c r="AC20" s="464"/>
      <c r="AD20" s="86"/>
      <c r="AE20" s="86"/>
      <c r="AF20" s="86"/>
    </row>
    <row r="21" spans="1:32" ht="99.75" customHeight="1" x14ac:dyDescent="0.25">
      <c r="A21" s="458"/>
      <c r="B21" s="458"/>
      <c r="C21" s="437"/>
      <c r="D21" s="437"/>
      <c r="E21" s="459"/>
      <c r="F21" s="459"/>
      <c r="G21" s="461"/>
      <c r="H21" s="453" t="s">
        <v>3</v>
      </c>
      <c r="I21" s="453"/>
      <c r="J21" s="453" t="s">
        <v>616</v>
      </c>
      <c r="K21" s="453"/>
      <c r="L21" s="453" t="s">
        <v>3</v>
      </c>
      <c r="M21" s="453"/>
      <c r="N21" s="453" t="s">
        <v>193</v>
      </c>
      <c r="O21" s="453"/>
      <c r="P21" s="453" t="s">
        <v>3</v>
      </c>
      <c r="Q21" s="453"/>
      <c r="R21" s="453" t="s">
        <v>193</v>
      </c>
      <c r="S21" s="453"/>
      <c r="T21" s="453" t="s">
        <v>3</v>
      </c>
      <c r="U21" s="453"/>
      <c r="V21" s="453" t="s">
        <v>193</v>
      </c>
      <c r="W21" s="453"/>
      <c r="X21" s="453" t="s">
        <v>3</v>
      </c>
      <c r="Y21" s="453"/>
      <c r="Z21" s="453" t="s">
        <v>193</v>
      </c>
      <c r="AA21" s="453"/>
      <c r="AB21" s="465"/>
      <c r="AC21" s="466"/>
    </row>
    <row r="22" spans="1:32" ht="89.25" customHeight="1" x14ac:dyDescent="0.25">
      <c r="A22" s="444"/>
      <c r="B22" s="444"/>
      <c r="C22" s="360" t="s">
        <v>3</v>
      </c>
      <c r="D22" s="360" t="s">
        <v>193</v>
      </c>
      <c r="E22" s="357" t="s">
        <v>560</v>
      </c>
      <c r="F22" s="352" t="s">
        <v>625</v>
      </c>
      <c r="G22" s="462"/>
      <c r="H22" s="358" t="s">
        <v>497</v>
      </c>
      <c r="I22" s="358" t="s">
        <v>498</v>
      </c>
      <c r="J22" s="358" t="s">
        <v>497</v>
      </c>
      <c r="K22" s="358" t="s">
        <v>498</v>
      </c>
      <c r="L22" s="358" t="s">
        <v>497</v>
      </c>
      <c r="M22" s="358" t="s">
        <v>498</v>
      </c>
      <c r="N22" s="358" t="s">
        <v>497</v>
      </c>
      <c r="O22" s="358" t="s">
        <v>498</v>
      </c>
      <c r="P22" s="358" t="s">
        <v>497</v>
      </c>
      <c r="Q22" s="358" t="s">
        <v>498</v>
      </c>
      <c r="R22" s="358" t="s">
        <v>497</v>
      </c>
      <c r="S22" s="358" t="s">
        <v>498</v>
      </c>
      <c r="T22" s="358" t="s">
        <v>497</v>
      </c>
      <c r="U22" s="358" t="s">
        <v>498</v>
      </c>
      <c r="V22" s="358" t="s">
        <v>497</v>
      </c>
      <c r="W22" s="358" t="s">
        <v>498</v>
      </c>
      <c r="X22" s="358" t="s">
        <v>497</v>
      </c>
      <c r="Y22" s="358" t="s">
        <v>498</v>
      </c>
      <c r="Z22" s="358" t="s">
        <v>497</v>
      </c>
      <c r="AA22" s="358" t="s">
        <v>498</v>
      </c>
      <c r="AB22" s="360" t="s">
        <v>194</v>
      </c>
      <c r="AC22" s="360" t="s">
        <v>193</v>
      </c>
    </row>
    <row r="23" spans="1:32" ht="19.5" customHeight="1" x14ac:dyDescent="0.25">
      <c r="A23" s="180">
        <v>1</v>
      </c>
      <c r="B23" s="180">
        <f>A23+1</f>
        <v>2</v>
      </c>
      <c r="C23" s="351">
        <f t="shared" ref="C23:AC23" si="0">B23+1</f>
        <v>3</v>
      </c>
      <c r="D23" s="351">
        <f t="shared" si="0"/>
        <v>4</v>
      </c>
      <c r="E23" s="351">
        <f t="shared" si="0"/>
        <v>5</v>
      </c>
      <c r="F23" s="351">
        <f t="shared" si="0"/>
        <v>6</v>
      </c>
      <c r="G23" s="351">
        <f t="shared" si="0"/>
        <v>7</v>
      </c>
      <c r="H23" s="351">
        <f t="shared" si="0"/>
        <v>8</v>
      </c>
      <c r="I23" s="351">
        <f t="shared" si="0"/>
        <v>9</v>
      </c>
      <c r="J23" s="351">
        <f t="shared" si="0"/>
        <v>10</v>
      </c>
      <c r="K23" s="351">
        <f t="shared" si="0"/>
        <v>11</v>
      </c>
      <c r="L23" s="351">
        <f t="shared" si="0"/>
        <v>12</v>
      </c>
      <c r="M23" s="351">
        <f t="shared" si="0"/>
        <v>13</v>
      </c>
      <c r="N23" s="351">
        <f t="shared" si="0"/>
        <v>14</v>
      </c>
      <c r="O23" s="351">
        <f t="shared" si="0"/>
        <v>15</v>
      </c>
      <c r="P23" s="351">
        <f t="shared" si="0"/>
        <v>16</v>
      </c>
      <c r="Q23" s="351">
        <f t="shared" si="0"/>
        <v>17</v>
      </c>
      <c r="R23" s="351">
        <f t="shared" si="0"/>
        <v>18</v>
      </c>
      <c r="S23" s="351">
        <f t="shared" si="0"/>
        <v>19</v>
      </c>
      <c r="T23" s="351">
        <f t="shared" si="0"/>
        <v>20</v>
      </c>
      <c r="U23" s="351">
        <f t="shared" si="0"/>
        <v>21</v>
      </c>
      <c r="V23" s="351">
        <f t="shared" si="0"/>
        <v>22</v>
      </c>
      <c r="W23" s="351">
        <f t="shared" si="0"/>
        <v>23</v>
      </c>
      <c r="X23" s="351">
        <f t="shared" si="0"/>
        <v>24</v>
      </c>
      <c r="Y23" s="351">
        <f t="shared" si="0"/>
        <v>25</v>
      </c>
      <c r="Z23" s="351">
        <f t="shared" si="0"/>
        <v>26</v>
      </c>
      <c r="AA23" s="351">
        <f t="shared" si="0"/>
        <v>27</v>
      </c>
      <c r="AB23" s="351">
        <f>AA23+1</f>
        <v>28</v>
      </c>
      <c r="AC23" s="351">
        <f t="shared" si="0"/>
        <v>29</v>
      </c>
    </row>
    <row r="24" spans="1:32" ht="47.25" customHeight="1" x14ac:dyDescent="0.25">
      <c r="A24" s="84">
        <v>1</v>
      </c>
      <c r="B24" s="83" t="s">
        <v>192</v>
      </c>
      <c r="C24" s="366">
        <f t="shared" ref="C24:Z24" si="1">SUM(C25:C29)</f>
        <v>5.2489999999999997</v>
      </c>
      <c r="D24" s="366">
        <f t="shared" si="1"/>
        <v>5.2489999999999997</v>
      </c>
      <c r="E24" s="366">
        <f t="shared" si="1"/>
        <v>5.24864</v>
      </c>
      <c r="F24" s="366">
        <f t="shared" si="1"/>
        <v>5.24864</v>
      </c>
      <c r="G24" s="366">
        <f t="shared" si="1"/>
        <v>0</v>
      </c>
      <c r="H24" s="366">
        <f t="shared" si="1"/>
        <v>0.34200000000000003</v>
      </c>
      <c r="I24" s="366">
        <f t="shared" si="1"/>
        <v>0</v>
      </c>
      <c r="J24" s="366">
        <f t="shared" si="1"/>
        <v>0</v>
      </c>
      <c r="K24" s="366">
        <f t="shared" si="1"/>
        <v>0</v>
      </c>
      <c r="L24" s="366">
        <f t="shared" si="1"/>
        <v>2.9060000000000001</v>
      </c>
      <c r="M24" s="366">
        <f t="shared" si="1"/>
        <v>0</v>
      </c>
      <c r="N24" s="366">
        <f t="shared" si="1"/>
        <v>0</v>
      </c>
      <c r="O24" s="366">
        <f t="shared" si="1"/>
        <v>0</v>
      </c>
      <c r="P24" s="366">
        <f t="shared" si="1"/>
        <v>2</v>
      </c>
      <c r="Q24" s="366">
        <f t="shared" si="1"/>
        <v>0</v>
      </c>
      <c r="R24" s="366">
        <f t="shared" si="1"/>
        <v>2</v>
      </c>
      <c r="S24" s="366">
        <f t="shared" si="1"/>
        <v>0</v>
      </c>
      <c r="T24" s="366">
        <f t="shared" si="1"/>
        <v>0</v>
      </c>
      <c r="U24" s="366">
        <f t="shared" si="1"/>
        <v>0</v>
      </c>
      <c r="V24" s="366">
        <f t="shared" si="1"/>
        <v>3.24864</v>
      </c>
      <c r="W24" s="366">
        <f t="shared" si="1"/>
        <v>0</v>
      </c>
      <c r="X24" s="366">
        <f t="shared" si="1"/>
        <v>0</v>
      </c>
      <c r="Y24" s="366">
        <f t="shared" si="1"/>
        <v>0</v>
      </c>
      <c r="Z24" s="366">
        <f t="shared" si="1"/>
        <v>0</v>
      </c>
      <c r="AA24" s="366">
        <f>SUM(AA25:AA29)</f>
        <v>0</v>
      </c>
      <c r="AB24" s="365">
        <f>H24+L24+P24+T24+X24</f>
        <v>5.2480000000000002</v>
      </c>
      <c r="AC24" s="366">
        <f>J24+N24+R24+V24+Z24</f>
        <v>5.24864</v>
      </c>
    </row>
    <row r="25" spans="1:32" ht="24" customHeight="1" x14ac:dyDescent="0.25">
      <c r="A25" s="81" t="s">
        <v>191</v>
      </c>
      <c r="B25" s="55" t="s">
        <v>190</v>
      </c>
      <c r="C25" s="365">
        <v>0</v>
      </c>
      <c r="D25" s="365">
        <v>0</v>
      </c>
      <c r="E25" s="367">
        <f>G25+J25+N25+R25+V25+Z25</f>
        <v>0</v>
      </c>
      <c r="F25" s="366">
        <f>AC25-J25</f>
        <v>0</v>
      </c>
      <c r="G25" s="368">
        <v>0</v>
      </c>
      <c r="H25" s="368">
        <v>0</v>
      </c>
      <c r="I25" s="368">
        <v>0</v>
      </c>
      <c r="J25" s="368">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65">
        <f t="shared" ref="AB25:AB64" si="2">H25+L25+P25+T25+X25</f>
        <v>0</v>
      </c>
      <c r="AC25" s="366">
        <f t="shared" ref="AC25:AC64" si="3">J25+N25+R25+V25+Z25</f>
        <v>0</v>
      </c>
    </row>
    <row r="26" spans="1:32" x14ac:dyDescent="0.25">
      <c r="A26" s="81" t="s">
        <v>189</v>
      </c>
      <c r="B26" s="55" t="s">
        <v>188</v>
      </c>
      <c r="C26" s="365">
        <v>0</v>
      </c>
      <c r="D26" s="365">
        <v>0</v>
      </c>
      <c r="E26" s="367">
        <f t="shared" ref="E26" si="4">G26+J26+N26+R26+V26+Z26</f>
        <v>0</v>
      </c>
      <c r="F26" s="366">
        <f t="shared" ref="F26:F64" si="5">AC26-J26</f>
        <v>0</v>
      </c>
      <c r="G26" s="368">
        <v>0</v>
      </c>
      <c r="H26" s="368">
        <v>0</v>
      </c>
      <c r="I26" s="368">
        <v>0</v>
      </c>
      <c r="J26" s="368">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65">
        <f t="shared" si="2"/>
        <v>0</v>
      </c>
      <c r="AC26" s="366">
        <f t="shared" si="3"/>
        <v>0</v>
      </c>
    </row>
    <row r="27" spans="1:32" ht="31.5" x14ac:dyDescent="0.25">
      <c r="A27" s="81" t="s">
        <v>187</v>
      </c>
      <c r="B27" s="55" t="s">
        <v>453</v>
      </c>
      <c r="C27" s="365">
        <v>5.2489999999999997</v>
      </c>
      <c r="D27" s="365">
        <v>5.2489999999999997</v>
      </c>
      <c r="E27" s="367">
        <f>G27+J27+N27+R27+V27+Z27</f>
        <v>5.24864</v>
      </c>
      <c r="F27" s="366">
        <f t="shared" si="5"/>
        <v>5.24864</v>
      </c>
      <c r="G27" s="368">
        <v>0</v>
      </c>
      <c r="H27" s="368">
        <v>0.34200000000000003</v>
      </c>
      <c r="I27" s="368">
        <v>0</v>
      </c>
      <c r="J27" s="368">
        <v>0</v>
      </c>
      <c r="K27" s="368">
        <v>0</v>
      </c>
      <c r="L27" s="368">
        <v>2.9060000000000001</v>
      </c>
      <c r="M27" s="368">
        <v>0</v>
      </c>
      <c r="N27" s="368">
        <v>0</v>
      </c>
      <c r="O27" s="368">
        <v>0</v>
      </c>
      <c r="P27" s="368">
        <v>2</v>
      </c>
      <c r="Q27" s="368">
        <v>0</v>
      </c>
      <c r="R27" s="368">
        <v>2</v>
      </c>
      <c r="S27" s="368">
        <v>0</v>
      </c>
      <c r="T27" s="368">
        <v>0</v>
      </c>
      <c r="U27" s="368">
        <v>0</v>
      </c>
      <c r="V27" s="368">
        <v>3.24864</v>
      </c>
      <c r="W27" s="368">
        <v>0</v>
      </c>
      <c r="X27" s="368">
        <v>0</v>
      </c>
      <c r="Y27" s="368">
        <v>0</v>
      </c>
      <c r="Z27" s="368">
        <v>0</v>
      </c>
      <c r="AA27" s="368">
        <v>0</v>
      </c>
      <c r="AB27" s="365">
        <f t="shared" si="2"/>
        <v>5.2480000000000002</v>
      </c>
      <c r="AC27" s="366">
        <f t="shared" si="3"/>
        <v>5.24864</v>
      </c>
    </row>
    <row r="28" spans="1:32" x14ac:dyDescent="0.25">
      <c r="A28" s="81" t="s">
        <v>186</v>
      </c>
      <c r="B28" s="55" t="s">
        <v>561</v>
      </c>
      <c r="C28" s="365">
        <v>0</v>
      </c>
      <c r="D28" s="365">
        <v>0</v>
      </c>
      <c r="E28" s="367">
        <f>G28+AC28</f>
        <v>0</v>
      </c>
      <c r="F28" s="366">
        <f t="shared" si="5"/>
        <v>0</v>
      </c>
      <c r="G28" s="368">
        <v>0</v>
      </c>
      <c r="H28" s="368">
        <v>0</v>
      </c>
      <c r="I28" s="368">
        <v>0</v>
      </c>
      <c r="J28" s="368">
        <v>0</v>
      </c>
      <c r="K28" s="368">
        <v>0</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65">
        <f t="shared" si="2"/>
        <v>0</v>
      </c>
      <c r="AC28" s="366">
        <f t="shared" si="3"/>
        <v>0</v>
      </c>
    </row>
    <row r="29" spans="1:32" x14ac:dyDescent="0.25">
      <c r="A29" s="81" t="s">
        <v>185</v>
      </c>
      <c r="B29" s="85" t="s">
        <v>184</v>
      </c>
      <c r="C29" s="365">
        <v>0</v>
      </c>
      <c r="D29" s="365">
        <v>0</v>
      </c>
      <c r="E29" s="367">
        <v>0</v>
      </c>
      <c r="F29" s="366">
        <f t="shared" si="5"/>
        <v>0</v>
      </c>
      <c r="G29" s="368">
        <v>0</v>
      </c>
      <c r="H29" s="368">
        <v>0</v>
      </c>
      <c r="I29" s="368">
        <v>0</v>
      </c>
      <c r="J29" s="368">
        <v>0</v>
      </c>
      <c r="K29" s="368">
        <v>0</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65">
        <f t="shared" si="2"/>
        <v>0</v>
      </c>
      <c r="AC29" s="366">
        <f t="shared" si="3"/>
        <v>0</v>
      </c>
    </row>
    <row r="30" spans="1:32" ht="47.25" x14ac:dyDescent="0.25">
      <c r="A30" s="84" t="s">
        <v>64</v>
      </c>
      <c r="B30" s="83" t="s">
        <v>183</v>
      </c>
      <c r="C30" s="365">
        <v>4.4483050847457628</v>
      </c>
      <c r="D30" s="365">
        <v>4.4483050847457628</v>
      </c>
      <c r="E30" s="366">
        <f>G30+AC30</f>
        <v>4.4480000000000004</v>
      </c>
      <c r="F30" s="366">
        <f t="shared" si="5"/>
        <v>4.4480000000000004</v>
      </c>
      <c r="G30" s="365">
        <v>0</v>
      </c>
      <c r="H30" s="365">
        <v>0.28999999999999998</v>
      </c>
      <c r="I30" s="365">
        <v>0</v>
      </c>
      <c r="J30" s="365">
        <v>0</v>
      </c>
      <c r="K30" s="365">
        <v>0</v>
      </c>
      <c r="L30" s="365">
        <v>4.1580000000000004</v>
      </c>
      <c r="M30" s="365">
        <v>0</v>
      </c>
      <c r="N30" s="365">
        <v>0</v>
      </c>
      <c r="O30" s="365">
        <v>0</v>
      </c>
      <c r="P30" s="365">
        <v>0</v>
      </c>
      <c r="Q30" s="365">
        <v>0</v>
      </c>
      <c r="R30" s="365">
        <v>4.4480000000000004</v>
      </c>
      <c r="S30" s="365">
        <v>0</v>
      </c>
      <c r="T30" s="365">
        <v>0</v>
      </c>
      <c r="U30" s="365">
        <v>0</v>
      </c>
      <c r="V30" s="365">
        <v>0</v>
      </c>
      <c r="W30" s="365">
        <v>0</v>
      </c>
      <c r="X30" s="365">
        <v>0</v>
      </c>
      <c r="Y30" s="365">
        <v>0</v>
      </c>
      <c r="Z30" s="365">
        <v>0</v>
      </c>
      <c r="AA30" s="365">
        <v>0</v>
      </c>
      <c r="AB30" s="365">
        <f t="shared" si="2"/>
        <v>4.4480000000000004</v>
      </c>
      <c r="AC30" s="366">
        <f t="shared" si="3"/>
        <v>4.4480000000000004</v>
      </c>
    </row>
    <row r="31" spans="1:32" x14ac:dyDescent="0.25">
      <c r="A31" s="84" t="s">
        <v>182</v>
      </c>
      <c r="B31" s="55" t="s">
        <v>181</v>
      </c>
      <c r="C31" s="365">
        <v>0.28999999999999998</v>
      </c>
      <c r="D31" s="365">
        <v>0.28999999999999998</v>
      </c>
      <c r="E31" s="366">
        <f t="shared" ref="E31:E34" si="6">G31+AC31</f>
        <v>0.28999999999999998</v>
      </c>
      <c r="F31" s="366">
        <f t="shared" si="5"/>
        <v>0.28999999999999998</v>
      </c>
      <c r="G31" s="368">
        <v>0</v>
      </c>
      <c r="H31" s="368">
        <v>0.28999999999999998</v>
      </c>
      <c r="I31" s="368">
        <v>0</v>
      </c>
      <c r="J31" s="368">
        <v>0</v>
      </c>
      <c r="K31" s="368">
        <v>0</v>
      </c>
      <c r="L31" s="368">
        <v>0</v>
      </c>
      <c r="M31" s="368">
        <v>0</v>
      </c>
      <c r="N31" s="368">
        <v>0</v>
      </c>
      <c r="O31" s="368">
        <v>0</v>
      </c>
      <c r="P31" s="368">
        <v>0</v>
      </c>
      <c r="Q31" s="368">
        <v>0</v>
      </c>
      <c r="R31" s="368">
        <v>0.28999999999999998</v>
      </c>
      <c r="S31" s="368">
        <v>0</v>
      </c>
      <c r="T31" s="368">
        <v>0</v>
      </c>
      <c r="U31" s="368">
        <v>0</v>
      </c>
      <c r="V31" s="368">
        <v>0</v>
      </c>
      <c r="W31" s="368">
        <v>0</v>
      </c>
      <c r="X31" s="368">
        <v>0</v>
      </c>
      <c r="Y31" s="368">
        <v>0</v>
      </c>
      <c r="Z31" s="368">
        <v>0</v>
      </c>
      <c r="AA31" s="368">
        <v>0</v>
      </c>
      <c r="AB31" s="365">
        <f t="shared" si="2"/>
        <v>0.28999999999999998</v>
      </c>
      <c r="AC31" s="366">
        <f t="shared" si="3"/>
        <v>0.28999999999999998</v>
      </c>
    </row>
    <row r="32" spans="1:32" ht="31.5" x14ac:dyDescent="0.25">
      <c r="A32" s="84" t="s">
        <v>180</v>
      </c>
      <c r="B32" s="55" t="s">
        <v>179</v>
      </c>
      <c r="C32" s="365">
        <v>0.22241525423728814</v>
      </c>
      <c r="D32" s="365">
        <v>0.22241525423728814</v>
      </c>
      <c r="E32" s="366">
        <f t="shared" si="6"/>
        <v>0.22241525423728814</v>
      </c>
      <c r="F32" s="366">
        <f t="shared" si="5"/>
        <v>0.22241525423728814</v>
      </c>
      <c r="G32" s="368">
        <v>0</v>
      </c>
      <c r="H32" s="368">
        <v>0</v>
      </c>
      <c r="I32" s="368">
        <v>0</v>
      </c>
      <c r="J32" s="368">
        <v>0</v>
      </c>
      <c r="K32" s="368">
        <v>0</v>
      </c>
      <c r="L32" s="368">
        <v>0.22241525423728814</v>
      </c>
      <c r="M32" s="368">
        <v>0</v>
      </c>
      <c r="N32" s="368">
        <v>0</v>
      </c>
      <c r="O32" s="368">
        <v>0</v>
      </c>
      <c r="P32" s="368">
        <v>0</v>
      </c>
      <c r="Q32" s="368">
        <v>0</v>
      </c>
      <c r="R32" s="368">
        <v>0.22241525423728814</v>
      </c>
      <c r="S32" s="368">
        <v>0</v>
      </c>
      <c r="T32" s="368">
        <v>0</v>
      </c>
      <c r="U32" s="368">
        <v>0</v>
      </c>
      <c r="V32" s="368">
        <v>0</v>
      </c>
      <c r="W32" s="368">
        <v>0</v>
      </c>
      <c r="X32" s="368">
        <v>0</v>
      </c>
      <c r="Y32" s="368">
        <v>0</v>
      </c>
      <c r="Z32" s="368">
        <v>0</v>
      </c>
      <c r="AA32" s="368">
        <v>0</v>
      </c>
      <c r="AB32" s="365">
        <f t="shared" si="2"/>
        <v>0.22241525423728814</v>
      </c>
      <c r="AC32" s="366">
        <f t="shared" si="3"/>
        <v>0.22241525423728814</v>
      </c>
    </row>
    <row r="33" spans="1:29" x14ac:dyDescent="0.25">
      <c r="A33" s="84" t="s">
        <v>178</v>
      </c>
      <c r="B33" s="55" t="s">
        <v>177</v>
      </c>
      <c r="C33" s="365">
        <v>3.6476101694915255</v>
      </c>
      <c r="D33" s="365">
        <v>3.6476101694915255</v>
      </c>
      <c r="E33" s="366">
        <f t="shared" si="6"/>
        <v>3.6476101694915255</v>
      </c>
      <c r="F33" s="366">
        <f t="shared" si="5"/>
        <v>3.6476101694915255</v>
      </c>
      <c r="G33" s="368">
        <v>0</v>
      </c>
      <c r="H33" s="368">
        <v>0</v>
      </c>
      <c r="I33" s="368">
        <v>0</v>
      </c>
      <c r="J33" s="368">
        <v>0</v>
      </c>
      <c r="K33" s="368">
        <v>0</v>
      </c>
      <c r="L33" s="368">
        <v>3.6476101694915255</v>
      </c>
      <c r="M33" s="368">
        <v>0</v>
      </c>
      <c r="N33" s="368">
        <v>0</v>
      </c>
      <c r="O33" s="368">
        <v>0</v>
      </c>
      <c r="P33" s="368">
        <v>0</v>
      </c>
      <c r="Q33" s="368">
        <v>0</v>
      </c>
      <c r="R33" s="368">
        <v>3.6476101694915255</v>
      </c>
      <c r="S33" s="368">
        <v>0</v>
      </c>
      <c r="T33" s="368">
        <v>0</v>
      </c>
      <c r="U33" s="368">
        <v>0</v>
      </c>
      <c r="V33" s="368">
        <v>0</v>
      </c>
      <c r="W33" s="368">
        <v>0</v>
      </c>
      <c r="X33" s="368">
        <v>0</v>
      </c>
      <c r="Y33" s="368">
        <v>0</v>
      </c>
      <c r="Z33" s="368">
        <v>0</v>
      </c>
      <c r="AA33" s="368">
        <v>0</v>
      </c>
      <c r="AB33" s="365">
        <f t="shared" si="2"/>
        <v>3.6476101694915255</v>
      </c>
      <c r="AC33" s="366">
        <f t="shared" si="3"/>
        <v>3.6476101694915255</v>
      </c>
    </row>
    <row r="34" spans="1:29" x14ac:dyDescent="0.25">
      <c r="A34" s="84" t="s">
        <v>176</v>
      </c>
      <c r="B34" s="55" t="s">
        <v>175</v>
      </c>
      <c r="C34" s="365">
        <v>0.28827966101694935</v>
      </c>
      <c r="D34" s="365">
        <v>0.28827966101694935</v>
      </c>
      <c r="E34" s="366">
        <f t="shared" si="6"/>
        <v>0.28827966101694935</v>
      </c>
      <c r="F34" s="366">
        <f t="shared" si="5"/>
        <v>0.28827966101694935</v>
      </c>
      <c r="G34" s="368">
        <v>0</v>
      </c>
      <c r="H34" s="368">
        <v>0</v>
      </c>
      <c r="I34" s="368">
        <v>0</v>
      </c>
      <c r="J34" s="368">
        <v>0</v>
      </c>
      <c r="K34" s="368">
        <v>0</v>
      </c>
      <c r="L34" s="368">
        <v>0.28827966101694935</v>
      </c>
      <c r="M34" s="368">
        <v>0</v>
      </c>
      <c r="N34" s="368">
        <v>0</v>
      </c>
      <c r="O34" s="368">
        <v>0</v>
      </c>
      <c r="P34" s="368">
        <v>0</v>
      </c>
      <c r="Q34" s="368">
        <v>0</v>
      </c>
      <c r="R34" s="368">
        <v>0.28827966101694935</v>
      </c>
      <c r="S34" s="368">
        <v>0</v>
      </c>
      <c r="T34" s="368">
        <v>0</v>
      </c>
      <c r="U34" s="368">
        <v>0</v>
      </c>
      <c r="V34" s="368">
        <v>0</v>
      </c>
      <c r="W34" s="368">
        <v>0</v>
      </c>
      <c r="X34" s="368">
        <v>0</v>
      </c>
      <c r="Y34" s="368">
        <v>0</v>
      </c>
      <c r="Z34" s="368">
        <v>0</v>
      </c>
      <c r="AA34" s="368">
        <v>0</v>
      </c>
      <c r="AB34" s="365">
        <f t="shared" si="2"/>
        <v>0.28827966101694935</v>
      </c>
      <c r="AC34" s="366">
        <f t="shared" si="3"/>
        <v>0.28827966101694935</v>
      </c>
    </row>
    <row r="35" spans="1:29" ht="31.5" x14ac:dyDescent="0.25">
      <c r="A35" s="84" t="s">
        <v>63</v>
      </c>
      <c r="B35" s="83" t="s">
        <v>174</v>
      </c>
      <c r="C35" s="365">
        <v>0</v>
      </c>
      <c r="D35" s="365">
        <v>0</v>
      </c>
      <c r="E35" s="366">
        <v>0</v>
      </c>
      <c r="F35" s="366">
        <f t="shared" si="5"/>
        <v>0</v>
      </c>
      <c r="G35" s="365">
        <v>0</v>
      </c>
      <c r="H35" s="365">
        <v>0</v>
      </c>
      <c r="I35" s="365">
        <v>0</v>
      </c>
      <c r="J35" s="365">
        <v>0</v>
      </c>
      <c r="K35" s="365">
        <v>0</v>
      </c>
      <c r="L35" s="365">
        <v>0</v>
      </c>
      <c r="M35" s="365">
        <v>0</v>
      </c>
      <c r="N35" s="365">
        <v>0</v>
      </c>
      <c r="O35" s="365">
        <v>0</v>
      </c>
      <c r="P35" s="365">
        <v>0</v>
      </c>
      <c r="Q35" s="365">
        <v>0</v>
      </c>
      <c r="R35" s="365">
        <v>0</v>
      </c>
      <c r="S35" s="365">
        <v>0</v>
      </c>
      <c r="T35" s="365">
        <v>0</v>
      </c>
      <c r="U35" s="365">
        <v>0</v>
      </c>
      <c r="V35" s="365">
        <v>0</v>
      </c>
      <c r="W35" s="365">
        <v>0</v>
      </c>
      <c r="X35" s="365">
        <v>0</v>
      </c>
      <c r="Y35" s="365">
        <v>0</v>
      </c>
      <c r="Z35" s="365">
        <v>0</v>
      </c>
      <c r="AA35" s="365">
        <v>0</v>
      </c>
      <c r="AB35" s="365">
        <f t="shared" si="2"/>
        <v>0</v>
      </c>
      <c r="AC35" s="366">
        <f t="shared" si="3"/>
        <v>0</v>
      </c>
    </row>
    <row r="36" spans="1:29" ht="31.5" x14ac:dyDescent="0.25">
      <c r="A36" s="81" t="s">
        <v>173</v>
      </c>
      <c r="B36" s="80" t="s">
        <v>172</v>
      </c>
      <c r="C36" s="365">
        <v>0</v>
      </c>
      <c r="D36" s="365">
        <v>0</v>
      </c>
      <c r="E36" s="366">
        <f t="shared" ref="E36:E42" si="7">G36+AC36</f>
        <v>0</v>
      </c>
      <c r="F36" s="366">
        <f t="shared" si="5"/>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65">
        <f t="shared" si="2"/>
        <v>0</v>
      </c>
      <c r="AC36" s="366">
        <f t="shared" si="3"/>
        <v>0</v>
      </c>
    </row>
    <row r="37" spans="1:29" x14ac:dyDescent="0.25">
      <c r="A37" s="81" t="s">
        <v>171</v>
      </c>
      <c r="B37" s="80" t="s">
        <v>161</v>
      </c>
      <c r="C37" s="365">
        <v>0</v>
      </c>
      <c r="D37" s="365">
        <v>0</v>
      </c>
      <c r="E37" s="366">
        <f t="shared" si="7"/>
        <v>0</v>
      </c>
      <c r="F37" s="366">
        <f t="shared" si="5"/>
        <v>0</v>
      </c>
      <c r="G37" s="368">
        <v>0</v>
      </c>
      <c r="H37" s="368">
        <v>0</v>
      </c>
      <c r="I37" s="368">
        <v>0</v>
      </c>
      <c r="J37" s="368">
        <v>0</v>
      </c>
      <c r="K37" s="368">
        <v>0</v>
      </c>
      <c r="L37" s="368">
        <v>0</v>
      </c>
      <c r="M37" s="368">
        <v>0</v>
      </c>
      <c r="N37" s="369">
        <f>D37</f>
        <v>0</v>
      </c>
      <c r="O37" s="368">
        <v>0</v>
      </c>
      <c r="P37" s="368">
        <v>0</v>
      </c>
      <c r="Q37" s="368">
        <v>0</v>
      </c>
      <c r="R37" s="368">
        <v>0</v>
      </c>
      <c r="S37" s="368">
        <v>0</v>
      </c>
      <c r="T37" s="368">
        <v>0</v>
      </c>
      <c r="U37" s="368">
        <v>0</v>
      </c>
      <c r="V37" s="368">
        <v>0</v>
      </c>
      <c r="W37" s="368">
        <v>0</v>
      </c>
      <c r="X37" s="368">
        <v>0</v>
      </c>
      <c r="Y37" s="368">
        <v>0</v>
      </c>
      <c r="Z37" s="368">
        <v>0</v>
      </c>
      <c r="AA37" s="368">
        <v>0</v>
      </c>
      <c r="AB37" s="365">
        <f t="shared" si="2"/>
        <v>0</v>
      </c>
      <c r="AC37" s="366">
        <f t="shared" si="3"/>
        <v>0</v>
      </c>
    </row>
    <row r="38" spans="1:29" x14ac:dyDescent="0.25">
      <c r="A38" s="81" t="s">
        <v>170</v>
      </c>
      <c r="B38" s="80" t="s">
        <v>159</v>
      </c>
      <c r="C38" s="365">
        <v>0</v>
      </c>
      <c r="D38" s="365">
        <v>0</v>
      </c>
      <c r="E38" s="366">
        <f t="shared" si="7"/>
        <v>0</v>
      </c>
      <c r="F38" s="366">
        <f t="shared" si="5"/>
        <v>0</v>
      </c>
      <c r="G38" s="368">
        <v>0</v>
      </c>
      <c r="H38" s="368">
        <v>0</v>
      </c>
      <c r="I38" s="368">
        <v>0</v>
      </c>
      <c r="J38" s="368">
        <v>0</v>
      </c>
      <c r="K38" s="368">
        <v>0</v>
      </c>
      <c r="L38" s="368">
        <v>0</v>
      </c>
      <c r="M38" s="368">
        <v>0</v>
      </c>
      <c r="N38" s="369">
        <f t="shared" ref="N38:N41" si="8">D38</f>
        <v>0</v>
      </c>
      <c r="O38" s="368">
        <v>0</v>
      </c>
      <c r="P38" s="368">
        <v>0</v>
      </c>
      <c r="Q38" s="368">
        <v>0</v>
      </c>
      <c r="R38" s="368">
        <v>0</v>
      </c>
      <c r="S38" s="368">
        <v>0</v>
      </c>
      <c r="T38" s="368">
        <v>0</v>
      </c>
      <c r="U38" s="368">
        <v>0</v>
      </c>
      <c r="V38" s="368">
        <v>0</v>
      </c>
      <c r="W38" s="368">
        <v>0</v>
      </c>
      <c r="X38" s="368">
        <v>0</v>
      </c>
      <c r="Y38" s="368">
        <v>0</v>
      </c>
      <c r="Z38" s="368">
        <v>0</v>
      </c>
      <c r="AA38" s="368">
        <v>0</v>
      </c>
      <c r="AB38" s="365">
        <f t="shared" si="2"/>
        <v>0</v>
      </c>
      <c r="AC38" s="366">
        <f t="shared" si="3"/>
        <v>0</v>
      </c>
    </row>
    <row r="39" spans="1:29" ht="31.5" x14ac:dyDescent="0.25">
      <c r="A39" s="81" t="s">
        <v>169</v>
      </c>
      <c r="B39" s="55" t="s">
        <v>157</v>
      </c>
      <c r="C39" s="365">
        <v>0</v>
      </c>
      <c r="D39" s="365">
        <v>0</v>
      </c>
      <c r="E39" s="366">
        <f t="shared" si="7"/>
        <v>0</v>
      </c>
      <c r="F39" s="366">
        <f t="shared" si="5"/>
        <v>0</v>
      </c>
      <c r="G39" s="368">
        <v>0</v>
      </c>
      <c r="H39" s="368">
        <v>0</v>
      </c>
      <c r="I39" s="368">
        <v>0</v>
      </c>
      <c r="J39" s="368">
        <v>0</v>
      </c>
      <c r="K39" s="368">
        <v>0</v>
      </c>
      <c r="L39" s="368">
        <v>0</v>
      </c>
      <c r="M39" s="368">
        <v>0</v>
      </c>
      <c r="N39" s="369">
        <f t="shared" si="8"/>
        <v>0</v>
      </c>
      <c r="O39" s="368">
        <v>0</v>
      </c>
      <c r="P39" s="368">
        <v>0</v>
      </c>
      <c r="Q39" s="368">
        <v>0</v>
      </c>
      <c r="R39" s="368">
        <v>0</v>
      </c>
      <c r="S39" s="368">
        <v>0</v>
      </c>
      <c r="T39" s="368">
        <v>0</v>
      </c>
      <c r="U39" s="368">
        <v>0</v>
      </c>
      <c r="V39" s="368">
        <v>0</v>
      </c>
      <c r="W39" s="368">
        <v>0</v>
      </c>
      <c r="X39" s="368">
        <v>0</v>
      </c>
      <c r="Y39" s="368">
        <v>0</v>
      </c>
      <c r="Z39" s="368">
        <v>0</v>
      </c>
      <c r="AA39" s="368">
        <v>0</v>
      </c>
      <c r="AB39" s="365">
        <f t="shared" si="2"/>
        <v>0</v>
      </c>
      <c r="AC39" s="366">
        <f t="shared" si="3"/>
        <v>0</v>
      </c>
    </row>
    <row r="40" spans="1:29" ht="31.5" x14ac:dyDescent="0.25">
      <c r="A40" s="81" t="s">
        <v>168</v>
      </c>
      <c r="B40" s="55" t="s">
        <v>155</v>
      </c>
      <c r="C40" s="365">
        <v>0</v>
      </c>
      <c r="D40" s="365">
        <v>0</v>
      </c>
      <c r="E40" s="366">
        <f t="shared" si="7"/>
        <v>0</v>
      </c>
      <c r="F40" s="366">
        <f t="shared" si="5"/>
        <v>0</v>
      </c>
      <c r="G40" s="368">
        <v>0</v>
      </c>
      <c r="H40" s="368">
        <v>0</v>
      </c>
      <c r="I40" s="368">
        <v>0</v>
      </c>
      <c r="J40" s="368">
        <v>0</v>
      </c>
      <c r="K40" s="368">
        <v>0</v>
      </c>
      <c r="L40" s="368">
        <v>0</v>
      </c>
      <c r="M40" s="368">
        <v>0</v>
      </c>
      <c r="N40" s="369">
        <f t="shared" si="8"/>
        <v>0</v>
      </c>
      <c r="O40" s="368">
        <v>0</v>
      </c>
      <c r="P40" s="368">
        <v>0</v>
      </c>
      <c r="Q40" s="368">
        <v>0</v>
      </c>
      <c r="R40" s="368">
        <v>0</v>
      </c>
      <c r="S40" s="368">
        <v>0</v>
      </c>
      <c r="T40" s="368">
        <v>0</v>
      </c>
      <c r="U40" s="368">
        <v>0</v>
      </c>
      <c r="V40" s="368">
        <v>0</v>
      </c>
      <c r="W40" s="368">
        <v>0</v>
      </c>
      <c r="X40" s="368">
        <v>0</v>
      </c>
      <c r="Y40" s="368">
        <v>0</v>
      </c>
      <c r="Z40" s="368">
        <v>0</v>
      </c>
      <c r="AA40" s="368">
        <v>0</v>
      </c>
      <c r="AB40" s="365">
        <f t="shared" si="2"/>
        <v>0</v>
      </c>
      <c r="AC40" s="366">
        <f t="shared" si="3"/>
        <v>0</v>
      </c>
    </row>
    <row r="41" spans="1:29" x14ac:dyDescent="0.25">
      <c r="A41" s="81" t="s">
        <v>167</v>
      </c>
      <c r="B41" s="55" t="s">
        <v>153</v>
      </c>
      <c r="C41" s="365">
        <v>0</v>
      </c>
      <c r="D41" s="365">
        <v>0</v>
      </c>
      <c r="E41" s="366">
        <f t="shared" si="7"/>
        <v>0</v>
      </c>
      <c r="F41" s="366">
        <f t="shared" si="5"/>
        <v>0</v>
      </c>
      <c r="G41" s="368">
        <v>0</v>
      </c>
      <c r="H41" s="368">
        <v>0</v>
      </c>
      <c r="I41" s="368">
        <v>0</v>
      </c>
      <c r="J41" s="368">
        <v>0</v>
      </c>
      <c r="K41" s="368">
        <v>0</v>
      </c>
      <c r="L41" s="368">
        <v>0</v>
      </c>
      <c r="M41" s="368">
        <v>0</v>
      </c>
      <c r="N41" s="369">
        <f t="shared" si="8"/>
        <v>0</v>
      </c>
      <c r="O41" s="368">
        <v>0</v>
      </c>
      <c r="P41" s="368">
        <v>0</v>
      </c>
      <c r="Q41" s="368">
        <v>0</v>
      </c>
      <c r="R41" s="368">
        <v>0</v>
      </c>
      <c r="S41" s="368">
        <v>0</v>
      </c>
      <c r="T41" s="368">
        <v>0</v>
      </c>
      <c r="U41" s="368">
        <v>0</v>
      </c>
      <c r="V41" s="368">
        <v>0</v>
      </c>
      <c r="W41" s="368">
        <v>0</v>
      </c>
      <c r="X41" s="368">
        <v>0</v>
      </c>
      <c r="Y41" s="368">
        <v>0</v>
      </c>
      <c r="Z41" s="368">
        <v>0</v>
      </c>
      <c r="AA41" s="368">
        <v>0</v>
      </c>
      <c r="AB41" s="365">
        <f t="shared" si="2"/>
        <v>0</v>
      </c>
      <c r="AC41" s="366">
        <f t="shared" si="3"/>
        <v>0</v>
      </c>
    </row>
    <row r="42" spans="1:29" ht="18.75" x14ac:dyDescent="0.25">
      <c r="A42" s="81" t="s">
        <v>166</v>
      </c>
      <c r="B42" s="80" t="s">
        <v>151</v>
      </c>
      <c r="C42" s="365">
        <v>0</v>
      </c>
      <c r="D42" s="365">
        <v>0</v>
      </c>
      <c r="E42" s="366">
        <f t="shared" si="7"/>
        <v>0</v>
      </c>
      <c r="F42" s="366">
        <f t="shared" si="5"/>
        <v>0</v>
      </c>
      <c r="G42" s="368">
        <v>0</v>
      </c>
      <c r="H42" s="368">
        <v>0</v>
      </c>
      <c r="I42" s="368">
        <v>0</v>
      </c>
      <c r="J42" s="368">
        <v>0</v>
      </c>
      <c r="K42" s="368">
        <v>0</v>
      </c>
      <c r="L42" s="368">
        <v>0</v>
      </c>
      <c r="M42" s="368">
        <v>0</v>
      </c>
      <c r="N42" s="370">
        <v>0</v>
      </c>
      <c r="O42" s="368">
        <v>0</v>
      </c>
      <c r="P42" s="368">
        <v>0</v>
      </c>
      <c r="Q42" s="368">
        <v>0</v>
      </c>
      <c r="R42" s="368">
        <v>0</v>
      </c>
      <c r="S42" s="368">
        <v>0</v>
      </c>
      <c r="T42" s="368">
        <v>0</v>
      </c>
      <c r="U42" s="368">
        <v>0</v>
      </c>
      <c r="V42" s="368">
        <v>0</v>
      </c>
      <c r="W42" s="368">
        <v>0</v>
      </c>
      <c r="X42" s="368">
        <v>0</v>
      </c>
      <c r="Y42" s="368">
        <v>0</v>
      </c>
      <c r="Z42" s="368">
        <v>0</v>
      </c>
      <c r="AA42" s="368">
        <v>0</v>
      </c>
      <c r="AB42" s="365">
        <f t="shared" si="2"/>
        <v>0</v>
      </c>
      <c r="AC42" s="366">
        <f t="shared" si="3"/>
        <v>0</v>
      </c>
    </row>
    <row r="43" spans="1:29" x14ac:dyDescent="0.25">
      <c r="A43" s="84" t="s">
        <v>62</v>
      </c>
      <c r="B43" s="83" t="s">
        <v>165</v>
      </c>
      <c r="C43" s="365">
        <v>0</v>
      </c>
      <c r="D43" s="365">
        <v>0</v>
      </c>
      <c r="E43" s="366">
        <v>0</v>
      </c>
      <c r="F43" s="366">
        <f t="shared" si="5"/>
        <v>0</v>
      </c>
      <c r="G43" s="365">
        <v>0</v>
      </c>
      <c r="H43" s="365">
        <v>0</v>
      </c>
      <c r="I43" s="365">
        <v>0</v>
      </c>
      <c r="J43" s="365">
        <v>0</v>
      </c>
      <c r="K43" s="365">
        <v>0</v>
      </c>
      <c r="L43" s="365">
        <v>0</v>
      </c>
      <c r="M43" s="365">
        <v>0</v>
      </c>
      <c r="N43" s="371">
        <v>0</v>
      </c>
      <c r="O43" s="365">
        <v>0</v>
      </c>
      <c r="P43" s="365">
        <v>0</v>
      </c>
      <c r="Q43" s="365">
        <v>0</v>
      </c>
      <c r="R43" s="365">
        <v>0</v>
      </c>
      <c r="S43" s="365">
        <v>0</v>
      </c>
      <c r="T43" s="365">
        <v>0</v>
      </c>
      <c r="U43" s="365">
        <v>0</v>
      </c>
      <c r="V43" s="365">
        <v>0</v>
      </c>
      <c r="W43" s="365">
        <v>0</v>
      </c>
      <c r="X43" s="365">
        <v>0</v>
      </c>
      <c r="Y43" s="365">
        <v>0</v>
      </c>
      <c r="Z43" s="365">
        <v>0</v>
      </c>
      <c r="AA43" s="365">
        <v>0</v>
      </c>
      <c r="AB43" s="365">
        <f t="shared" si="2"/>
        <v>0</v>
      </c>
      <c r="AC43" s="366">
        <f t="shared" si="3"/>
        <v>0</v>
      </c>
    </row>
    <row r="44" spans="1:29" x14ac:dyDescent="0.25">
      <c r="A44" s="81" t="s">
        <v>164</v>
      </c>
      <c r="B44" s="55" t="s">
        <v>163</v>
      </c>
      <c r="C44" s="365">
        <v>0</v>
      </c>
      <c r="D44" s="365">
        <v>0</v>
      </c>
      <c r="E44" s="366">
        <f t="shared" ref="E44:E50" si="9">G44+AC44</f>
        <v>0</v>
      </c>
      <c r="F44" s="366">
        <f t="shared" si="5"/>
        <v>0</v>
      </c>
      <c r="G44" s="368">
        <v>0</v>
      </c>
      <c r="H44" s="368">
        <v>0</v>
      </c>
      <c r="I44" s="368">
        <v>0</v>
      </c>
      <c r="J44" s="368">
        <v>0</v>
      </c>
      <c r="K44" s="368">
        <v>0</v>
      </c>
      <c r="L44" s="368">
        <v>0</v>
      </c>
      <c r="M44" s="368">
        <v>0</v>
      </c>
      <c r="N44" s="370">
        <v>0</v>
      </c>
      <c r="O44" s="368">
        <v>0</v>
      </c>
      <c r="P44" s="368">
        <v>0</v>
      </c>
      <c r="Q44" s="368">
        <v>0</v>
      </c>
      <c r="R44" s="368">
        <v>0</v>
      </c>
      <c r="S44" s="368">
        <v>0</v>
      </c>
      <c r="T44" s="368">
        <v>0</v>
      </c>
      <c r="U44" s="368">
        <v>0</v>
      </c>
      <c r="V44" s="368">
        <v>0</v>
      </c>
      <c r="W44" s="368">
        <v>0</v>
      </c>
      <c r="X44" s="368">
        <v>0</v>
      </c>
      <c r="Y44" s="368">
        <v>0</v>
      </c>
      <c r="Z44" s="368">
        <v>0</v>
      </c>
      <c r="AA44" s="368">
        <v>0</v>
      </c>
      <c r="AB44" s="365">
        <f t="shared" si="2"/>
        <v>0</v>
      </c>
      <c r="AC44" s="366">
        <f t="shared" si="3"/>
        <v>0</v>
      </c>
    </row>
    <row r="45" spans="1:29" x14ac:dyDescent="0.25">
      <c r="A45" s="81" t="s">
        <v>162</v>
      </c>
      <c r="B45" s="55" t="s">
        <v>161</v>
      </c>
      <c r="C45" s="365">
        <v>0</v>
      </c>
      <c r="D45" s="365">
        <f>D37</f>
        <v>0</v>
      </c>
      <c r="E45" s="366">
        <f t="shared" si="9"/>
        <v>0</v>
      </c>
      <c r="F45" s="366">
        <f t="shared" si="5"/>
        <v>0</v>
      </c>
      <c r="G45" s="368">
        <v>0</v>
      </c>
      <c r="H45" s="368">
        <v>0</v>
      </c>
      <c r="I45" s="368">
        <v>0</v>
      </c>
      <c r="J45" s="368">
        <v>0</v>
      </c>
      <c r="K45" s="368">
        <v>0</v>
      </c>
      <c r="L45" s="368">
        <v>0</v>
      </c>
      <c r="M45" s="368">
        <v>0</v>
      </c>
      <c r="N45" s="369">
        <f>N37</f>
        <v>0</v>
      </c>
      <c r="O45" s="368">
        <v>0</v>
      </c>
      <c r="P45" s="368">
        <v>0</v>
      </c>
      <c r="Q45" s="368">
        <v>0</v>
      </c>
      <c r="R45" s="368">
        <v>0</v>
      </c>
      <c r="S45" s="368">
        <v>0</v>
      </c>
      <c r="T45" s="368">
        <v>0</v>
      </c>
      <c r="U45" s="368">
        <v>0</v>
      </c>
      <c r="V45" s="368">
        <v>0</v>
      </c>
      <c r="W45" s="368">
        <v>0</v>
      </c>
      <c r="X45" s="368">
        <v>0</v>
      </c>
      <c r="Y45" s="368">
        <v>0</v>
      </c>
      <c r="Z45" s="368">
        <v>0</v>
      </c>
      <c r="AA45" s="368">
        <v>0</v>
      </c>
      <c r="AB45" s="365">
        <f t="shared" si="2"/>
        <v>0</v>
      </c>
      <c r="AC45" s="366">
        <f t="shared" si="3"/>
        <v>0</v>
      </c>
    </row>
    <row r="46" spans="1:29" x14ac:dyDescent="0.25">
      <c r="A46" s="81" t="s">
        <v>160</v>
      </c>
      <c r="B46" s="55" t="s">
        <v>159</v>
      </c>
      <c r="C46" s="365">
        <v>0</v>
      </c>
      <c r="D46" s="365">
        <v>0</v>
      </c>
      <c r="E46" s="366">
        <f t="shared" si="9"/>
        <v>0</v>
      </c>
      <c r="F46" s="366">
        <f t="shared" si="5"/>
        <v>0</v>
      </c>
      <c r="G46" s="368">
        <v>0</v>
      </c>
      <c r="H46" s="368">
        <v>0</v>
      </c>
      <c r="I46" s="368">
        <v>0</v>
      </c>
      <c r="J46" s="368">
        <v>0</v>
      </c>
      <c r="K46" s="368">
        <v>0</v>
      </c>
      <c r="L46" s="368">
        <v>0</v>
      </c>
      <c r="M46" s="368">
        <v>0</v>
      </c>
      <c r="N46" s="369">
        <f t="shared" ref="N46:N50" si="10">N38</f>
        <v>0</v>
      </c>
      <c r="O46" s="368">
        <v>0</v>
      </c>
      <c r="P46" s="368">
        <v>0</v>
      </c>
      <c r="Q46" s="368">
        <v>0</v>
      </c>
      <c r="R46" s="368">
        <v>0</v>
      </c>
      <c r="S46" s="368">
        <v>0</v>
      </c>
      <c r="T46" s="368">
        <v>0</v>
      </c>
      <c r="U46" s="368">
        <v>0</v>
      </c>
      <c r="V46" s="368">
        <v>0</v>
      </c>
      <c r="W46" s="368">
        <v>0</v>
      </c>
      <c r="X46" s="368">
        <v>0</v>
      </c>
      <c r="Y46" s="368">
        <v>0</v>
      </c>
      <c r="Z46" s="368">
        <v>0</v>
      </c>
      <c r="AA46" s="368">
        <v>0</v>
      </c>
      <c r="AB46" s="365">
        <f t="shared" si="2"/>
        <v>0</v>
      </c>
      <c r="AC46" s="366">
        <f t="shared" si="3"/>
        <v>0</v>
      </c>
    </row>
    <row r="47" spans="1:29" ht="31.5" x14ac:dyDescent="0.25">
      <c r="A47" s="81" t="s">
        <v>158</v>
      </c>
      <c r="B47" s="55" t="s">
        <v>157</v>
      </c>
      <c r="C47" s="365">
        <v>0</v>
      </c>
      <c r="D47" s="365">
        <f t="shared" ref="D47:D49" si="11">D39</f>
        <v>0</v>
      </c>
      <c r="E47" s="366">
        <f t="shared" si="9"/>
        <v>0</v>
      </c>
      <c r="F47" s="366">
        <f t="shared" si="5"/>
        <v>0</v>
      </c>
      <c r="G47" s="368">
        <v>0</v>
      </c>
      <c r="H47" s="368">
        <v>0</v>
      </c>
      <c r="I47" s="368">
        <v>0</v>
      </c>
      <c r="J47" s="368">
        <v>0</v>
      </c>
      <c r="K47" s="368">
        <v>0</v>
      </c>
      <c r="L47" s="368">
        <v>0</v>
      </c>
      <c r="M47" s="368">
        <v>0</v>
      </c>
      <c r="N47" s="369">
        <f t="shared" si="10"/>
        <v>0</v>
      </c>
      <c r="O47" s="368">
        <v>0</v>
      </c>
      <c r="P47" s="368">
        <v>0</v>
      </c>
      <c r="Q47" s="368">
        <v>0</v>
      </c>
      <c r="R47" s="368">
        <v>0</v>
      </c>
      <c r="S47" s="368">
        <v>0</v>
      </c>
      <c r="T47" s="368">
        <v>0</v>
      </c>
      <c r="U47" s="368">
        <v>0</v>
      </c>
      <c r="V47" s="368">
        <v>0</v>
      </c>
      <c r="W47" s="368">
        <v>0</v>
      </c>
      <c r="X47" s="368">
        <v>0</v>
      </c>
      <c r="Y47" s="368">
        <v>0</v>
      </c>
      <c r="Z47" s="368">
        <v>0</v>
      </c>
      <c r="AA47" s="368">
        <v>0</v>
      </c>
      <c r="AB47" s="365">
        <f t="shared" si="2"/>
        <v>0</v>
      </c>
      <c r="AC47" s="366">
        <f t="shared" si="3"/>
        <v>0</v>
      </c>
    </row>
    <row r="48" spans="1:29" ht="31.5" x14ac:dyDescent="0.25">
      <c r="A48" s="81" t="s">
        <v>156</v>
      </c>
      <c r="B48" s="55" t="s">
        <v>155</v>
      </c>
      <c r="C48" s="365">
        <v>0</v>
      </c>
      <c r="D48" s="365">
        <f t="shared" si="11"/>
        <v>0</v>
      </c>
      <c r="E48" s="366">
        <f t="shared" si="9"/>
        <v>0</v>
      </c>
      <c r="F48" s="366">
        <f t="shared" si="5"/>
        <v>0</v>
      </c>
      <c r="G48" s="368">
        <v>0</v>
      </c>
      <c r="H48" s="368">
        <v>0</v>
      </c>
      <c r="I48" s="368">
        <v>0</v>
      </c>
      <c r="J48" s="368">
        <v>0</v>
      </c>
      <c r="K48" s="368">
        <v>0</v>
      </c>
      <c r="L48" s="368">
        <v>0</v>
      </c>
      <c r="M48" s="368">
        <v>0</v>
      </c>
      <c r="N48" s="369">
        <f t="shared" si="10"/>
        <v>0</v>
      </c>
      <c r="O48" s="368">
        <v>0</v>
      </c>
      <c r="P48" s="368">
        <v>0</v>
      </c>
      <c r="Q48" s="368">
        <v>0</v>
      </c>
      <c r="R48" s="368">
        <v>0</v>
      </c>
      <c r="S48" s="368">
        <v>0</v>
      </c>
      <c r="T48" s="368">
        <v>0</v>
      </c>
      <c r="U48" s="368">
        <v>0</v>
      </c>
      <c r="V48" s="368">
        <v>0</v>
      </c>
      <c r="W48" s="368">
        <v>0</v>
      </c>
      <c r="X48" s="368">
        <v>0</v>
      </c>
      <c r="Y48" s="368">
        <v>0</v>
      </c>
      <c r="Z48" s="368">
        <v>0</v>
      </c>
      <c r="AA48" s="368">
        <v>0</v>
      </c>
      <c r="AB48" s="365">
        <f t="shared" si="2"/>
        <v>0</v>
      </c>
      <c r="AC48" s="366">
        <f t="shared" si="3"/>
        <v>0</v>
      </c>
    </row>
    <row r="49" spans="1:29" x14ac:dyDescent="0.25">
      <c r="A49" s="81" t="s">
        <v>154</v>
      </c>
      <c r="B49" s="55" t="s">
        <v>153</v>
      </c>
      <c r="C49" s="365">
        <v>0</v>
      </c>
      <c r="D49" s="365">
        <f t="shared" si="11"/>
        <v>0</v>
      </c>
      <c r="E49" s="366">
        <f t="shared" si="9"/>
        <v>0</v>
      </c>
      <c r="F49" s="366">
        <f t="shared" si="5"/>
        <v>0</v>
      </c>
      <c r="G49" s="368">
        <v>0</v>
      </c>
      <c r="H49" s="368">
        <v>0</v>
      </c>
      <c r="I49" s="368">
        <v>0</v>
      </c>
      <c r="J49" s="368">
        <v>0</v>
      </c>
      <c r="K49" s="368">
        <v>0</v>
      </c>
      <c r="L49" s="368">
        <v>0</v>
      </c>
      <c r="M49" s="368">
        <v>0</v>
      </c>
      <c r="N49" s="369">
        <f t="shared" si="10"/>
        <v>0</v>
      </c>
      <c r="O49" s="368">
        <v>0</v>
      </c>
      <c r="P49" s="368">
        <v>0</v>
      </c>
      <c r="Q49" s="368">
        <v>0</v>
      </c>
      <c r="R49" s="368">
        <v>0</v>
      </c>
      <c r="S49" s="368">
        <v>0</v>
      </c>
      <c r="T49" s="368">
        <v>0</v>
      </c>
      <c r="U49" s="368">
        <v>0</v>
      </c>
      <c r="V49" s="368">
        <v>0</v>
      </c>
      <c r="W49" s="368">
        <v>0</v>
      </c>
      <c r="X49" s="368">
        <v>0</v>
      </c>
      <c r="Y49" s="368">
        <v>0</v>
      </c>
      <c r="Z49" s="368">
        <v>0</v>
      </c>
      <c r="AA49" s="368">
        <v>0</v>
      </c>
      <c r="AB49" s="365">
        <f t="shared" si="2"/>
        <v>0</v>
      </c>
      <c r="AC49" s="366">
        <f t="shared" si="3"/>
        <v>0</v>
      </c>
    </row>
    <row r="50" spans="1:29" ht="18.75" x14ac:dyDescent="0.25">
      <c r="A50" s="81" t="s">
        <v>152</v>
      </c>
      <c r="B50" s="80" t="s">
        <v>151</v>
      </c>
      <c r="C50" s="365">
        <v>0</v>
      </c>
      <c r="D50" s="365">
        <v>0</v>
      </c>
      <c r="E50" s="366">
        <f t="shared" si="9"/>
        <v>0</v>
      </c>
      <c r="F50" s="366">
        <f t="shared" si="5"/>
        <v>0</v>
      </c>
      <c r="G50" s="368">
        <v>0</v>
      </c>
      <c r="H50" s="368">
        <v>0</v>
      </c>
      <c r="I50" s="368">
        <v>0</v>
      </c>
      <c r="J50" s="368">
        <v>0</v>
      </c>
      <c r="K50" s="368">
        <v>0</v>
      </c>
      <c r="L50" s="368">
        <v>0</v>
      </c>
      <c r="M50" s="368">
        <v>0</v>
      </c>
      <c r="N50" s="369">
        <f t="shared" si="10"/>
        <v>0</v>
      </c>
      <c r="O50" s="368">
        <v>0</v>
      </c>
      <c r="P50" s="368">
        <v>0</v>
      </c>
      <c r="Q50" s="368">
        <v>0</v>
      </c>
      <c r="R50" s="368">
        <v>0</v>
      </c>
      <c r="S50" s="368">
        <v>0</v>
      </c>
      <c r="T50" s="368">
        <v>0</v>
      </c>
      <c r="U50" s="368">
        <v>0</v>
      </c>
      <c r="V50" s="368">
        <v>0</v>
      </c>
      <c r="W50" s="368">
        <v>0</v>
      </c>
      <c r="X50" s="368">
        <v>0</v>
      </c>
      <c r="Y50" s="368">
        <v>0</v>
      </c>
      <c r="Z50" s="368">
        <v>0</v>
      </c>
      <c r="AA50" s="368">
        <v>0</v>
      </c>
      <c r="AB50" s="365">
        <f t="shared" si="2"/>
        <v>0</v>
      </c>
      <c r="AC50" s="366">
        <f t="shared" si="3"/>
        <v>0</v>
      </c>
    </row>
    <row r="51" spans="1:29" ht="35.25" customHeight="1" x14ac:dyDescent="0.25">
      <c r="A51" s="84" t="s">
        <v>60</v>
      </c>
      <c r="B51" s="83" t="s">
        <v>150</v>
      </c>
      <c r="C51" s="365">
        <v>0</v>
      </c>
      <c r="D51" s="365">
        <v>0</v>
      </c>
      <c r="E51" s="366">
        <v>0</v>
      </c>
      <c r="F51" s="366">
        <f t="shared" si="5"/>
        <v>0</v>
      </c>
      <c r="G51" s="365">
        <v>0</v>
      </c>
      <c r="H51" s="365">
        <v>0</v>
      </c>
      <c r="I51" s="365">
        <v>0</v>
      </c>
      <c r="J51" s="365">
        <v>0</v>
      </c>
      <c r="K51" s="365">
        <v>0</v>
      </c>
      <c r="L51" s="365">
        <v>0</v>
      </c>
      <c r="M51" s="365">
        <v>0</v>
      </c>
      <c r="N51" s="371">
        <v>0</v>
      </c>
      <c r="O51" s="365">
        <v>0</v>
      </c>
      <c r="P51" s="365">
        <v>0</v>
      </c>
      <c r="Q51" s="365">
        <v>0</v>
      </c>
      <c r="R51" s="365">
        <v>0</v>
      </c>
      <c r="S51" s="365">
        <v>0</v>
      </c>
      <c r="T51" s="365">
        <v>0</v>
      </c>
      <c r="U51" s="365">
        <v>0</v>
      </c>
      <c r="V51" s="365">
        <v>0</v>
      </c>
      <c r="W51" s="365">
        <v>0</v>
      </c>
      <c r="X51" s="365">
        <v>0</v>
      </c>
      <c r="Y51" s="365">
        <v>0</v>
      </c>
      <c r="Z51" s="365">
        <v>0</v>
      </c>
      <c r="AA51" s="365">
        <v>0</v>
      </c>
      <c r="AB51" s="365">
        <f t="shared" si="2"/>
        <v>0</v>
      </c>
      <c r="AC51" s="366">
        <f t="shared" si="3"/>
        <v>0</v>
      </c>
    </row>
    <row r="52" spans="1:29" x14ac:dyDescent="0.25">
      <c r="A52" s="81" t="s">
        <v>149</v>
      </c>
      <c r="B52" s="55" t="s">
        <v>148</v>
      </c>
      <c r="C52" s="365">
        <f>C30</f>
        <v>4.4483050847457628</v>
      </c>
      <c r="D52" s="365">
        <f>D30</f>
        <v>4.4483050847457628</v>
      </c>
      <c r="E52" s="366">
        <f>D52</f>
        <v>4.4483050847457628</v>
      </c>
      <c r="F52" s="366">
        <f t="shared" si="5"/>
        <v>4.4483050847457628</v>
      </c>
      <c r="G52" s="368">
        <v>0</v>
      </c>
      <c r="H52" s="368">
        <v>0</v>
      </c>
      <c r="I52" s="368">
        <v>0</v>
      </c>
      <c r="J52" s="368">
        <v>0</v>
      </c>
      <c r="K52" s="368">
        <v>0</v>
      </c>
      <c r="L52" s="368">
        <v>4.4483050847457628</v>
      </c>
      <c r="M52" s="368">
        <v>0</v>
      </c>
      <c r="N52" s="370">
        <v>0</v>
      </c>
      <c r="O52" s="368">
        <v>0</v>
      </c>
      <c r="P52" s="368">
        <v>0</v>
      </c>
      <c r="Q52" s="368">
        <v>0</v>
      </c>
      <c r="R52" s="368">
        <v>4.4483050847457628</v>
      </c>
      <c r="S52" s="368">
        <v>0</v>
      </c>
      <c r="T52" s="368">
        <v>0</v>
      </c>
      <c r="U52" s="368">
        <v>0</v>
      </c>
      <c r="V52" s="368">
        <v>0</v>
      </c>
      <c r="W52" s="368">
        <v>0</v>
      </c>
      <c r="X52" s="368">
        <v>0</v>
      </c>
      <c r="Y52" s="368">
        <v>0</v>
      </c>
      <c r="Z52" s="368">
        <v>0</v>
      </c>
      <c r="AA52" s="368">
        <v>0</v>
      </c>
      <c r="AB52" s="365">
        <f t="shared" si="2"/>
        <v>4.4483050847457628</v>
      </c>
      <c r="AC52" s="366">
        <f t="shared" si="3"/>
        <v>4.4483050847457628</v>
      </c>
    </row>
    <row r="53" spans="1:29" x14ac:dyDescent="0.25">
      <c r="A53" s="81" t="s">
        <v>147</v>
      </c>
      <c r="B53" s="55" t="s">
        <v>141</v>
      </c>
      <c r="C53" s="365">
        <v>0</v>
      </c>
      <c r="D53" s="365">
        <v>0</v>
      </c>
      <c r="E53" s="366">
        <f t="shared" ref="E53:E57" si="12">G53+AC53</f>
        <v>0</v>
      </c>
      <c r="F53" s="366">
        <f t="shared" si="5"/>
        <v>0</v>
      </c>
      <c r="G53" s="368">
        <v>0</v>
      </c>
      <c r="H53" s="368">
        <v>0</v>
      </c>
      <c r="I53" s="368">
        <v>0</v>
      </c>
      <c r="J53" s="368">
        <v>0</v>
      </c>
      <c r="K53" s="368">
        <v>0</v>
      </c>
      <c r="L53" s="368">
        <v>0</v>
      </c>
      <c r="M53" s="368">
        <v>0</v>
      </c>
      <c r="N53" s="369">
        <v>0</v>
      </c>
      <c r="O53" s="368">
        <v>0</v>
      </c>
      <c r="P53" s="368">
        <v>0</v>
      </c>
      <c r="Q53" s="368">
        <v>0</v>
      </c>
      <c r="R53" s="368">
        <v>0</v>
      </c>
      <c r="S53" s="368">
        <v>0</v>
      </c>
      <c r="T53" s="368">
        <v>0</v>
      </c>
      <c r="U53" s="368">
        <v>0</v>
      </c>
      <c r="V53" s="368">
        <v>0</v>
      </c>
      <c r="W53" s="368">
        <v>0</v>
      </c>
      <c r="X53" s="368">
        <v>0</v>
      </c>
      <c r="Y53" s="368">
        <v>0</v>
      </c>
      <c r="Z53" s="368">
        <v>0</v>
      </c>
      <c r="AA53" s="368">
        <v>0</v>
      </c>
      <c r="AB53" s="365">
        <f t="shared" si="2"/>
        <v>0</v>
      </c>
      <c r="AC53" s="366">
        <f t="shared" si="3"/>
        <v>0</v>
      </c>
    </row>
    <row r="54" spans="1:29" x14ac:dyDescent="0.25">
      <c r="A54" s="81" t="s">
        <v>146</v>
      </c>
      <c r="B54" s="80" t="s">
        <v>140</v>
      </c>
      <c r="C54" s="365">
        <v>0</v>
      </c>
      <c r="D54" s="365">
        <f>D37</f>
        <v>0</v>
      </c>
      <c r="E54" s="366">
        <f t="shared" si="12"/>
        <v>0</v>
      </c>
      <c r="F54" s="366">
        <f t="shared" si="5"/>
        <v>0</v>
      </c>
      <c r="G54" s="368">
        <v>0</v>
      </c>
      <c r="H54" s="368">
        <v>0</v>
      </c>
      <c r="I54" s="368">
        <v>0</v>
      </c>
      <c r="J54" s="368">
        <v>0</v>
      </c>
      <c r="K54" s="368">
        <v>0</v>
      </c>
      <c r="L54" s="368">
        <v>0</v>
      </c>
      <c r="M54" s="368">
        <v>0</v>
      </c>
      <c r="N54" s="370">
        <f>N37</f>
        <v>0</v>
      </c>
      <c r="O54" s="368">
        <v>0</v>
      </c>
      <c r="P54" s="368">
        <v>0</v>
      </c>
      <c r="Q54" s="368">
        <v>0</v>
      </c>
      <c r="R54" s="368">
        <v>0</v>
      </c>
      <c r="S54" s="368">
        <v>0</v>
      </c>
      <c r="T54" s="368">
        <v>0</v>
      </c>
      <c r="U54" s="368">
        <v>0</v>
      </c>
      <c r="V54" s="368">
        <v>0</v>
      </c>
      <c r="W54" s="368">
        <v>0</v>
      </c>
      <c r="X54" s="368">
        <v>0</v>
      </c>
      <c r="Y54" s="368">
        <v>0</v>
      </c>
      <c r="Z54" s="368">
        <v>0</v>
      </c>
      <c r="AA54" s="368">
        <v>0</v>
      </c>
      <c r="AB54" s="365">
        <f t="shared" si="2"/>
        <v>0</v>
      </c>
      <c r="AC54" s="366">
        <f t="shared" si="3"/>
        <v>0</v>
      </c>
    </row>
    <row r="55" spans="1:29" x14ac:dyDescent="0.25">
      <c r="A55" s="81" t="s">
        <v>145</v>
      </c>
      <c r="B55" s="80" t="s">
        <v>139</v>
      </c>
      <c r="C55" s="365">
        <v>0</v>
      </c>
      <c r="D55" s="365">
        <v>0</v>
      </c>
      <c r="E55" s="366">
        <f t="shared" si="12"/>
        <v>0</v>
      </c>
      <c r="F55" s="366">
        <f t="shared" si="5"/>
        <v>0</v>
      </c>
      <c r="G55" s="368">
        <v>0</v>
      </c>
      <c r="H55" s="368">
        <v>0</v>
      </c>
      <c r="I55" s="368">
        <v>0</v>
      </c>
      <c r="J55" s="368">
        <v>0</v>
      </c>
      <c r="K55" s="368">
        <v>0</v>
      </c>
      <c r="L55" s="368">
        <v>0</v>
      </c>
      <c r="M55" s="368">
        <v>0</v>
      </c>
      <c r="N55" s="370">
        <v>0</v>
      </c>
      <c r="O55" s="368">
        <v>0</v>
      </c>
      <c r="P55" s="368">
        <v>0</v>
      </c>
      <c r="Q55" s="368">
        <v>0</v>
      </c>
      <c r="R55" s="368">
        <v>0</v>
      </c>
      <c r="S55" s="368">
        <v>0</v>
      </c>
      <c r="T55" s="368">
        <v>0</v>
      </c>
      <c r="U55" s="368">
        <v>0</v>
      </c>
      <c r="V55" s="368">
        <v>0</v>
      </c>
      <c r="W55" s="368">
        <v>0</v>
      </c>
      <c r="X55" s="368">
        <v>0</v>
      </c>
      <c r="Y55" s="368">
        <v>0</v>
      </c>
      <c r="Z55" s="368">
        <v>0</v>
      </c>
      <c r="AA55" s="368">
        <v>0</v>
      </c>
      <c r="AB55" s="365">
        <f t="shared" si="2"/>
        <v>0</v>
      </c>
      <c r="AC55" s="366">
        <f t="shared" si="3"/>
        <v>0</v>
      </c>
    </row>
    <row r="56" spans="1:29" x14ac:dyDescent="0.25">
      <c r="A56" s="81" t="s">
        <v>144</v>
      </c>
      <c r="B56" s="80" t="s">
        <v>138</v>
      </c>
      <c r="C56" s="365">
        <v>0</v>
      </c>
      <c r="D56" s="365">
        <f>D39+D40+D41</f>
        <v>0</v>
      </c>
      <c r="E56" s="366">
        <f t="shared" si="12"/>
        <v>0</v>
      </c>
      <c r="F56" s="366">
        <f t="shared" si="5"/>
        <v>0</v>
      </c>
      <c r="G56" s="368">
        <v>0</v>
      </c>
      <c r="H56" s="368">
        <v>0</v>
      </c>
      <c r="I56" s="368">
        <v>0</v>
      </c>
      <c r="J56" s="368">
        <v>0</v>
      </c>
      <c r="K56" s="368">
        <v>0</v>
      </c>
      <c r="L56" s="368">
        <v>0</v>
      </c>
      <c r="M56" s="368">
        <v>0</v>
      </c>
      <c r="N56" s="370">
        <f>N39+N40+N41</f>
        <v>0</v>
      </c>
      <c r="O56" s="368">
        <v>0</v>
      </c>
      <c r="P56" s="368">
        <v>0</v>
      </c>
      <c r="Q56" s="368">
        <v>0</v>
      </c>
      <c r="R56" s="368">
        <v>0</v>
      </c>
      <c r="S56" s="368">
        <v>0</v>
      </c>
      <c r="T56" s="368">
        <v>0</v>
      </c>
      <c r="U56" s="368">
        <v>0</v>
      </c>
      <c r="V56" s="368">
        <v>0</v>
      </c>
      <c r="W56" s="368">
        <v>0</v>
      </c>
      <c r="X56" s="368">
        <v>0</v>
      </c>
      <c r="Y56" s="368">
        <v>0</v>
      </c>
      <c r="Z56" s="368">
        <v>0</v>
      </c>
      <c r="AA56" s="368">
        <v>0</v>
      </c>
      <c r="AB56" s="365">
        <f t="shared" si="2"/>
        <v>0</v>
      </c>
      <c r="AC56" s="366">
        <f t="shared" si="3"/>
        <v>0</v>
      </c>
    </row>
    <row r="57" spans="1:29" ht="18.75" x14ac:dyDescent="0.25">
      <c r="A57" s="81" t="s">
        <v>143</v>
      </c>
      <c r="B57" s="80" t="s">
        <v>137</v>
      </c>
      <c r="C57" s="365">
        <v>0</v>
      </c>
      <c r="D57" s="365">
        <v>0</v>
      </c>
      <c r="E57" s="366">
        <f t="shared" si="12"/>
        <v>0</v>
      </c>
      <c r="F57" s="366">
        <f t="shared" si="5"/>
        <v>0</v>
      </c>
      <c r="G57" s="368">
        <v>0</v>
      </c>
      <c r="H57" s="368">
        <v>0</v>
      </c>
      <c r="I57" s="368">
        <v>0</v>
      </c>
      <c r="J57" s="368">
        <v>0</v>
      </c>
      <c r="K57" s="368">
        <v>0</v>
      </c>
      <c r="L57" s="368">
        <v>0</v>
      </c>
      <c r="M57" s="368">
        <v>0</v>
      </c>
      <c r="N57" s="368">
        <f t="shared" ref="N57" si="13">D57</f>
        <v>0</v>
      </c>
      <c r="O57" s="368">
        <v>0</v>
      </c>
      <c r="P57" s="368">
        <v>0</v>
      </c>
      <c r="Q57" s="368">
        <v>0</v>
      </c>
      <c r="R57" s="368">
        <v>0</v>
      </c>
      <c r="S57" s="368">
        <v>0</v>
      </c>
      <c r="T57" s="368">
        <v>0</v>
      </c>
      <c r="U57" s="368">
        <v>0</v>
      </c>
      <c r="V57" s="368">
        <v>0</v>
      </c>
      <c r="W57" s="368">
        <v>0</v>
      </c>
      <c r="X57" s="368">
        <v>0</v>
      </c>
      <c r="Y57" s="368">
        <v>0</v>
      </c>
      <c r="Z57" s="368">
        <v>0</v>
      </c>
      <c r="AA57" s="368">
        <v>0</v>
      </c>
      <c r="AB57" s="365">
        <f t="shared" si="2"/>
        <v>0</v>
      </c>
      <c r="AC57" s="366">
        <f t="shared" si="3"/>
        <v>0</v>
      </c>
    </row>
    <row r="58" spans="1:29" ht="36.75" customHeight="1" x14ac:dyDescent="0.25">
      <c r="A58" s="84" t="s">
        <v>59</v>
      </c>
      <c r="B58" s="100" t="s">
        <v>241</v>
      </c>
      <c r="C58" s="365">
        <v>0</v>
      </c>
      <c r="D58" s="365">
        <v>0</v>
      </c>
      <c r="E58" s="366">
        <v>0</v>
      </c>
      <c r="F58" s="366">
        <f t="shared" si="5"/>
        <v>0</v>
      </c>
      <c r="G58" s="365">
        <v>0</v>
      </c>
      <c r="H58" s="365">
        <v>0</v>
      </c>
      <c r="I58" s="365">
        <v>0</v>
      </c>
      <c r="J58" s="365">
        <v>0</v>
      </c>
      <c r="K58" s="365">
        <v>0</v>
      </c>
      <c r="L58" s="365">
        <v>0</v>
      </c>
      <c r="M58" s="365">
        <v>0</v>
      </c>
      <c r="N58" s="365">
        <v>0</v>
      </c>
      <c r="O58" s="365">
        <v>0</v>
      </c>
      <c r="P58" s="365">
        <v>0</v>
      </c>
      <c r="Q58" s="365">
        <v>0</v>
      </c>
      <c r="R58" s="365">
        <v>0</v>
      </c>
      <c r="S58" s="365">
        <v>0</v>
      </c>
      <c r="T58" s="365">
        <v>0</v>
      </c>
      <c r="U58" s="365">
        <v>0</v>
      </c>
      <c r="V58" s="365">
        <v>0</v>
      </c>
      <c r="W58" s="365">
        <v>0</v>
      </c>
      <c r="X58" s="365">
        <v>0</v>
      </c>
      <c r="Y58" s="365">
        <v>0</v>
      </c>
      <c r="Z58" s="365">
        <v>0</v>
      </c>
      <c r="AA58" s="365">
        <v>0</v>
      </c>
      <c r="AB58" s="365">
        <f t="shared" si="2"/>
        <v>0</v>
      </c>
      <c r="AC58" s="366">
        <f t="shared" si="3"/>
        <v>0</v>
      </c>
    </row>
    <row r="59" spans="1:29" x14ac:dyDescent="0.25">
      <c r="A59" s="84" t="s">
        <v>57</v>
      </c>
      <c r="B59" s="83" t="s">
        <v>142</v>
      </c>
      <c r="C59" s="365">
        <v>0</v>
      </c>
      <c r="D59" s="365">
        <v>0</v>
      </c>
      <c r="E59" s="366">
        <v>0</v>
      </c>
      <c r="F59" s="366">
        <f t="shared" si="5"/>
        <v>0</v>
      </c>
      <c r="G59" s="365">
        <v>0</v>
      </c>
      <c r="H59" s="365">
        <v>0</v>
      </c>
      <c r="I59" s="365">
        <v>0</v>
      </c>
      <c r="J59" s="365">
        <v>0</v>
      </c>
      <c r="K59" s="365">
        <v>0</v>
      </c>
      <c r="L59" s="365">
        <v>0</v>
      </c>
      <c r="M59" s="365">
        <v>0</v>
      </c>
      <c r="N59" s="365">
        <v>0</v>
      </c>
      <c r="O59" s="365">
        <v>0</v>
      </c>
      <c r="P59" s="365">
        <v>0</v>
      </c>
      <c r="Q59" s="365">
        <v>0</v>
      </c>
      <c r="R59" s="365">
        <v>0</v>
      </c>
      <c r="S59" s="365">
        <v>0</v>
      </c>
      <c r="T59" s="365">
        <v>0</v>
      </c>
      <c r="U59" s="365">
        <v>0</v>
      </c>
      <c r="V59" s="365">
        <v>0</v>
      </c>
      <c r="W59" s="365">
        <v>0</v>
      </c>
      <c r="X59" s="365">
        <v>0</v>
      </c>
      <c r="Y59" s="365">
        <v>0</v>
      </c>
      <c r="Z59" s="365">
        <v>0</v>
      </c>
      <c r="AA59" s="365">
        <v>0</v>
      </c>
      <c r="AB59" s="365">
        <f t="shared" si="2"/>
        <v>0</v>
      </c>
      <c r="AC59" s="366">
        <f t="shared" si="3"/>
        <v>0</v>
      </c>
    </row>
    <row r="60" spans="1:29" x14ac:dyDescent="0.25">
      <c r="A60" s="81" t="s">
        <v>235</v>
      </c>
      <c r="B60" s="82" t="s">
        <v>163</v>
      </c>
      <c r="C60" s="365">
        <v>0</v>
      </c>
      <c r="D60" s="365">
        <v>0</v>
      </c>
      <c r="E60" s="366">
        <v>0</v>
      </c>
      <c r="F60" s="366">
        <f t="shared" si="5"/>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65">
        <f t="shared" si="2"/>
        <v>0</v>
      </c>
      <c r="AC60" s="366">
        <f t="shared" si="3"/>
        <v>0</v>
      </c>
    </row>
    <row r="61" spans="1:29" x14ac:dyDescent="0.25">
      <c r="A61" s="81" t="s">
        <v>236</v>
      </c>
      <c r="B61" s="82" t="s">
        <v>161</v>
      </c>
      <c r="C61" s="365">
        <v>0</v>
      </c>
      <c r="D61" s="365">
        <v>0</v>
      </c>
      <c r="E61" s="366">
        <v>0</v>
      </c>
      <c r="F61" s="366">
        <f t="shared" si="5"/>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65">
        <f t="shared" si="2"/>
        <v>0</v>
      </c>
      <c r="AC61" s="366">
        <f t="shared" si="3"/>
        <v>0</v>
      </c>
    </row>
    <row r="62" spans="1:29" x14ac:dyDescent="0.25">
      <c r="A62" s="81" t="s">
        <v>237</v>
      </c>
      <c r="B62" s="82" t="s">
        <v>159</v>
      </c>
      <c r="C62" s="365">
        <v>0</v>
      </c>
      <c r="D62" s="365">
        <v>0</v>
      </c>
      <c r="E62" s="366">
        <v>0</v>
      </c>
      <c r="F62" s="366">
        <f t="shared" si="5"/>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65">
        <f t="shared" si="2"/>
        <v>0</v>
      </c>
      <c r="AC62" s="366">
        <f t="shared" si="3"/>
        <v>0</v>
      </c>
    </row>
    <row r="63" spans="1:29" x14ac:dyDescent="0.25">
      <c r="A63" s="81" t="s">
        <v>238</v>
      </c>
      <c r="B63" s="82" t="s">
        <v>240</v>
      </c>
      <c r="C63" s="365">
        <v>0</v>
      </c>
      <c r="D63" s="365">
        <v>0</v>
      </c>
      <c r="E63" s="366">
        <v>0</v>
      </c>
      <c r="F63" s="366">
        <f t="shared" si="5"/>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5">
        <f t="shared" si="2"/>
        <v>0</v>
      </c>
      <c r="AC63" s="366">
        <f t="shared" si="3"/>
        <v>0</v>
      </c>
    </row>
    <row r="64" spans="1:29" ht="18.75" x14ac:dyDescent="0.25">
      <c r="A64" s="81" t="s">
        <v>239</v>
      </c>
      <c r="B64" s="80" t="s">
        <v>137</v>
      </c>
      <c r="C64" s="365">
        <v>0</v>
      </c>
      <c r="D64" s="365">
        <v>0</v>
      </c>
      <c r="E64" s="366">
        <v>0</v>
      </c>
      <c r="F64" s="366">
        <f t="shared" si="5"/>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5">
        <f t="shared" si="2"/>
        <v>0</v>
      </c>
      <c r="AC64" s="366">
        <f t="shared" si="3"/>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9"/>
      <c r="C66" s="449"/>
      <c r="D66" s="449"/>
      <c r="E66" s="449"/>
      <c r="F66" s="449"/>
      <c r="G66" s="449"/>
      <c r="H66" s="449"/>
      <c r="I66" s="449"/>
      <c r="J66" s="183"/>
      <c r="K66" s="18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8"/>
      <c r="C68" s="448"/>
      <c r="D68" s="448"/>
      <c r="E68" s="448"/>
      <c r="F68" s="448"/>
      <c r="G68" s="448"/>
      <c r="H68" s="448"/>
      <c r="I68" s="448"/>
      <c r="J68" s="184"/>
      <c r="K68" s="18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9"/>
      <c r="C70" s="449"/>
      <c r="D70" s="449"/>
      <c r="E70" s="449"/>
      <c r="F70" s="449"/>
      <c r="G70" s="449"/>
      <c r="H70" s="449"/>
      <c r="I70" s="449"/>
      <c r="J70" s="183"/>
      <c r="K70" s="18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9"/>
      <c r="C72" s="449"/>
      <c r="D72" s="449"/>
      <c r="E72" s="449"/>
      <c r="F72" s="449"/>
      <c r="G72" s="449"/>
      <c r="H72" s="449"/>
      <c r="I72" s="449"/>
      <c r="J72" s="183"/>
      <c r="K72" s="183"/>
      <c r="L72" s="71"/>
      <c r="M72" s="71"/>
      <c r="N72" s="74"/>
      <c r="O72" s="71"/>
      <c r="P72" s="71"/>
      <c r="Q72" s="71"/>
      <c r="R72" s="71"/>
      <c r="S72" s="71"/>
      <c r="T72" s="71"/>
      <c r="U72" s="71"/>
      <c r="V72" s="71"/>
      <c r="W72" s="71"/>
      <c r="X72" s="71"/>
      <c r="Y72" s="71"/>
      <c r="Z72" s="71"/>
      <c r="AA72" s="71"/>
      <c r="AB72" s="71"/>
    </row>
    <row r="73" spans="1:28" ht="32.25" customHeight="1" x14ac:dyDescent="0.25">
      <c r="A73" s="71"/>
      <c r="B73" s="448"/>
      <c r="C73" s="448"/>
      <c r="D73" s="448"/>
      <c r="E73" s="448"/>
      <c r="F73" s="448"/>
      <c r="G73" s="448"/>
      <c r="H73" s="448"/>
      <c r="I73" s="448"/>
      <c r="J73" s="184"/>
      <c r="K73" s="184"/>
      <c r="L73" s="71"/>
      <c r="M73" s="71"/>
      <c r="N73" s="71"/>
      <c r="O73" s="71"/>
      <c r="P73" s="71"/>
      <c r="Q73" s="71"/>
      <c r="R73" s="71"/>
      <c r="S73" s="71"/>
      <c r="T73" s="71"/>
      <c r="U73" s="71"/>
      <c r="V73" s="71"/>
      <c r="W73" s="71"/>
      <c r="X73" s="71"/>
      <c r="Y73" s="71"/>
      <c r="Z73" s="71"/>
      <c r="AA73" s="71"/>
      <c r="AB73" s="71"/>
    </row>
    <row r="74" spans="1:28" ht="51.75" customHeight="1" x14ac:dyDescent="0.25">
      <c r="A74" s="71"/>
      <c r="B74" s="449"/>
      <c r="C74" s="449"/>
      <c r="D74" s="449"/>
      <c r="E74" s="449"/>
      <c r="F74" s="449"/>
      <c r="G74" s="449"/>
      <c r="H74" s="449"/>
      <c r="I74" s="449"/>
      <c r="J74" s="183"/>
      <c r="K74" s="183"/>
      <c r="L74" s="71"/>
      <c r="M74" s="71"/>
      <c r="N74" s="71"/>
      <c r="O74" s="71"/>
      <c r="P74" s="71"/>
      <c r="Q74" s="71"/>
      <c r="R74" s="71"/>
      <c r="S74" s="71"/>
      <c r="T74" s="71"/>
      <c r="U74" s="71"/>
      <c r="V74" s="71"/>
      <c r="W74" s="71"/>
      <c r="X74" s="71"/>
      <c r="Y74" s="71"/>
      <c r="Z74" s="71"/>
      <c r="AA74" s="71"/>
      <c r="AB74" s="71"/>
    </row>
    <row r="75" spans="1:28" ht="21.75" customHeight="1" x14ac:dyDescent="0.25">
      <c r="A75" s="71"/>
      <c r="B75" s="450"/>
      <c r="C75" s="450"/>
      <c r="D75" s="450"/>
      <c r="E75" s="450"/>
      <c r="F75" s="450"/>
      <c r="G75" s="450"/>
      <c r="H75" s="450"/>
      <c r="I75" s="450"/>
      <c r="J75" s="181"/>
      <c r="K75" s="18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7"/>
      <c r="C77" s="447"/>
      <c r="D77" s="447"/>
      <c r="E77" s="447"/>
      <c r="F77" s="447"/>
      <c r="G77" s="447"/>
      <c r="H77" s="447"/>
      <c r="I77" s="447"/>
      <c r="J77" s="182"/>
      <c r="K77" s="18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D44 C57:D64 G25:AA36 H45:M49 G57:AA64 G50:M56 G37:M44 O37:AA56 C50:C56">
    <cfRule type="cellIs" dxfId="46" priority="13" operator="notEqual">
      <formula>0</formula>
    </cfRule>
  </conditionalFormatting>
  <conditionalFormatting sqref="AC24:AC64">
    <cfRule type="cellIs" dxfId="45" priority="12" operator="notEqual">
      <formula>0</formula>
    </cfRule>
  </conditionalFormatting>
  <conditionalFormatting sqref="D24:AA24">
    <cfRule type="cellIs" dxfId="44" priority="11" operator="notEqual">
      <formula>0</formula>
    </cfRule>
  </conditionalFormatting>
  <conditionalFormatting sqref="E58:F64 E51:F52 E25:F43 F44 F50 F53:F57">
    <cfRule type="cellIs" dxfId="43" priority="10" operator="notEqual">
      <formula>0</formula>
    </cfRule>
  </conditionalFormatting>
  <conditionalFormatting sqref="G45:G49 C45:C49">
    <cfRule type="cellIs" dxfId="42" priority="9" operator="notEqual">
      <formula>0</formula>
    </cfRule>
  </conditionalFormatting>
  <conditionalFormatting sqref="F45:F49">
    <cfRule type="cellIs" dxfId="41" priority="8" operator="notEqual">
      <formula>0</formula>
    </cfRule>
  </conditionalFormatting>
  <conditionalFormatting sqref="AB24:AB64">
    <cfRule type="cellIs" dxfId="40" priority="7" operator="notEqual">
      <formula>0</formula>
    </cfRule>
  </conditionalFormatting>
  <conditionalFormatting sqref="E44:E50">
    <cfRule type="cellIs" dxfId="39" priority="6" operator="notEqual">
      <formula>0</formula>
    </cfRule>
  </conditionalFormatting>
  <conditionalFormatting sqref="E53:E57">
    <cfRule type="cellIs" dxfId="38" priority="5" operator="notEqual">
      <formula>0</formula>
    </cfRule>
  </conditionalFormatting>
  <conditionalFormatting sqref="N37:N56">
    <cfRule type="cellIs" dxfId="37" priority="4" operator="notEqual">
      <formula>0</formula>
    </cfRule>
  </conditionalFormatting>
  <conditionalFormatting sqref="D50:D56">
    <cfRule type="cellIs" dxfId="36" priority="3" operator="notEqual">
      <formula>0</formula>
    </cfRule>
  </conditionalFormatting>
  <conditionalFormatting sqref="D45:D49">
    <cfRule type="cellIs" dxfId="35" priority="2" operator="notEqual">
      <formula>0</formula>
    </cfRule>
  </conditionalFormatting>
  <conditionalFormatting sqref="C2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15"/>
    </row>
    <row r="7" spans="1:48" ht="18.75" x14ac:dyDescent="0.25">
      <c r="A7" s="379" t="s">
        <v>10</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row>
    <row r="10" spans="1:48" ht="15.75" x14ac:dyDescent="0.25">
      <c r="A10" s="376" t="s">
        <v>9</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x14ac:dyDescent="0.25">
      <c r="A12" s="381" t="str">
        <f>'1. паспорт местоположение'!A12:C12</f>
        <v>C_obj_111001_3110</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c r="AS12" s="381"/>
      <c r="AT12" s="381"/>
      <c r="AU12" s="381"/>
      <c r="AV12" s="381"/>
    </row>
    <row r="13" spans="1:48" ht="15.75" x14ac:dyDescent="0.25">
      <c r="A13" s="376" t="s">
        <v>8</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84"/>
      <c r="AL14" s="384"/>
      <c r="AM14" s="384"/>
      <c r="AN14" s="384"/>
      <c r="AO14" s="384"/>
      <c r="AP14" s="384"/>
      <c r="AQ14" s="384"/>
      <c r="AR14" s="384"/>
      <c r="AS14" s="384"/>
      <c r="AT14" s="384"/>
      <c r="AU14" s="384"/>
      <c r="AV14" s="384"/>
    </row>
    <row r="15" spans="1:48" x14ac:dyDescent="0.25">
      <c r="A15" s="381" t="str">
        <f>'1. паспорт местоположение'!A15</f>
        <v xml:space="preserve"> Модернизация СОТИАССО на объектах ОАО"Янтарьэнерго" ПС О-54</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6" t="s">
        <v>7</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s="26" customFormat="1"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c r="AT20" s="412"/>
      <c r="AU20" s="412"/>
      <c r="AV20" s="412"/>
    </row>
    <row r="21" spans="1:48" s="26" customFormat="1" x14ac:dyDescent="0.25">
      <c r="A21" s="470" t="s">
        <v>531</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6" customFormat="1" ht="58.5" customHeight="1" x14ac:dyDescent="0.25">
      <c r="A22" s="471" t="s">
        <v>53</v>
      </c>
      <c r="B22" s="474" t="s">
        <v>25</v>
      </c>
      <c r="C22" s="471" t="s">
        <v>52</v>
      </c>
      <c r="D22" s="471" t="s">
        <v>51</v>
      </c>
      <c r="E22" s="477" t="s">
        <v>542</v>
      </c>
      <c r="F22" s="478"/>
      <c r="G22" s="478"/>
      <c r="H22" s="478"/>
      <c r="I22" s="478"/>
      <c r="J22" s="478"/>
      <c r="K22" s="478"/>
      <c r="L22" s="479"/>
      <c r="M22" s="471" t="s">
        <v>50</v>
      </c>
      <c r="N22" s="471" t="s">
        <v>49</v>
      </c>
      <c r="O22" s="471" t="s">
        <v>48</v>
      </c>
      <c r="P22" s="480" t="s">
        <v>271</v>
      </c>
      <c r="Q22" s="480" t="s">
        <v>47</v>
      </c>
      <c r="R22" s="480" t="s">
        <v>46</v>
      </c>
      <c r="S22" s="480" t="s">
        <v>45</v>
      </c>
      <c r="T22" s="480"/>
      <c r="U22" s="481" t="s">
        <v>44</v>
      </c>
      <c r="V22" s="481" t="s">
        <v>43</v>
      </c>
      <c r="W22" s="480" t="s">
        <v>42</v>
      </c>
      <c r="X22" s="480" t="s">
        <v>41</v>
      </c>
      <c r="Y22" s="480" t="s">
        <v>40</v>
      </c>
      <c r="Z22" s="494" t="s">
        <v>39</v>
      </c>
      <c r="AA22" s="480" t="s">
        <v>38</v>
      </c>
      <c r="AB22" s="480" t="s">
        <v>37</v>
      </c>
      <c r="AC22" s="480" t="s">
        <v>36</v>
      </c>
      <c r="AD22" s="480" t="s">
        <v>35</v>
      </c>
      <c r="AE22" s="480" t="s">
        <v>34</v>
      </c>
      <c r="AF22" s="480" t="s">
        <v>33</v>
      </c>
      <c r="AG22" s="480"/>
      <c r="AH22" s="480"/>
      <c r="AI22" s="480"/>
      <c r="AJ22" s="480"/>
      <c r="AK22" s="480"/>
      <c r="AL22" s="480" t="s">
        <v>32</v>
      </c>
      <c r="AM22" s="480"/>
      <c r="AN22" s="480"/>
      <c r="AO22" s="480"/>
      <c r="AP22" s="480" t="s">
        <v>31</v>
      </c>
      <c r="AQ22" s="480"/>
      <c r="AR22" s="480" t="s">
        <v>30</v>
      </c>
      <c r="AS22" s="480" t="s">
        <v>29</v>
      </c>
      <c r="AT22" s="480" t="s">
        <v>28</v>
      </c>
      <c r="AU22" s="480" t="s">
        <v>27</v>
      </c>
      <c r="AV22" s="484" t="s">
        <v>26</v>
      </c>
    </row>
    <row r="23" spans="1:48" s="26" customFormat="1" ht="64.5" customHeight="1" x14ac:dyDescent="0.25">
      <c r="A23" s="472"/>
      <c r="B23" s="475"/>
      <c r="C23" s="472"/>
      <c r="D23" s="472"/>
      <c r="E23" s="486" t="s">
        <v>24</v>
      </c>
      <c r="F23" s="488" t="s">
        <v>141</v>
      </c>
      <c r="G23" s="488" t="s">
        <v>140</v>
      </c>
      <c r="H23" s="488" t="s">
        <v>139</v>
      </c>
      <c r="I23" s="492" t="s">
        <v>450</v>
      </c>
      <c r="J23" s="492" t="s">
        <v>451</v>
      </c>
      <c r="K23" s="492" t="s">
        <v>452</v>
      </c>
      <c r="L23" s="488" t="s">
        <v>81</v>
      </c>
      <c r="M23" s="472"/>
      <c r="N23" s="472"/>
      <c r="O23" s="472"/>
      <c r="P23" s="480"/>
      <c r="Q23" s="480"/>
      <c r="R23" s="480"/>
      <c r="S23" s="490" t="s">
        <v>3</v>
      </c>
      <c r="T23" s="490" t="s">
        <v>12</v>
      </c>
      <c r="U23" s="481"/>
      <c r="V23" s="481"/>
      <c r="W23" s="480"/>
      <c r="X23" s="480"/>
      <c r="Y23" s="480"/>
      <c r="Z23" s="480"/>
      <c r="AA23" s="480"/>
      <c r="AB23" s="480"/>
      <c r="AC23" s="480"/>
      <c r="AD23" s="480"/>
      <c r="AE23" s="480"/>
      <c r="AF23" s="480" t="s">
        <v>23</v>
      </c>
      <c r="AG23" s="480"/>
      <c r="AH23" s="480" t="s">
        <v>22</v>
      </c>
      <c r="AI23" s="480"/>
      <c r="AJ23" s="471" t="s">
        <v>21</v>
      </c>
      <c r="AK23" s="471" t="s">
        <v>20</v>
      </c>
      <c r="AL23" s="471" t="s">
        <v>19</v>
      </c>
      <c r="AM23" s="471" t="s">
        <v>18</v>
      </c>
      <c r="AN23" s="471" t="s">
        <v>17</v>
      </c>
      <c r="AO23" s="471" t="s">
        <v>16</v>
      </c>
      <c r="AP23" s="471" t="s">
        <v>15</v>
      </c>
      <c r="AQ23" s="482" t="s">
        <v>12</v>
      </c>
      <c r="AR23" s="480"/>
      <c r="AS23" s="480"/>
      <c r="AT23" s="480"/>
      <c r="AU23" s="480"/>
      <c r="AV23" s="485"/>
    </row>
    <row r="24" spans="1:48" s="26" customFormat="1" ht="96.75" customHeight="1" x14ac:dyDescent="0.25">
      <c r="A24" s="473"/>
      <c r="B24" s="476"/>
      <c r="C24" s="473"/>
      <c r="D24" s="473"/>
      <c r="E24" s="487"/>
      <c r="F24" s="489"/>
      <c r="G24" s="489"/>
      <c r="H24" s="489"/>
      <c r="I24" s="493"/>
      <c r="J24" s="493"/>
      <c r="K24" s="493"/>
      <c r="L24" s="489"/>
      <c r="M24" s="473"/>
      <c r="N24" s="473"/>
      <c r="O24" s="473"/>
      <c r="P24" s="480"/>
      <c r="Q24" s="480"/>
      <c r="R24" s="480"/>
      <c r="S24" s="491"/>
      <c r="T24" s="491"/>
      <c r="U24" s="481"/>
      <c r="V24" s="481"/>
      <c r="W24" s="480"/>
      <c r="X24" s="480"/>
      <c r="Y24" s="480"/>
      <c r="Z24" s="480"/>
      <c r="AA24" s="480"/>
      <c r="AB24" s="480"/>
      <c r="AC24" s="480"/>
      <c r="AD24" s="480"/>
      <c r="AE24" s="480"/>
      <c r="AF24" s="158" t="s">
        <v>14</v>
      </c>
      <c r="AG24" s="158" t="s">
        <v>13</v>
      </c>
      <c r="AH24" s="159" t="s">
        <v>3</v>
      </c>
      <c r="AI24" s="159" t="s">
        <v>12</v>
      </c>
      <c r="AJ24" s="473"/>
      <c r="AK24" s="473"/>
      <c r="AL24" s="473"/>
      <c r="AM24" s="473"/>
      <c r="AN24" s="473"/>
      <c r="AO24" s="473"/>
      <c r="AP24" s="473"/>
      <c r="AQ24" s="483"/>
      <c r="AR24" s="480"/>
      <c r="AS24" s="480"/>
      <c r="AT24" s="480"/>
      <c r="AU24" s="480"/>
      <c r="AV24" s="48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1" sqref="B21"/>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3" t="s">
        <v>70</v>
      </c>
    </row>
    <row r="2" spans="1:8" ht="18.75" x14ac:dyDescent="0.3">
      <c r="B2" s="15" t="s">
        <v>11</v>
      </c>
    </row>
    <row r="3" spans="1:8" ht="18.75" x14ac:dyDescent="0.3">
      <c r="B3" s="15" t="s">
        <v>550</v>
      </c>
    </row>
    <row r="4" spans="1:8" x14ac:dyDescent="0.25">
      <c r="B4" s="48"/>
    </row>
    <row r="5" spans="1:8" ht="18.75" x14ac:dyDescent="0.3">
      <c r="A5" s="501" t="str">
        <f>'1. паспорт местоположение'!A5:C5</f>
        <v>Год раскрытия информации: 2017 год</v>
      </c>
      <c r="B5" s="501"/>
      <c r="C5" s="87"/>
      <c r="D5" s="87"/>
      <c r="E5" s="87"/>
      <c r="F5" s="87"/>
      <c r="G5" s="87"/>
      <c r="H5" s="87"/>
    </row>
    <row r="6" spans="1:8" ht="18.75" x14ac:dyDescent="0.3">
      <c r="A6" s="185"/>
      <c r="B6" s="185"/>
      <c r="C6" s="185"/>
      <c r="D6" s="185"/>
      <c r="E6" s="185"/>
      <c r="F6" s="185"/>
      <c r="G6" s="185"/>
      <c r="H6" s="185"/>
    </row>
    <row r="7" spans="1:8" ht="18.75" x14ac:dyDescent="0.25">
      <c r="A7" s="379" t="s">
        <v>10</v>
      </c>
      <c r="B7" s="379"/>
      <c r="C7" s="164"/>
      <c r="D7" s="164"/>
      <c r="E7" s="164"/>
      <c r="F7" s="164"/>
      <c r="G7" s="164"/>
      <c r="H7" s="164"/>
    </row>
    <row r="8" spans="1:8" ht="18.75" x14ac:dyDescent="0.25">
      <c r="A8" s="164"/>
      <c r="B8" s="164"/>
      <c r="C8" s="164"/>
      <c r="D8" s="164"/>
      <c r="E8" s="164"/>
      <c r="F8" s="164"/>
      <c r="G8" s="164"/>
      <c r="H8" s="164"/>
    </row>
    <row r="9" spans="1:8" x14ac:dyDescent="0.25">
      <c r="A9" s="380" t="str">
        <f>'1. паспорт местоположение'!A9:C9</f>
        <v>Акционерное общество "Янтарьэнерго" ДЗО  ПАО "Россети"</v>
      </c>
      <c r="B9" s="380"/>
      <c r="C9" s="179"/>
      <c r="D9" s="179"/>
      <c r="E9" s="179"/>
      <c r="F9" s="179"/>
      <c r="G9" s="179"/>
      <c r="H9" s="179"/>
    </row>
    <row r="10" spans="1:8" x14ac:dyDescent="0.25">
      <c r="A10" s="376" t="s">
        <v>9</v>
      </c>
      <c r="B10" s="376"/>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80" t="str">
        <f>'1. паспорт местоположение'!A12:C12</f>
        <v>C_obj_111001_3110</v>
      </c>
      <c r="B12" s="380"/>
      <c r="C12" s="179"/>
      <c r="D12" s="179"/>
      <c r="E12" s="179"/>
      <c r="F12" s="179"/>
      <c r="G12" s="179"/>
      <c r="H12" s="179"/>
    </row>
    <row r="13" spans="1:8" x14ac:dyDescent="0.25">
      <c r="A13" s="376" t="s">
        <v>8</v>
      </c>
      <c r="B13" s="376"/>
      <c r="C13" s="166"/>
      <c r="D13" s="166"/>
      <c r="E13" s="166"/>
      <c r="F13" s="166"/>
      <c r="G13" s="166"/>
      <c r="H13" s="166"/>
    </row>
    <row r="14" spans="1:8" ht="18.75" x14ac:dyDescent="0.25">
      <c r="A14" s="11"/>
      <c r="B14" s="11"/>
      <c r="C14" s="11"/>
      <c r="D14" s="11"/>
      <c r="E14" s="11"/>
      <c r="F14" s="11"/>
      <c r="G14" s="11"/>
      <c r="H14" s="11"/>
    </row>
    <row r="15" spans="1:8" ht="39" customHeight="1" x14ac:dyDescent="0.25">
      <c r="A15" s="495" t="str">
        <f>'1. паспорт местоположение'!A15:C15</f>
        <v xml:space="preserve"> Модернизация СОТИАССО на объектах ОАО"Янтарьэнерго" ПС О-54</v>
      </c>
      <c r="B15" s="495"/>
      <c r="C15" s="179"/>
      <c r="D15" s="179"/>
      <c r="E15" s="179"/>
      <c r="F15" s="179"/>
      <c r="G15" s="179"/>
      <c r="H15" s="179"/>
    </row>
    <row r="16" spans="1:8" x14ac:dyDescent="0.25">
      <c r="A16" s="376" t="s">
        <v>7</v>
      </c>
      <c r="B16" s="376"/>
      <c r="C16" s="166"/>
      <c r="D16" s="166"/>
      <c r="E16" s="166"/>
      <c r="F16" s="166"/>
      <c r="G16" s="166"/>
      <c r="H16" s="166"/>
    </row>
    <row r="17" spans="1:2" x14ac:dyDescent="0.25">
      <c r="B17" s="134"/>
    </row>
    <row r="18" spans="1:2" ht="33.75" customHeight="1" x14ac:dyDescent="0.25">
      <c r="A18" s="496" t="s">
        <v>532</v>
      </c>
      <c r="B18" s="497"/>
    </row>
    <row r="19" spans="1:2" x14ac:dyDescent="0.25">
      <c r="B19" s="48"/>
    </row>
    <row r="20" spans="1:2" ht="16.5" thickBot="1" x14ac:dyDescent="0.3">
      <c r="B20" s="135"/>
    </row>
    <row r="21" spans="1:2" ht="29.45" customHeight="1" thickBot="1" x14ac:dyDescent="0.3">
      <c r="A21" s="136" t="s">
        <v>396</v>
      </c>
      <c r="B21" s="354" t="str">
        <f>A15</f>
        <v xml:space="preserve"> Модернизация СОТИАССО на объектах ОАО"Янтарьэнерго" ПС О-54</v>
      </c>
    </row>
    <row r="22" spans="1:2" ht="16.5" thickBot="1" x14ac:dyDescent="0.3">
      <c r="A22" s="136" t="s">
        <v>397</v>
      </c>
      <c r="B22" s="354" t="str">
        <f>'1. паспорт местоположение'!C27</f>
        <v>г. Гусев</v>
      </c>
    </row>
    <row r="23" spans="1:2" ht="16.5" thickBot="1" x14ac:dyDescent="0.3">
      <c r="A23" s="136" t="s">
        <v>362</v>
      </c>
      <c r="B23" s="355" t="s">
        <v>567</v>
      </c>
    </row>
    <row r="24" spans="1:2" ht="16.5" thickBot="1" x14ac:dyDescent="0.3">
      <c r="A24" s="136" t="s">
        <v>398</v>
      </c>
      <c r="B24" s="355">
        <v>0</v>
      </c>
    </row>
    <row r="25" spans="1:2" ht="16.5" thickBot="1" x14ac:dyDescent="0.3">
      <c r="A25" s="137" t="s">
        <v>399</v>
      </c>
      <c r="B25" s="354" t="s">
        <v>568</v>
      </c>
    </row>
    <row r="26" spans="1:2" ht="16.5" thickBot="1" x14ac:dyDescent="0.3">
      <c r="A26" s="138" t="s">
        <v>400</v>
      </c>
      <c r="B26" s="356" t="s">
        <v>617</v>
      </c>
    </row>
    <row r="27" spans="1:2" ht="29.25" thickBot="1" x14ac:dyDescent="0.3">
      <c r="A27" s="145" t="s">
        <v>401</v>
      </c>
      <c r="B27" s="359">
        <v>5.8318222222222227</v>
      </c>
    </row>
    <row r="28" spans="1:2" ht="16.5" thickBot="1" x14ac:dyDescent="0.3">
      <c r="A28" s="140" t="s">
        <v>402</v>
      </c>
      <c r="B28" s="140"/>
    </row>
    <row r="29" spans="1:2" ht="29.25" thickBot="1" x14ac:dyDescent="0.3">
      <c r="A29" s="146" t="s">
        <v>403</v>
      </c>
      <c r="B29" s="140"/>
    </row>
    <row r="30" spans="1:2" ht="29.25" thickBot="1" x14ac:dyDescent="0.3">
      <c r="A30" s="146" t="s">
        <v>404</v>
      </c>
      <c r="B30" s="187">
        <f>B32+B41+B58</f>
        <v>0</v>
      </c>
    </row>
    <row r="31" spans="1:2" ht="16.5" thickBot="1" x14ac:dyDescent="0.3">
      <c r="A31" s="140" t="s">
        <v>405</v>
      </c>
      <c r="B31" s="187"/>
    </row>
    <row r="32" spans="1:2" ht="29.25" thickBot="1" x14ac:dyDescent="0.3">
      <c r="A32" s="146" t="s">
        <v>406</v>
      </c>
      <c r="B32" s="187">
        <f>B33+B37</f>
        <v>0</v>
      </c>
    </row>
    <row r="33" spans="1:3" s="190" customFormat="1" ht="16.5" thickBot="1" x14ac:dyDescent="0.3">
      <c r="A33" s="188" t="s">
        <v>407</v>
      </c>
      <c r="B33" s="189"/>
    </row>
    <row r="34" spans="1:3" ht="16.5" thickBot="1" x14ac:dyDescent="0.3">
      <c r="A34" s="140" t="s">
        <v>408</v>
      </c>
      <c r="B34" s="191">
        <f>B33/$B$27</f>
        <v>0</v>
      </c>
    </row>
    <row r="35" spans="1:3" ht="16.5" thickBot="1" x14ac:dyDescent="0.3">
      <c r="A35" s="140" t="s">
        <v>409</v>
      </c>
      <c r="B35" s="187"/>
      <c r="C35" s="133">
        <v>1</v>
      </c>
    </row>
    <row r="36" spans="1:3" ht="16.5" thickBot="1" x14ac:dyDescent="0.3">
      <c r="A36" s="140" t="s">
        <v>410</v>
      </c>
      <c r="B36" s="187"/>
      <c r="C36" s="133">
        <v>2</v>
      </c>
    </row>
    <row r="37" spans="1:3" s="190" customFormat="1" ht="16.5" thickBot="1" x14ac:dyDescent="0.3">
      <c r="A37" s="188" t="s">
        <v>407</v>
      </c>
      <c r="B37" s="189"/>
    </row>
    <row r="38" spans="1:3" ht="16.5" thickBot="1" x14ac:dyDescent="0.3">
      <c r="A38" s="140" t="s">
        <v>408</v>
      </c>
      <c r="B38" s="191">
        <f>B37/$B$27</f>
        <v>0</v>
      </c>
    </row>
    <row r="39" spans="1:3" ht="16.5" thickBot="1" x14ac:dyDescent="0.3">
      <c r="A39" s="140" t="s">
        <v>409</v>
      </c>
      <c r="B39" s="187"/>
      <c r="C39" s="133">
        <v>1</v>
      </c>
    </row>
    <row r="40" spans="1:3" ht="16.5" thickBot="1" x14ac:dyDescent="0.3">
      <c r="A40" s="140" t="s">
        <v>410</v>
      </c>
      <c r="B40" s="187"/>
      <c r="C40" s="133">
        <v>2</v>
      </c>
    </row>
    <row r="41" spans="1:3" ht="29.25" thickBot="1" x14ac:dyDescent="0.3">
      <c r="A41" s="146" t="s">
        <v>411</v>
      </c>
      <c r="B41" s="187">
        <f>B42+B46+B50+B54</f>
        <v>0</v>
      </c>
    </row>
    <row r="42" spans="1:3" s="190" customFormat="1" ht="16.5" thickBot="1" x14ac:dyDescent="0.3">
      <c r="A42" s="188" t="s">
        <v>407</v>
      </c>
      <c r="B42" s="189"/>
    </row>
    <row r="43" spans="1:3" ht="16.5" thickBot="1" x14ac:dyDescent="0.3">
      <c r="A43" s="140" t="s">
        <v>408</v>
      </c>
      <c r="B43" s="191">
        <f>B42/$B$27</f>
        <v>0</v>
      </c>
    </row>
    <row r="44" spans="1:3" ht="16.5" thickBot="1" x14ac:dyDescent="0.3">
      <c r="A44" s="140" t="s">
        <v>409</v>
      </c>
      <c r="B44" s="187"/>
      <c r="C44" s="133">
        <v>1</v>
      </c>
    </row>
    <row r="45" spans="1:3" ht="16.5" thickBot="1" x14ac:dyDescent="0.3">
      <c r="A45" s="140" t="s">
        <v>410</v>
      </c>
      <c r="B45" s="187"/>
      <c r="C45" s="133">
        <v>2</v>
      </c>
    </row>
    <row r="46" spans="1:3" s="190" customFormat="1" ht="16.5" thickBot="1" x14ac:dyDescent="0.3">
      <c r="A46" s="188" t="s">
        <v>407</v>
      </c>
      <c r="B46" s="189"/>
    </row>
    <row r="47" spans="1:3" ht="16.5" thickBot="1" x14ac:dyDescent="0.3">
      <c r="A47" s="140" t="s">
        <v>408</v>
      </c>
      <c r="B47" s="191">
        <f>B46/$B$27</f>
        <v>0</v>
      </c>
    </row>
    <row r="48" spans="1:3" ht="16.5" thickBot="1" x14ac:dyDescent="0.3">
      <c r="A48" s="140" t="s">
        <v>409</v>
      </c>
      <c r="B48" s="187"/>
      <c r="C48" s="133">
        <v>1</v>
      </c>
    </row>
    <row r="49" spans="1:3" ht="16.5" thickBot="1" x14ac:dyDescent="0.3">
      <c r="A49" s="140" t="s">
        <v>410</v>
      </c>
      <c r="B49" s="187"/>
      <c r="C49" s="133">
        <v>2</v>
      </c>
    </row>
    <row r="50" spans="1:3" s="190" customFormat="1" ht="16.5" thickBot="1" x14ac:dyDescent="0.3">
      <c r="A50" s="188" t="s">
        <v>407</v>
      </c>
      <c r="B50" s="189"/>
    </row>
    <row r="51" spans="1:3" ht="16.5" thickBot="1" x14ac:dyDescent="0.3">
      <c r="A51" s="140" t="s">
        <v>408</v>
      </c>
      <c r="B51" s="191">
        <f>B50/$B$27</f>
        <v>0</v>
      </c>
    </row>
    <row r="52" spans="1:3" ht="16.5" thickBot="1" x14ac:dyDescent="0.3">
      <c r="A52" s="140" t="s">
        <v>409</v>
      </c>
      <c r="B52" s="187"/>
      <c r="C52" s="133">
        <v>1</v>
      </c>
    </row>
    <row r="53" spans="1:3" ht="16.5" thickBot="1" x14ac:dyDescent="0.3">
      <c r="A53" s="140" t="s">
        <v>410</v>
      </c>
      <c r="B53" s="187"/>
      <c r="C53" s="133">
        <v>2</v>
      </c>
    </row>
    <row r="54" spans="1:3" s="190" customFormat="1" ht="16.5" thickBot="1" x14ac:dyDescent="0.3">
      <c r="A54" s="188" t="s">
        <v>407</v>
      </c>
      <c r="B54" s="189"/>
    </row>
    <row r="55" spans="1:3" ht="16.5" thickBot="1" x14ac:dyDescent="0.3">
      <c r="A55" s="140" t="s">
        <v>408</v>
      </c>
      <c r="B55" s="191">
        <f>B54/$B$27</f>
        <v>0</v>
      </c>
    </row>
    <row r="56" spans="1:3" ht="16.5" thickBot="1" x14ac:dyDescent="0.3">
      <c r="A56" s="140" t="s">
        <v>409</v>
      </c>
      <c r="B56" s="187"/>
      <c r="C56" s="133">
        <v>1</v>
      </c>
    </row>
    <row r="57" spans="1:3" ht="16.5" thickBot="1" x14ac:dyDescent="0.3">
      <c r="A57" s="140" t="s">
        <v>410</v>
      </c>
      <c r="B57" s="187"/>
      <c r="C57" s="133">
        <v>2</v>
      </c>
    </row>
    <row r="58" spans="1:3" ht="29.25" thickBot="1" x14ac:dyDescent="0.3">
      <c r="A58" s="146" t="s">
        <v>412</v>
      </c>
      <c r="B58" s="187">
        <f>B59+B63+B67+B71</f>
        <v>0</v>
      </c>
    </row>
    <row r="59" spans="1:3" s="190" customFormat="1" ht="16.5" thickBot="1" x14ac:dyDescent="0.3">
      <c r="A59" s="188" t="s">
        <v>407</v>
      </c>
      <c r="B59" s="189"/>
    </row>
    <row r="60" spans="1:3" ht="16.5" thickBot="1" x14ac:dyDescent="0.3">
      <c r="A60" s="140" t="s">
        <v>408</v>
      </c>
      <c r="B60" s="191">
        <f>B59/$B$27</f>
        <v>0</v>
      </c>
    </row>
    <row r="61" spans="1:3" ht="16.5" thickBot="1" x14ac:dyDescent="0.3">
      <c r="A61" s="140" t="s">
        <v>409</v>
      </c>
      <c r="B61" s="187"/>
      <c r="C61" s="133">
        <v>1</v>
      </c>
    </row>
    <row r="62" spans="1:3" ht="16.5" thickBot="1" x14ac:dyDescent="0.3">
      <c r="A62" s="140" t="s">
        <v>410</v>
      </c>
      <c r="B62" s="187"/>
      <c r="C62" s="133">
        <v>2</v>
      </c>
    </row>
    <row r="63" spans="1:3" s="190" customFormat="1" ht="16.5" thickBot="1" x14ac:dyDescent="0.3">
      <c r="A63" s="188" t="s">
        <v>407</v>
      </c>
      <c r="B63" s="189"/>
    </row>
    <row r="64" spans="1:3" ht="16.5" thickBot="1" x14ac:dyDescent="0.3">
      <c r="A64" s="140" t="s">
        <v>408</v>
      </c>
      <c r="B64" s="191">
        <f>B63/$B$27</f>
        <v>0</v>
      </c>
    </row>
    <row r="65" spans="1:3" ht="16.5" thickBot="1" x14ac:dyDescent="0.3">
      <c r="A65" s="140" t="s">
        <v>409</v>
      </c>
      <c r="B65" s="187"/>
      <c r="C65" s="133">
        <v>1</v>
      </c>
    </row>
    <row r="66" spans="1:3" ht="16.5" thickBot="1" x14ac:dyDescent="0.3">
      <c r="A66" s="140" t="s">
        <v>410</v>
      </c>
      <c r="B66" s="187"/>
      <c r="C66" s="133">
        <v>2</v>
      </c>
    </row>
    <row r="67" spans="1:3" s="190" customFormat="1" ht="16.5" thickBot="1" x14ac:dyDescent="0.3">
      <c r="A67" s="188" t="s">
        <v>407</v>
      </c>
      <c r="B67" s="189"/>
    </row>
    <row r="68" spans="1:3" ht="16.5" thickBot="1" x14ac:dyDescent="0.3">
      <c r="A68" s="140" t="s">
        <v>408</v>
      </c>
      <c r="B68" s="191">
        <f>B67/$B$27</f>
        <v>0</v>
      </c>
    </row>
    <row r="69" spans="1:3" ht="16.5" thickBot="1" x14ac:dyDescent="0.3">
      <c r="A69" s="140" t="s">
        <v>409</v>
      </c>
      <c r="B69" s="187"/>
      <c r="C69" s="133">
        <v>1</v>
      </c>
    </row>
    <row r="70" spans="1:3" ht="16.5" thickBot="1" x14ac:dyDescent="0.3">
      <c r="A70" s="140" t="s">
        <v>410</v>
      </c>
      <c r="B70" s="187"/>
      <c r="C70" s="133">
        <v>2</v>
      </c>
    </row>
    <row r="71" spans="1:3" s="190" customFormat="1" ht="16.5" thickBot="1" x14ac:dyDescent="0.3">
      <c r="A71" s="188" t="s">
        <v>407</v>
      </c>
      <c r="B71" s="189"/>
    </row>
    <row r="72" spans="1:3" ht="16.5" thickBot="1" x14ac:dyDescent="0.3">
      <c r="A72" s="140" t="s">
        <v>408</v>
      </c>
      <c r="B72" s="191">
        <f>B71/$B$27</f>
        <v>0</v>
      </c>
    </row>
    <row r="73" spans="1:3" ht="16.5" thickBot="1" x14ac:dyDescent="0.3">
      <c r="A73" s="140" t="s">
        <v>409</v>
      </c>
      <c r="B73" s="187"/>
      <c r="C73" s="133">
        <v>1</v>
      </c>
    </row>
    <row r="74" spans="1:3" ht="16.5" thickBot="1" x14ac:dyDescent="0.3">
      <c r="A74" s="140" t="s">
        <v>410</v>
      </c>
      <c r="B74" s="187"/>
      <c r="C74" s="133">
        <v>2</v>
      </c>
    </row>
    <row r="75" spans="1:3" ht="29.25" thickBot="1" x14ac:dyDescent="0.3">
      <c r="A75" s="139" t="s">
        <v>413</v>
      </c>
      <c r="B75" s="147"/>
    </row>
    <row r="76" spans="1:3" ht="16.5" thickBot="1" x14ac:dyDescent="0.3">
      <c r="A76" s="141" t="s">
        <v>405</v>
      </c>
      <c r="B76" s="147"/>
    </row>
    <row r="77" spans="1:3" ht="16.5" thickBot="1" x14ac:dyDescent="0.3">
      <c r="A77" s="141" t="s">
        <v>414</v>
      </c>
      <c r="B77" s="147"/>
    </row>
    <row r="78" spans="1:3" ht="16.5" thickBot="1" x14ac:dyDescent="0.3">
      <c r="A78" s="141" t="s">
        <v>415</v>
      </c>
      <c r="B78" s="147"/>
    </row>
    <row r="79" spans="1:3" ht="16.5" thickBot="1" x14ac:dyDescent="0.3">
      <c r="A79" s="141" t="s">
        <v>416</v>
      </c>
      <c r="B79" s="147"/>
    </row>
    <row r="80" spans="1:3" ht="16.5" thickBot="1" x14ac:dyDescent="0.3">
      <c r="A80" s="137" t="s">
        <v>417</v>
      </c>
      <c r="B80" s="192">
        <f>B81/$B$27</f>
        <v>0</v>
      </c>
    </row>
    <row r="81" spans="1:2" ht="16.5" thickBot="1" x14ac:dyDescent="0.3">
      <c r="A81" s="137" t="s">
        <v>418</v>
      </c>
      <c r="B81" s="193">
        <f xml:space="preserve"> SUMIF(C33:C74, 1,B33:B74)</f>
        <v>0</v>
      </c>
    </row>
    <row r="82" spans="1:2" ht="16.5" thickBot="1" x14ac:dyDescent="0.3">
      <c r="A82" s="137" t="s">
        <v>419</v>
      </c>
      <c r="B82" s="192">
        <f>B83/$B$27</f>
        <v>0</v>
      </c>
    </row>
    <row r="83" spans="1:2" ht="16.5" thickBot="1" x14ac:dyDescent="0.3">
      <c r="A83" s="138" t="s">
        <v>420</v>
      </c>
      <c r="B83" s="193">
        <f xml:space="preserve"> SUMIF(C35:C76, 2,B35:B76)</f>
        <v>0</v>
      </c>
    </row>
    <row r="84" spans="1:2" x14ac:dyDescent="0.25">
      <c r="A84" s="139" t="s">
        <v>421</v>
      </c>
      <c r="B84" s="498" t="s">
        <v>422</v>
      </c>
    </row>
    <row r="85" spans="1:2" x14ac:dyDescent="0.25">
      <c r="A85" s="143" t="s">
        <v>423</v>
      </c>
      <c r="B85" s="499"/>
    </row>
    <row r="86" spans="1:2" x14ac:dyDescent="0.25">
      <c r="A86" s="143" t="s">
        <v>424</v>
      </c>
      <c r="B86" s="499"/>
    </row>
    <row r="87" spans="1:2" x14ac:dyDescent="0.25">
      <c r="A87" s="143" t="s">
        <v>425</v>
      </c>
      <c r="B87" s="499"/>
    </row>
    <row r="88" spans="1:2" x14ac:dyDescent="0.25">
      <c r="A88" s="143" t="s">
        <v>426</v>
      </c>
      <c r="B88" s="499"/>
    </row>
    <row r="89" spans="1:2" ht="16.5" thickBot="1" x14ac:dyDescent="0.3">
      <c r="A89" s="144" t="s">
        <v>427</v>
      </c>
      <c r="B89" s="500"/>
    </row>
    <row r="90" spans="1:2" ht="30.75" thickBot="1" x14ac:dyDescent="0.3">
      <c r="A90" s="141" t="s">
        <v>428</v>
      </c>
      <c r="B90" s="142"/>
    </row>
    <row r="91" spans="1:2" ht="29.25" thickBot="1" x14ac:dyDescent="0.3">
      <c r="A91" s="137" t="s">
        <v>429</v>
      </c>
      <c r="B91" s="142"/>
    </row>
    <row r="92" spans="1:2" ht="16.5" thickBot="1" x14ac:dyDescent="0.3">
      <c r="A92" s="141" t="s">
        <v>405</v>
      </c>
      <c r="B92" s="149"/>
    </row>
    <row r="93" spans="1:2" ht="16.5" thickBot="1" x14ac:dyDescent="0.3">
      <c r="A93" s="141" t="s">
        <v>430</v>
      </c>
      <c r="B93" s="142"/>
    </row>
    <row r="94" spans="1:2" ht="16.5" thickBot="1" x14ac:dyDescent="0.3">
      <c r="A94" s="141" t="s">
        <v>431</v>
      </c>
      <c r="B94" s="149"/>
    </row>
    <row r="95" spans="1:2" ht="30.75" thickBot="1" x14ac:dyDescent="0.3">
      <c r="A95" s="150" t="s">
        <v>432</v>
      </c>
      <c r="B95" s="186" t="s">
        <v>433</v>
      </c>
    </row>
    <row r="96" spans="1:2" ht="16.5" thickBot="1" x14ac:dyDescent="0.3">
      <c r="A96" s="137" t="s">
        <v>434</v>
      </c>
      <c r="B96" s="148"/>
    </row>
    <row r="97" spans="1:2" ht="16.5" thickBot="1" x14ac:dyDescent="0.3">
      <c r="A97" s="143" t="s">
        <v>435</v>
      </c>
      <c r="B97" s="151"/>
    </row>
    <row r="98" spans="1:2" ht="16.5" thickBot="1" x14ac:dyDescent="0.3">
      <c r="A98" s="143" t="s">
        <v>436</v>
      </c>
      <c r="B98" s="151"/>
    </row>
    <row r="99" spans="1:2" ht="16.5" thickBot="1" x14ac:dyDescent="0.3">
      <c r="A99" s="143" t="s">
        <v>437</v>
      </c>
      <c r="B99" s="151"/>
    </row>
    <row r="100" spans="1:2" ht="45.75" thickBot="1" x14ac:dyDescent="0.3">
      <c r="A100" s="152" t="s">
        <v>438</v>
      </c>
      <c r="B100" s="149" t="s">
        <v>439</v>
      </c>
    </row>
    <row r="101" spans="1:2" ht="28.5" x14ac:dyDescent="0.25">
      <c r="A101" s="139" t="s">
        <v>440</v>
      </c>
      <c r="B101" s="498" t="s">
        <v>441</v>
      </c>
    </row>
    <row r="102" spans="1:2" x14ac:dyDescent="0.25">
      <c r="A102" s="143" t="s">
        <v>442</v>
      </c>
      <c r="B102" s="499"/>
    </row>
    <row r="103" spans="1:2" x14ac:dyDescent="0.25">
      <c r="A103" s="143" t="s">
        <v>443</v>
      </c>
      <c r="B103" s="499"/>
    </row>
    <row r="104" spans="1:2" x14ac:dyDescent="0.25">
      <c r="A104" s="143" t="s">
        <v>444</v>
      </c>
      <c r="B104" s="499"/>
    </row>
    <row r="105" spans="1:2" x14ac:dyDescent="0.25">
      <c r="A105" s="143" t="s">
        <v>445</v>
      </c>
      <c r="B105" s="499"/>
    </row>
    <row r="106" spans="1:2" ht="16.5" thickBot="1" x14ac:dyDescent="0.3">
      <c r="A106" s="153" t="s">
        <v>446</v>
      </c>
      <c r="B106" s="500"/>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row>
    <row r="5" spans="1:28" s="12" customFormat="1" ht="15.75" x14ac:dyDescent="0.2">
      <c r="A5" s="17"/>
    </row>
    <row r="6" spans="1:28" s="12" customFormat="1" ht="18.75" x14ac:dyDescent="0.2">
      <c r="A6" s="379" t="s">
        <v>10</v>
      </c>
      <c r="B6" s="379"/>
      <c r="C6" s="379"/>
      <c r="D6" s="379"/>
      <c r="E6" s="379"/>
      <c r="F6" s="379"/>
      <c r="G6" s="379"/>
      <c r="H6" s="379"/>
      <c r="I6" s="379"/>
      <c r="J6" s="379"/>
      <c r="K6" s="379"/>
      <c r="L6" s="379"/>
      <c r="M6" s="379"/>
      <c r="N6" s="379"/>
      <c r="O6" s="379"/>
      <c r="P6" s="379"/>
      <c r="Q6" s="379"/>
      <c r="R6" s="379"/>
      <c r="S6" s="379"/>
      <c r="T6" s="13"/>
      <c r="U6" s="13"/>
      <c r="V6" s="13"/>
      <c r="W6" s="13"/>
      <c r="X6" s="13"/>
      <c r="Y6" s="13"/>
      <c r="Z6" s="13"/>
      <c r="AA6" s="13"/>
      <c r="AB6" s="13"/>
    </row>
    <row r="7" spans="1:28" s="12" customFormat="1" ht="18.75" x14ac:dyDescent="0.2">
      <c r="A7" s="379"/>
      <c r="B7" s="379"/>
      <c r="C7" s="379"/>
      <c r="D7" s="379"/>
      <c r="E7" s="379"/>
      <c r="F7" s="379"/>
      <c r="G7" s="379"/>
      <c r="H7" s="379"/>
      <c r="I7" s="379"/>
      <c r="J7" s="379"/>
      <c r="K7" s="379"/>
      <c r="L7" s="379"/>
      <c r="M7" s="379"/>
      <c r="N7" s="379"/>
      <c r="O7" s="379"/>
      <c r="P7" s="379"/>
      <c r="Q7" s="379"/>
      <c r="R7" s="379"/>
      <c r="S7" s="379"/>
      <c r="T7" s="13"/>
      <c r="U7" s="13"/>
      <c r="V7" s="13"/>
      <c r="W7" s="13"/>
      <c r="X7" s="13"/>
      <c r="Y7" s="13"/>
      <c r="Z7" s="13"/>
      <c r="AA7" s="13"/>
      <c r="AB7" s="13"/>
    </row>
    <row r="8" spans="1:28" s="12" customFormat="1" ht="18.75" x14ac:dyDescent="0.2">
      <c r="A8" s="381" t="str">
        <f>'1. паспорт местоположение'!A9:C9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13"/>
      <c r="U8" s="13"/>
      <c r="V8" s="13"/>
      <c r="W8" s="13"/>
      <c r="X8" s="13"/>
      <c r="Y8" s="13"/>
      <c r="Z8" s="13"/>
      <c r="AA8" s="13"/>
      <c r="AB8" s="13"/>
    </row>
    <row r="9" spans="1:28" s="12" customFormat="1" ht="18.75" x14ac:dyDescent="0.2">
      <c r="A9" s="376" t="s">
        <v>9</v>
      </c>
      <c r="B9" s="376"/>
      <c r="C9" s="376"/>
      <c r="D9" s="376"/>
      <c r="E9" s="376"/>
      <c r="F9" s="376"/>
      <c r="G9" s="376"/>
      <c r="H9" s="376"/>
      <c r="I9" s="376"/>
      <c r="J9" s="376"/>
      <c r="K9" s="376"/>
      <c r="L9" s="376"/>
      <c r="M9" s="376"/>
      <c r="N9" s="376"/>
      <c r="O9" s="376"/>
      <c r="P9" s="376"/>
      <c r="Q9" s="376"/>
      <c r="R9" s="376"/>
      <c r="S9" s="376"/>
      <c r="T9" s="13"/>
      <c r="U9" s="13"/>
      <c r="V9" s="13"/>
      <c r="W9" s="13"/>
      <c r="X9" s="13"/>
      <c r="Y9" s="13"/>
      <c r="Z9" s="13"/>
      <c r="AA9" s="13"/>
      <c r="AB9" s="13"/>
    </row>
    <row r="10" spans="1:28" s="12" customFormat="1" ht="18.75" x14ac:dyDescent="0.2">
      <c r="A10" s="379"/>
      <c r="B10" s="379"/>
      <c r="C10" s="379"/>
      <c r="D10" s="379"/>
      <c r="E10" s="379"/>
      <c r="F10" s="379"/>
      <c r="G10" s="379"/>
      <c r="H10" s="379"/>
      <c r="I10" s="379"/>
      <c r="J10" s="379"/>
      <c r="K10" s="379"/>
      <c r="L10" s="379"/>
      <c r="M10" s="379"/>
      <c r="N10" s="379"/>
      <c r="O10" s="379"/>
      <c r="P10" s="379"/>
      <c r="Q10" s="379"/>
      <c r="R10" s="379"/>
      <c r="S10" s="379"/>
      <c r="T10" s="13"/>
      <c r="U10" s="13"/>
      <c r="V10" s="13"/>
      <c r="W10" s="13"/>
      <c r="X10" s="13"/>
      <c r="Y10" s="13"/>
      <c r="Z10" s="13"/>
      <c r="AA10" s="13"/>
      <c r="AB10" s="13"/>
    </row>
    <row r="11" spans="1:28" s="12" customFormat="1" ht="18.75" x14ac:dyDescent="0.2">
      <c r="A11" s="381" t="str">
        <f>'1. паспорт местоположение'!A12:C12</f>
        <v>C_obj_111001_3110</v>
      </c>
      <c r="B11" s="381"/>
      <c r="C11" s="381"/>
      <c r="D11" s="381"/>
      <c r="E11" s="381"/>
      <c r="F11" s="381"/>
      <c r="G11" s="381"/>
      <c r="H11" s="381"/>
      <c r="I11" s="381"/>
      <c r="J11" s="381"/>
      <c r="K11" s="381"/>
      <c r="L11" s="381"/>
      <c r="M11" s="381"/>
      <c r="N11" s="381"/>
      <c r="O11" s="381"/>
      <c r="P11" s="381"/>
      <c r="Q11" s="381"/>
      <c r="R11" s="381"/>
      <c r="S11" s="381"/>
      <c r="T11" s="13"/>
      <c r="U11" s="13"/>
      <c r="V11" s="13"/>
      <c r="W11" s="13"/>
      <c r="X11" s="13"/>
      <c r="Y11" s="13"/>
      <c r="Z11" s="13"/>
      <c r="AA11" s="13"/>
      <c r="AB11" s="13"/>
    </row>
    <row r="12" spans="1:28" s="12" customFormat="1" ht="18.75" x14ac:dyDescent="0.2">
      <c r="A12" s="376" t="s">
        <v>8</v>
      </c>
      <c r="B12" s="376"/>
      <c r="C12" s="376"/>
      <c r="D12" s="376"/>
      <c r="E12" s="376"/>
      <c r="F12" s="376"/>
      <c r="G12" s="376"/>
      <c r="H12" s="376"/>
      <c r="I12" s="376"/>
      <c r="J12" s="376"/>
      <c r="K12" s="376"/>
      <c r="L12" s="376"/>
      <c r="M12" s="376"/>
      <c r="N12" s="376"/>
      <c r="O12" s="376"/>
      <c r="P12" s="376"/>
      <c r="Q12" s="376"/>
      <c r="R12" s="376"/>
      <c r="S12" s="376"/>
      <c r="T12" s="13"/>
      <c r="U12" s="13"/>
      <c r="V12" s="13"/>
      <c r="W12" s="13"/>
      <c r="X12" s="13"/>
      <c r="Y12" s="13"/>
      <c r="Z12" s="13"/>
      <c r="AA12" s="13"/>
      <c r="AB12" s="13"/>
    </row>
    <row r="13" spans="1:28" s="9" customFormat="1" ht="15.75" customHeight="1" x14ac:dyDescent="0.2">
      <c r="A13" s="384"/>
      <c r="B13" s="384"/>
      <c r="C13" s="384"/>
      <c r="D13" s="384"/>
      <c r="E13" s="384"/>
      <c r="F13" s="384"/>
      <c r="G13" s="384"/>
      <c r="H13" s="384"/>
      <c r="I13" s="384"/>
      <c r="J13" s="384"/>
      <c r="K13" s="384"/>
      <c r="L13" s="384"/>
      <c r="M13" s="384"/>
      <c r="N13" s="384"/>
      <c r="O13" s="384"/>
      <c r="P13" s="384"/>
      <c r="Q13" s="384"/>
      <c r="R13" s="384"/>
      <c r="S13" s="384"/>
      <c r="T13" s="10"/>
      <c r="U13" s="10"/>
      <c r="V13" s="10"/>
      <c r="W13" s="10"/>
      <c r="X13" s="10"/>
      <c r="Y13" s="10"/>
      <c r="Z13" s="10"/>
      <c r="AA13" s="10"/>
      <c r="AB13" s="10"/>
    </row>
    <row r="14" spans="1:28" s="3" customFormat="1" ht="12" x14ac:dyDescent="0.2">
      <c r="A14" s="381" t="str">
        <f>'1. паспорт местоположение'!A15</f>
        <v xml:space="preserve"> Модернизация СОТИАССО на объектах ОАО"Янтарьэнерго" ПС О-54</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6" t="s">
        <v>7</v>
      </c>
      <c r="B15" s="376"/>
      <c r="C15" s="376"/>
      <c r="D15" s="376"/>
      <c r="E15" s="376"/>
      <c r="F15" s="376"/>
      <c r="G15" s="376"/>
      <c r="H15" s="376"/>
      <c r="I15" s="376"/>
      <c r="J15" s="376"/>
      <c r="K15" s="376"/>
      <c r="L15" s="376"/>
      <c r="M15" s="376"/>
      <c r="N15" s="376"/>
      <c r="O15" s="376"/>
      <c r="P15" s="376"/>
      <c r="Q15" s="376"/>
      <c r="R15" s="376"/>
      <c r="S15" s="376"/>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7" t="s">
        <v>507</v>
      </c>
      <c r="B17" s="377"/>
      <c r="C17" s="377"/>
      <c r="D17" s="377"/>
      <c r="E17" s="377"/>
      <c r="F17" s="377"/>
      <c r="G17" s="377"/>
      <c r="H17" s="377"/>
      <c r="I17" s="377"/>
      <c r="J17" s="377"/>
      <c r="K17" s="377"/>
      <c r="L17" s="377"/>
      <c r="M17" s="377"/>
      <c r="N17" s="377"/>
      <c r="O17" s="377"/>
      <c r="P17" s="377"/>
      <c r="Q17" s="377"/>
      <c r="R17" s="377"/>
      <c r="S17" s="377"/>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85" t="s">
        <v>6</v>
      </c>
      <c r="B19" s="385" t="s">
        <v>109</v>
      </c>
      <c r="C19" s="386" t="s">
        <v>395</v>
      </c>
      <c r="D19" s="385" t="s">
        <v>394</v>
      </c>
      <c r="E19" s="385" t="s">
        <v>108</v>
      </c>
      <c r="F19" s="385" t="s">
        <v>107</v>
      </c>
      <c r="G19" s="385" t="s">
        <v>390</v>
      </c>
      <c r="H19" s="385" t="s">
        <v>106</v>
      </c>
      <c r="I19" s="385" t="s">
        <v>105</v>
      </c>
      <c r="J19" s="385" t="s">
        <v>104</v>
      </c>
      <c r="K19" s="385" t="s">
        <v>103</v>
      </c>
      <c r="L19" s="385" t="s">
        <v>102</v>
      </c>
      <c r="M19" s="385" t="s">
        <v>101</v>
      </c>
      <c r="N19" s="385" t="s">
        <v>100</v>
      </c>
      <c r="O19" s="385" t="s">
        <v>99</v>
      </c>
      <c r="P19" s="385" t="s">
        <v>98</v>
      </c>
      <c r="Q19" s="385" t="s">
        <v>393</v>
      </c>
      <c r="R19" s="385"/>
      <c r="S19" s="388" t="s">
        <v>499</v>
      </c>
      <c r="T19" s="4"/>
      <c r="U19" s="4"/>
      <c r="V19" s="4"/>
      <c r="W19" s="4"/>
      <c r="X19" s="4"/>
      <c r="Y19" s="4"/>
    </row>
    <row r="20" spans="1:28" s="3" customFormat="1" ht="180.75" customHeight="1" x14ac:dyDescent="0.2">
      <c r="A20" s="385"/>
      <c r="B20" s="385"/>
      <c r="C20" s="387"/>
      <c r="D20" s="385"/>
      <c r="E20" s="385"/>
      <c r="F20" s="385"/>
      <c r="G20" s="385"/>
      <c r="H20" s="385"/>
      <c r="I20" s="385"/>
      <c r="J20" s="385"/>
      <c r="K20" s="385"/>
      <c r="L20" s="385"/>
      <c r="M20" s="385"/>
      <c r="N20" s="385"/>
      <c r="O20" s="385"/>
      <c r="P20" s="385"/>
      <c r="Q20" s="46" t="s">
        <v>391</v>
      </c>
      <c r="R20" s="47" t="s">
        <v>392</v>
      </c>
      <c r="S20" s="388"/>
      <c r="T20" s="32"/>
      <c r="U20" s="32"/>
      <c r="V20" s="32"/>
      <c r="W20" s="32"/>
      <c r="X20" s="32"/>
      <c r="Y20" s="32"/>
      <c r="Z20" s="31"/>
      <c r="AA20" s="31"/>
      <c r="AB20" s="31"/>
    </row>
    <row r="21" spans="1:28" s="3" customFormat="1" ht="18.75" x14ac:dyDescent="0.2">
      <c r="A21" s="46">
        <v>1</v>
      </c>
      <c r="B21" s="51">
        <v>2</v>
      </c>
      <c r="C21" s="46">
        <v>3</v>
      </c>
      <c r="D21" s="51">
        <v>4</v>
      </c>
      <c r="E21" s="46">
        <v>5</v>
      </c>
      <c r="F21" s="51">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500</v>
      </c>
      <c r="H22" s="51"/>
      <c r="I22" s="51"/>
      <c r="J22" s="51"/>
      <c r="K22" s="51"/>
      <c r="L22" s="51"/>
      <c r="M22" s="51"/>
      <c r="N22" s="51"/>
      <c r="O22" s="51"/>
      <c r="P22" s="51"/>
      <c r="Q22" s="42"/>
      <c r="R22" s="5"/>
      <c r="S22" s="16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6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61"/>
      <c r="T24" s="32"/>
      <c r="U24" s="32"/>
      <c r="V24" s="32"/>
      <c r="W24" s="32"/>
      <c r="X24" s="31"/>
      <c r="Y24" s="31"/>
      <c r="Z24" s="31"/>
      <c r="AA24" s="31"/>
      <c r="AB24" s="31"/>
    </row>
    <row r="25" spans="1:28" s="3" customFormat="1" ht="31.5" x14ac:dyDescent="0.2">
      <c r="A25" s="50"/>
      <c r="B25" s="51" t="s">
        <v>93</v>
      </c>
      <c r="C25" s="51"/>
      <c r="D25" s="51"/>
      <c r="E25" s="51" t="s">
        <v>92</v>
      </c>
      <c r="F25" s="51" t="s">
        <v>91</v>
      </c>
      <c r="G25" s="51" t="s">
        <v>501</v>
      </c>
      <c r="H25" s="34"/>
      <c r="I25" s="34"/>
      <c r="J25" s="34"/>
      <c r="K25" s="34"/>
      <c r="L25" s="34"/>
      <c r="M25" s="34"/>
      <c r="N25" s="34"/>
      <c r="O25" s="34"/>
      <c r="P25" s="34"/>
      <c r="Q25" s="34"/>
      <c r="R25" s="5"/>
      <c r="S25" s="16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6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6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1"/>
      <c r="T28" s="32"/>
      <c r="U28" s="32"/>
      <c r="V28" s="32"/>
      <c r="W28" s="32"/>
      <c r="X28" s="31"/>
      <c r="Y28" s="31"/>
      <c r="Z28" s="31"/>
      <c r="AA28" s="31"/>
      <c r="AB28" s="31"/>
    </row>
    <row r="29" spans="1:28" ht="20.25" customHeight="1" x14ac:dyDescent="0.25">
      <c r="A29" s="130"/>
      <c r="B29" s="51" t="s">
        <v>388</v>
      </c>
      <c r="C29" s="51"/>
      <c r="D29" s="51"/>
      <c r="E29" s="130" t="s">
        <v>389</v>
      </c>
      <c r="F29" s="130" t="s">
        <v>389</v>
      </c>
      <c r="G29" s="130" t="s">
        <v>389</v>
      </c>
      <c r="H29" s="130"/>
      <c r="I29" s="130"/>
      <c r="J29" s="130"/>
      <c r="K29" s="130"/>
      <c r="L29" s="130"/>
      <c r="M29" s="130"/>
      <c r="N29" s="130"/>
      <c r="O29" s="130"/>
      <c r="P29" s="130"/>
      <c r="Q29" s="13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5" t="str">
        <f>'1. паспорт местоположение'!A5:C5</f>
        <v>Год раскрытия информации: 2017 год</v>
      </c>
      <c r="B6" s="375"/>
      <c r="C6" s="375"/>
      <c r="D6" s="375"/>
      <c r="E6" s="375"/>
      <c r="F6" s="375"/>
      <c r="G6" s="375"/>
      <c r="H6" s="375"/>
      <c r="I6" s="375"/>
      <c r="J6" s="375"/>
      <c r="K6" s="375"/>
      <c r="L6" s="375"/>
      <c r="M6" s="375"/>
      <c r="N6" s="375"/>
      <c r="O6" s="375"/>
      <c r="P6" s="375"/>
      <c r="Q6" s="375"/>
      <c r="R6" s="375"/>
      <c r="S6" s="375"/>
      <c r="T6" s="375"/>
    </row>
    <row r="7" spans="1:20" s="12" customFormat="1" x14ac:dyDescent="0.2">
      <c r="A7" s="17"/>
      <c r="H7" s="16"/>
    </row>
    <row r="8" spans="1:20" s="12" customFormat="1" ht="18.75" x14ac:dyDescent="0.2">
      <c r="A8" s="379" t="s">
        <v>10</v>
      </c>
      <c r="B8" s="379"/>
      <c r="C8" s="379"/>
      <c r="D8" s="379"/>
      <c r="E8" s="379"/>
      <c r="F8" s="379"/>
      <c r="G8" s="379"/>
      <c r="H8" s="379"/>
      <c r="I8" s="379"/>
      <c r="J8" s="379"/>
      <c r="K8" s="379"/>
      <c r="L8" s="379"/>
      <c r="M8" s="379"/>
      <c r="N8" s="379"/>
      <c r="O8" s="379"/>
      <c r="P8" s="379"/>
      <c r="Q8" s="379"/>
      <c r="R8" s="379"/>
      <c r="S8" s="379"/>
      <c r="T8" s="379"/>
    </row>
    <row r="9" spans="1:20" s="12"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2" customFormat="1" ht="18.75" customHeight="1" x14ac:dyDescent="0.2">
      <c r="A10" s="381" t="str">
        <f>'1. паспорт местоположение'!A9:C9</f>
        <v>Акционерное общество "Янтарьэнерго" ДЗО  ПАО "Россети"</v>
      </c>
      <c r="B10" s="381"/>
      <c r="C10" s="381"/>
      <c r="D10" s="381"/>
      <c r="E10" s="381"/>
      <c r="F10" s="381"/>
      <c r="G10" s="381"/>
      <c r="H10" s="381"/>
      <c r="I10" s="381"/>
      <c r="J10" s="381"/>
      <c r="K10" s="381"/>
      <c r="L10" s="381"/>
      <c r="M10" s="381"/>
      <c r="N10" s="381"/>
      <c r="O10" s="381"/>
      <c r="P10" s="381"/>
      <c r="Q10" s="381"/>
      <c r="R10" s="381"/>
      <c r="S10" s="381"/>
      <c r="T10" s="381"/>
    </row>
    <row r="11" spans="1:20" s="12" customFormat="1" ht="18.75" customHeight="1" x14ac:dyDescent="0.2">
      <c r="A11" s="376" t="s">
        <v>9</v>
      </c>
      <c r="B11" s="376"/>
      <c r="C11" s="376"/>
      <c r="D11" s="376"/>
      <c r="E11" s="376"/>
      <c r="F11" s="376"/>
      <c r="G11" s="376"/>
      <c r="H11" s="376"/>
      <c r="I11" s="376"/>
      <c r="J11" s="376"/>
      <c r="K11" s="376"/>
      <c r="L11" s="376"/>
      <c r="M11" s="376"/>
      <c r="N11" s="376"/>
      <c r="O11" s="376"/>
      <c r="P11" s="376"/>
      <c r="Q11" s="376"/>
      <c r="R11" s="376"/>
      <c r="S11" s="376"/>
      <c r="T11" s="376"/>
    </row>
    <row r="12" spans="1:20" s="12"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2" customFormat="1" ht="18.75" customHeight="1" x14ac:dyDescent="0.2">
      <c r="A13" s="381" t="str">
        <f>'1. паспорт местоположение'!A12:C12</f>
        <v>C_obj_111001_3110</v>
      </c>
      <c r="B13" s="381"/>
      <c r="C13" s="381"/>
      <c r="D13" s="381"/>
      <c r="E13" s="381"/>
      <c r="F13" s="381"/>
      <c r="G13" s="381"/>
      <c r="H13" s="381"/>
      <c r="I13" s="381"/>
      <c r="J13" s="381"/>
      <c r="K13" s="381"/>
      <c r="L13" s="381"/>
      <c r="M13" s="381"/>
      <c r="N13" s="381"/>
      <c r="O13" s="381"/>
      <c r="P13" s="381"/>
      <c r="Q13" s="381"/>
      <c r="R13" s="381"/>
      <c r="S13" s="381"/>
      <c r="T13" s="381"/>
    </row>
    <row r="14" spans="1:20" s="12" customFormat="1" ht="18.75" customHeight="1" x14ac:dyDescent="0.2">
      <c r="A14" s="376" t="s">
        <v>8</v>
      </c>
      <c r="B14" s="376"/>
      <c r="C14" s="376"/>
      <c r="D14" s="376"/>
      <c r="E14" s="376"/>
      <c r="F14" s="376"/>
      <c r="G14" s="376"/>
      <c r="H14" s="376"/>
      <c r="I14" s="376"/>
      <c r="J14" s="376"/>
      <c r="K14" s="376"/>
      <c r="L14" s="376"/>
      <c r="M14" s="376"/>
      <c r="N14" s="376"/>
      <c r="O14" s="376"/>
      <c r="P14" s="376"/>
      <c r="Q14" s="376"/>
      <c r="R14" s="376"/>
      <c r="S14" s="376"/>
      <c r="T14" s="376"/>
    </row>
    <row r="15" spans="1:20" s="9" customFormat="1" ht="15.75" customHeight="1" x14ac:dyDescent="0.2">
      <c r="A15" s="384"/>
      <c r="B15" s="384"/>
      <c r="C15" s="384"/>
      <c r="D15" s="384"/>
      <c r="E15" s="384"/>
      <c r="F15" s="384"/>
      <c r="G15" s="384"/>
      <c r="H15" s="384"/>
      <c r="I15" s="384"/>
      <c r="J15" s="384"/>
      <c r="K15" s="384"/>
      <c r="L15" s="384"/>
      <c r="M15" s="384"/>
      <c r="N15" s="384"/>
      <c r="O15" s="384"/>
      <c r="P15" s="384"/>
      <c r="Q15" s="384"/>
      <c r="R15" s="384"/>
      <c r="S15" s="384"/>
      <c r="T15" s="384"/>
    </row>
    <row r="16" spans="1:20" s="3" customFormat="1" ht="12" x14ac:dyDescent="0.2">
      <c r="A16" s="381" t="str">
        <f>'1. паспорт местоположение'!A15</f>
        <v xml:space="preserve"> Модернизация СОТИАССО на объектах ОАО"Янтарьэнерго" ПС О-54</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6" t="s">
        <v>7</v>
      </c>
      <c r="B17" s="376"/>
      <c r="C17" s="376"/>
      <c r="D17" s="376"/>
      <c r="E17" s="376"/>
      <c r="F17" s="376"/>
      <c r="G17" s="376"/>
      <c r="H17" s="376"/>
      <c r="I17" s="376"/>
      <c r="J17" s="376"/>
      <c r="K17" s="376"/>
      <c r="L17" s="376"/>
      <c r="M17" s="376"/>
      <c r="N17" s="376"/>
      <c r="O17" s="376"/>
      <c r="P17" s="376"/>
      <c r="Q17" s="376"/>
      <c r="R17" s="376"/>
      <c r="S17" s="376"/>
      <c r="T17" s="376"/>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8" t="s">
        <v>512</v>
      </c>
      <c r="B19" s="378"/>
      <c r="C19" s="378"/>
      <c r="D19" s="378"/>
      <c r="E19" s="378"/>
      <c r="F19" s="378"/>
      <c r="G19" s="378"/>
      <c r="H19" s="378"/>
      <c r="I19" s="378"/>
      <c r="J19" s="378"/>
      <c r="K19" s="378"/>
      <c r="L19" s="378"/>
      <c r="M19" s="378"/>
      <c r="N19" s="378"/>
      <c r="O19" s="378"/>
      <c r="P19" s="378"/>
      <c r="Q19" s="378"/>
      <c r="R19" s="378"/>
      <c r="S19" s="378"/>
      <c r="T19" s="378"/>
    </row>
    <row r="20" spans="1:113" s="64"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93" t="s">
        <v>6</v>
      </c>
      <c r="B21" s="396" t="s">
        <v>234</v>
      </c>
      <c r="C21" s="397"/>
      <c r="D21" s="400" t="s">
        <v>131</v>
      </c>
      <c r="E21" s="396" t="s">
        <v>541</v>
      </c>
      <c r="F21" s="397"/>
      <c r="G21" s="396" t="s">
        <v>285</v>
      </c>
      <c r="H21" s="397"/>
      <c r="I21" s="396" t="s">
        <v>130</v>
      </c>
      <c r="J21" s="397"/>
      <c r="K21" s="400" t="s">
        <v>129</v>
      </c>
      <c r="L21" s="396" t="s">
        <v>128</v>
      </c>
      <c r="M21" s="397"/>
      <c r="N21" s="396" t="s">
        <v>537</v>
      </c>
      <c r="O21" s="397"/>
      <c r="P21" s="400" t="s">
        <v>127</v>
      </c>
      <c r="Q21" s="389" t="s">
        <v>126</v>
      </c>
      <c r="R21" s="390"/>
      <c r="S21" s="389" t="s">
        <v>125</v>
      </c>
      <c r="T21" s="391"/>
    </row>
    <row r="22" spans="1:113" ht="204.75" customHeight="1" x14ac:dyDescent="0.25">
      <c r="A22" s="394"/>
      <c r="B22" s="398"/>
      <c r="C22" s="399"/>
      <c r="D22" s="403"/>
      <c r="E22" s="398"/>
      <c r="F22" s="399"/>
      <c r="G22" s="398"/>
      <c r="H22" s="399"/>
      <c r="I22" s="398"/>
      <c r="J22" s="399"/>
      <c r="K22" s="401"/>
      <c r="L22" s="398"/>
      <c r="M22" s="399"/>
      <c r="N22" s="398"/>
      <c r="O22" s="399"/>
      <c r="P22" s="401"/>
      <c r="Q22" s="112" t="s">
        <v>124</v>
      </c>
      <c r="R22" s="112" t="s">
        <v>511</v>
      </c>
      <c r="S22" s="112" t="s">
        <v>123</v>
      </c>
      <c r="T22" s="112" t="s">
        <v>122</v>
      </c>
    </row>
    <row r="23" spans="1:113" ht="51.75" customHeight="1" x14ac:dyDescent="0.25">
      <c r="A23" s="395"/>
      <c r="B23" s="169" t="s">
        <v>120</v>
      </c>
      <c r="C23" s="169" t="s">
        <v>121</v>
      </c>
      <c r="D23" s="401"/>
      <c r="E23" s="169" t="s">
        <v>120</v>
      </c>
      <c r="F23" s="169" t="s">
        <v>121</v>
      </c>
      <c r="G23" s="169" t="s">
        <v>120</v>
      </c>
      <c r="H23" s="169" t="s">
        <v>121</v>
      </c>
      <c r="I23" s="169" t="s">
        <v>120</v>
      </c>
      <c r="J23" s="169" t="s">
        <v>121</v>
      </c>
      <c r="K23" s="169" t="s">
        <v>120</v>
      </c>
      <c r="L23" s="169" t="s">
        <v>120</v>
      </c>
      <c r="M23" s="169" t="s">
        <v>121</v>
      </c>
      <c r="N23" s="169" t="s">
        <v>120</v>
      </c>
      <c r="O23" s="169" t="s">
        <v>121</v>
      </c>
      <c r="P23" s="170" t="s">
        <v>120</v>
      </c>
      <c r="Q23" s="112" t="s">
        <v>120</v>
      </c>
      <c r="R23" s="112" t="s">
        <v>120</v>
      </c>
      <c r="S23" s="112" t="s">
        <v>120</v>
      </c>
      <c r="T23" s="112"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2"/>
      <c r="R25" s="66"/>
      <c r="S25" s="17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402" t="s">
        <v>547</v>
      </c>
      <c r="C29" s="402"/>
      <c r="D29" s="402"/>
      <c r="E29" s="402"/>
      <c r="F29" s="402"/>
      <c r="G29" s="402"/>
      <c r="H29" s="402"/>
      <c r="I29" s="402"/>
      <c r="J29" s="402"/>
      <c r="K29" s="402"/>
      <c r="L29" s="402"/>
      <c r="M29" s="402"/>
      <c r="N29" s="402"/>
      <c r="O29" s="402"/>
      <c r="P29" s="402"/>
      <c r="Q29" s="402"/>
      <c r="R29" s="40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9" t="s">
        <v>10</v>
      </c>
      <c r="F7" s="379"/>
      <c r="G7" s="379"/>
      <c r="H7" s="379"/>
      <c r="I7" s="379"/>
      <c r="J7" s="379"/>
      <c r="K7" s="379"/>
      <c r="L7" s="379"/>
      <c r="M7" s="379"/>
      <c r="N7" s="379"/>
      <c r="O7" s="379"/>
      <c r="P7" s="379"/>
      <c r="Q7" s="379"/>
      <c r="R7" s="379"/>
      <c r="S7" s="379"/>
      <c r="T7" s="379"/>
      <c r="U7" s="379"/>
      <c r="V7" s="379"/>
      <c r="W7" s="379"/>
      <c r="X7" s="379"/>
      <c r="Y7" s="3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81" t="str">
        <f>'1. паспорт местоположение'!A9</f>
        <v>Акционерное общество "Янтарьэнерго" ДЗО  ПАО "Россети"</v>
      </c>
      <c r="F9" s="381"/>
      <c r="G9" s="381"/>
      <c r="H9" s="381"/>
      <c r="I9" s="381"/>
      <c r="J9" s="381"/>
      <c r="K9" s="381"/>
      <c r="L9" s="381"/>
      <c r="M9" s="381"/>
      <c r="N9" s="381"/>
      <c r="O9" s="381"/>
      <c r="P9" s="381"/>
      <c r="Q9" s="381"/>
      <c r="R9" s="381"/>
      <c r="S9" s="381"/>
      <c r="T9" s="381"/>
      <c r="U9" s="381"/>
      <c r="V9" s="381"/>
      <c r="W9" s="381"/>
      <c r="X9" s="381"/>
      <c r="Y9" s="381"/>
    </row>
    <row r="10" spans="1:27" s="12" customFormat="1" ht="18.75" customHeight="1" x14ac:dyDescent="0.2">
      <c r="E10" s="376" t="s">
        <v>9</v>
      </c>
      <c r="F10" s="376"/>
      <c r="G10" s="376"/>
      <c r="H10" s="376"/>
      <c r="I10" s="376"/>
      <c r="J10" s="376"/>
      <c r="K10" s="376"/>
      <c r="L10" s="376"/>
      <c r="M10" s="376"/>
      <c r="N10" s="376"/>
      <c r="O10" s="376"/>
      <c r="P10" s="376"/>
      <c r="Q10" s="376"/>
      <c r="R10" s="376"/>
      <c r="S10" s="376"/>
      <c r="T10" s="376"/>
      <c r="U10" s="376"/>
      <c r="V10" s="376"/>
      <c r="W10" s="376"/>
      <c r="X10" s="376"/>
      <c r="Y10" s="37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81" t="str">
        <f>'1. паспорт местоположение'!A12</f>
        <v>C_obj_111001_3110</v>
      </c>
      <c r="F12" s="381"/>
      <c r="G12" s="381"/>
      <c r="H12" s="381"/>
      <c r="I12" s="381"/>
      <c r="J12" s="381"/>
      <c r="K12" s="381"/>
      <c r="L12" s="381"/>
      <c r="M12" s="381"/>
      <c r="N12" s="381"/>
      <c r="O12" s="381"/>
      <c r="P12" s="381"/>
      <c r="Q12" s="381"/>
      <c r="R12" s="381"/>
      <c r="S12" s="381"/>
      <c r="T12" s="381"/>
      <c r="U12" s="381"/>
      <c r="V12" s="381"/>
      <c r="W12" s="381"/>
      <c r="X12" s="381"/>
      <c r="Y12" s="381"/>
    </row>
    <row r="13" spans="1:27" s="12" customFormat="1" ht="18.75" customHeight="1" x14ac:dyDescent="0.2">
      <c r="E13" s="376" t="s">
        <v>8</v>
      </c>
      <c r="F13" s="376"/>
      <c r="G13" s="376"/>
      <c r="H13" s="376"/>
      <c r="I13" s="376"/>
      <c r="J13" s="376"/>
      <c r="K13" s="376"/>
      <c r="L13" s="376"/>
      <c r="M13" s="376"/>
      <c r="N13" s="376"/>
      <c r="O13" s="376"/>
      <c r="P13" s="376"/>
      <c r="Q13" s="376"/>
      <c r="R13" s="376"/>
      <c r="S13" s="376"/>
      <c r="T13" s="376"/>
      <c r="U13" s="376"/>
      <c r="V13" s="376"/>
      <c r="W13" s="376"/>
      <c r="X13" s="376"/>
      <c r="Y13" s="3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81" t="str">
        <f>'1. паспорт местоположение'!A15</f>
        <v xml:space="preserve"> Модернизация СОТИАССО на объектах ОАО"Янтарьэнерго" ПС О-54</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76" t="s">
        <v>7</v>
      </c>
      <c r="F16" s="376"/>
      <c r="G16" s="376"/>
      <c r="H16" s="376"/>
      <c r="I16" s="376"/>
      <c r="J16" s="376"/>
      <c r="K16" s="376"/>
      <c r="L16" s="376"/>
      <c r="M16" s="376"/>
      <c r="N16" s="376"/>
      <c r="O16" s="376"/>
      <c r="P16" s="376"/>
      <c r="Q16" s="376"/>
      <c r="R16" s="376"/>
      <c r="S16" s="376"/>
      <c r="T16" s="376"/>
      <c r="U16" s="376"/>
      <c r="V16" s="376"/>
      <c r="W16" s="376"/>
      <c r="X16" s="376"/>
      <c r="Y16" s="3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514</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64" customFormat="1" ht="21" customHeight="1" x14ac:dyDescent="0.25"/>
    <row r="21" spans="1:27" ht="15.75" customHeight="1" x14ac:dyDescent="0.25">
      <c r="A21" s="404" t="s">
        <v>6</v>
      </c>
      <c r="B21" s="406" t="s">
        <v>521</v>
      </c>
      <c r="C21" s="407"/>
      <c r="D21" s="406" t="s">
        <v>523</v>
      </c>
      <c r="E21" s="407"/>
      <c r="F21" s="389" t="s">
        <v>103</v>
      </c>
      <c r="G21" s="391"/>
      <c r="H21" s="391"/>
      <c r="I21" s="390"/>
      <c r="J21" s="404" t="s">
        <v>524</v>
      </c>
      <c r="K21" s="406" t="s">
        <v>525</v>
      </c>
      <c r="L21" s="407"/>
      <c r="M21" s="406" t="s">
        <v>526</v>
      </c>
      <c r="N21" s="407"/>
      <c r="O21" s="406" t="s">
        <v>513</v>
      </c>
      <c r="P21" s="407"/>
      <c r="Q21" s="406" t="s">
        <v>136</v>
      </c>
      <c r="R21" s="407"/>
      <c r="S21" s="404" t="s">
        <v>135</v>
      </c>
      <c r="T21" s="404" t="s">
        <v>527</v>
      </c>
      <c r="U21" s="404" t="s">
        <v>522</v>
      </c>
      <c r="V21" s="406" t="s">
        <v>134</v>
      </c>
      <c r="W21" s="407"/>
      <c r="X21" s="389" t="s">
        <v>126</v>
      </c>
      <c r="Y21" s="391"/>
      <c r="Z21" s="389" t="s">
        <v>125</v>
      </c>
      <c r="AA21" s="391"/>
    </row>
    <row r="22" spans="1:27" ht="216" customHeight="1" x14ac:dyDescent="0.25">
      <c r="A22" s="410"/>
      <c r="B22" s="408"/>
      <c r="C22" s="409"/>
      <c r="D22" s="408"/>
      <c r="E22" s="409"/>
      <c r="F22" s="389" t="s">
        <v>133</v>
      </c>
      <c r="G22" s="390"/>
      <c r="H22" s="389" t="s">
        <v>132</v>
      </c>
      <c r="I22" s="390"/>
      <c r="J22" s="405"/>
      <c r="K22" s="408"/>
      <c r="L22" s="409"/>
      <c r="M22" s="408"/>
      <c r="N22" s="409"/>
      <c r="O22" s="408"/>
      <c r="P22" s="409"/>
      <c r="Q22" s="408"/>
      <c r="R22" s="409"/>
      <c r="S22" s="405"/>
      <c r="T22" s="405"/>
      <c r="U22" s="405"/>
      <c r="V22" s="408"/>
      <c r="W22" s="409"/>
      <c r="X22" s="112" t="s">
        <v>124</v>
      </c>
      <c r="Y22" s="112" t="s">
        <v>511</v>
      </c>
      <c r="Z22" s="112" t="s">
        <v>123</v>
      </c>
      <c r="AA22" s="112" t="s">
        <v>122</v>
      </c>
    </row>
    <row r="23" spans="1:27" ht="60" customHeight="1" x14ac:dyDescent="0.25">
      <c r="A23" s="405"/>
      <c r="B23" s="167" t="s">
        <v>120</v>
      </c>
      <c r="C23" s="167"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4"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7"/>
      <c r="AA26" s="57"/>
    </row>
    <row r="27" spans="1:27" s="62" customFormat="1" ht="12.75" x14ac:dyDescent="0.2">
      <c r="A27" s="63"/>
      <c r="B27" s="63"/>
      <c r="C27" s="63"/>
      <c r="E27" s="63"/>
      <c r="X27" s="116"/>
      <c r="Y27" s="116"/>
      <c r="Z27" s="116"/>
      <c r="AA27" s="116"/>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22"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5" t="str">
        <f>'1. паспорт местоположение'!A5:C5</f>
        <v>Год раскрытия информации: 2017 год</v>
      </c>
      <c r="B5" s="375"/>
      <c r="C5" s="37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9" t="s">
        <v>10</v>
      </c>
      <c r="B7" s="379"/>
      <c r="C7" s="379"/>
      <c r="D7" s="13"/>
      <c r="E7" s="13"/>
      <c r="F7" s="13"/>
      <c r="G7" s="13"/>
      <c r="H7" s="13"/>
      <c r="I7" s="13"/>
      <c r="J7" s="13"/>
      <c r="K7" s="13"/>
      <c r="L7" s="13"/>
      <c r="M7" s="13"/>
      <c r="N7" s="13"/>
      <c r="O7" s="13"/>
      <c r="P7" s="13"/>
      <c r="Q7" s="13"/>
      <c r="R7" s="13"/>
      <c r="S7" s="13"/>
      <c r="T7" s="13"/>
      <c r="U7" s="13"/>
    </row>
    <row r="8" spans="1:29" s="12" customFormat="1" ht="18.75" x14ac:dyDescent="0.2">
      <c r="A8" s="379"/>
      <c r="B8" s="379"/>
      <c r="C8" s="379"/>
      <c r="D8" s="14"/>
      <c r="E8" s="14"/>
      <c r="F8" s="14"/>
      <c r="G8" s="14"/>
      <c r="H8" s="13"/>
      <c r="I8" s="13"/>
      <c r="J8" s="13"/>
      <c r="K8" s="13"/>
      <c r="L8" s="13"/>
      <c r="M8" s="13"/>
      <c r="N8" s="13"/>
      <c r="O8" s="13"/>
      <c r="P8" s="13"/>
      <c r="Q8" s="13"/>
      <c r="R8" s="13"/>
      <c r="S8" s="13"/>
      <c r="T8" s="13"/>
      <c r="U8" s="13"/>
    </row>
    <row r="9" spans="1:29" s="12" customFormat="1" ht="18.75" x14ac:dyDescent="0.2">
      <c r="A9" s="381" t="str">
        <f>'1. паспорт местоположение'!A9:C9</f>
        <v>Акционерное общество "Янтарьэнерго" ДЗО  ПАО "Россети"</v>
      </c>
      <c r="B9" s="381"/>
      <c r="C9" s="381"/>
      <c r="D9" s="8"/>
      <c r="E9" s="8"/>
      <c r="F9" s="8"/>
      <c r="G9" s="8"/>
      <c r="H9" s="13"/>
      <c r="I9" s="13"/>
      <c r="J9" s="13"/>
      <c r="K9" s="13"/>
      <c r="L9" s="13"/>
      <c r="M9" s="13"/>
      <c r="N9" s="13"/>
      <c r="O9" s="13"/>
      <c r="P9" s="13"/>
      <c r="Q9" s="13"/>
      <c r="R9" s="13"/>
      <c r="S9" s="13"/>
      <c r="T9" s="13"/>
      <c r="U9" s="13"/>
    </row>
    <row r="10" spans="1:29" s="12" customFormat="1" ht="18.75" x14ac:dyDescent="0.2">
      <c r="A10" s="376" t="s">
        <v>9</v>
      </c>
      <c r="B10" s="376"/>
      <c r="C10" s="376"/>
      <c r="D10" s="6"/>
      <c r="E10" s="6"/>
      <c r="F10" s="6"/>
      <c r="G10" s="6"/>
      <c r="H10" s="13"/>
      <c r="I10" s="13"/>
      <c r="J10" s="13"/>
      <c r="K10" s="13"/>
      <c r="L10" s="13"/>
      <c r="M10" s="13"/>
      <c r="N10" s="13"/>
      <c r="O10" s="13"/>
      <c r="P10" s="13"/>
      <c r="Q10" s="13"/>
      <c r="R10" s="13"/>
      <c r="S10" s="13"/>
      <c r="T10" s="13"/>
      <c r="U10" s="13"/>
    </row>
    <row r="11" spans="1:29" s="12" customFormat="1" ht="18.75" x14ac:dyDescent="0.2">
      <c r="A11" s="379"/>
      <c r="B11" s="379"/>
      <c r="C11" s="379"/>
      <c r="D11" s="14"/>
      <c r="E11" s="14"/>
      <c r="F11" s="14"/>
      <c r="G11" s="14"/>
      <c r="H11" s="13"/>
      <c r="I11" s="13"/>
      <c r="J11" s="13"/>
      <c r="K11" s="13"/>
      <c r="L11" s="13"/>
      <c r="M11" s="13"/>
      <c r="N11" s="13"/>
      <c r="O11" s="13"/>
      <c r="P11" s="13"/>
      <c r="Q11" s="13"/>
      <c r="R11" s="13"/>
      <c r="S11" s="13"/>
      <c r="T11" s="13"/>
      <c r="U11" s="13"/>
    </row>
    <row r="12" spans="1:29" s="12" customFormat="1" ht="18.75" x14ac:dyDescent="0.2">
      <c r="A12" s="381" t="str">
        <f>'1. паспорт местоположение'!A12:C12</f>
        <v>C_obj_111001_3110</v>
      </c>
      <c r="B12" s="381"/>
      <c r="C12" s="381"/>
      <c r="D12" s="8"/>
      <c r="E12" s="8"/>
      <c r="F12" s="8"/>
      <c r="G12" s="8"/>
      <c r="H12" s="13"/>
      <c r="I12" s="13"/>
      <c r="J12" s="13"/>
      <c r="K12" s="13"/>
      <c r="L12" s="13"/>
      <c r="M12" s="13"/>
      <c r="N12" s="13"/>
      <c r="O12" s="13"/>
      <c r="P12" s="13"/>
      <c r="Q12" s="13"/>
      <c r="R12" s="13"/>
      <c r="S12" s="13"/>
      <c r="T12" s="13"/>
      <c r="U12" s="13"/>
    </row>
    <row r="13" spans="1:29" s="12" customFormat="1" ht="18.75" x14ac:dyDescent="0.2">
      <c r="A13" s="376" t="s">
        <v>8</v>
      </c>
      <c r="B13" s="376"/>
      <c r="C13" s="3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4"/>
      <c r="B14" s="384"/>
      <c r="C14" s="384"/>
      <c r="D14" s="10"/>
      <c r="E14" s="10"/>
      <c r="F14" s="10"/>
      <c r="G14" s="10"/>
      <c r="H14" s="10"/>
      <c r="I14" s="10"/>
      <c r="J14" s="10"/>
      <c r="K14" s="10"/>
      <c r="L14" s="10"/>
      <c r="M14" s="10"/>
      <c r="N14" s="10"/>
      <c r="O14" s="10"/>
      <c r="P14" s="10"/>
      <c r="Q14" s="10"/>
      <c r="R14" s="10"/>
      <c r="S14" s="10"/>
      <c r="T14" s="10"/>
      <c r="U14" s="10"/>
    </row>
    <row r="15" spans="1:29" s="3" customFormat="1" ht="12" x14ac:dyDescent="0.2">
      <c r="A15" s="381" t="str">
        <f>'1. паспорт местоположение'!A15</f>
        <v xml:space="preserve"> Модернизация СОТИАССО на объектах ОАО"Янтарьэнерго" ПС О-54</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6" t="s">
        <v>7</v>
      </c>
      <c r="B16" s="376"/>
      <c r="C16" s="376"/>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7" t="s">
        <v>506</v>
      </c>
      <c r="B18" s="377"/>
      <c r="C18" s="3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110.25" x14ac:dyDescent="0.2">
      <c r="A22" s="28" t="s">
        <v>66</v>
      </c>
      <c r="B22" s="34" t="s">
        <v>519</v>
      </c>
      <c r="C22" s="342" t="s">
        <v>620</v>
      </c>
      <c r="D22" s="33"/>
      <c r="E22" s="33"/>
      <c r="F22" s="32"/>
      <c r="G22" s="32"/>
      <c r="H22" s="32"/>
      <c r="I22" s="32"/>
      <c r="J22" s="32"/>
      <c r="K22" s="32"/>
      <c r="L22" s="32"/>
      <c r="M22" s="32"/>
      <c r="N22" s="32"/>
      <c r="O22" s="32"/>
      <c r="P22" s="32"/>
      <c r="Q22" s="31"/>
      <c r="R22" s="31"/>
      <c r="S22" s="31"/>
      <c r="T22" s="31"/>
      <c r="U22" s="31"/>
    </row>
    <row r="23" spans="1:21" ht="31.5" x14ac:dyDescent="0.25">
      <c r="A23" s="28" t="s">
        <v>64</v>
      </c>
      <c r="B23" s="30" t="s">
        <v>61</v>
      </c>
      <c r="C23" s="341" t="s">
        <v>562</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539</v>
      </c>
      <c r="C24" s="343" t="s">
        <v>621</v>
      </c>
      <c r="D24" s="27"/>
      <c r="E24" s="27"/>
      <c r="F24" s="27"/>
      <c r="G24" s="27"/>
      <c r="H24" s="27"/>
      <c r="I24" s="27"/>
      <c r="J24" s="27"/>
      <c r="K24" s="27"/>
      <c r="L24" s="27"/>
      <c r="M24" s="27"/>
      <c r="N24" s="27"/>
      <c r="O24" s="27"/>
      <c r="P24" s="27"/>
      <c r="Q24" s="27"/>
      <c r="R24" s="27"/>
      <c r="S24" s="27"/>
      <c r="T24" s="27"/>
      <c r="U24" s="27"/>
    </row>
    <row r="25" spans="1:21" ht="31.5" x14ac:dyDescent="0.25">
      <c r="A25" s="28" t="s">
        <v>62</v>
      </c>
      <c r="B25" s="30" t="s">
        <v>540</v>
      </c>
      <c r="C25" s="344">
        <v>5.2489999999999997</v>
      </c>
      <c r="D25" s="27"/>
      <c r="E25" s="27"/>
      <c r="F25" s="27"/>
      <c r="G25" s="27"/>
      <c r="H25" s="27"/>
      <c r="I25" s="27"/>
      <c r="J25" s="27"/>
      <c r="K25" s="27"/>
      <c r="L25" s="27"/>
      <c r="M25" s="27"/>
      <c r="N25" s="27"/>
      <c r="O25" s="27"/>
      <c r="P25" s="27"/>
      <c r="Q25" s="27"/>
      <c r="R25" s="27"/>
      <c r="S25" s="27"/>
      <c r="T25" s="27"/>
      <c r="U25" s="27"/>
    </row>
    <row r="26" spans="1:21" ht="31.5" x14ac:dyDescent="0.25">
      <c r="A26" s="28" t="s">
        <v>60</v>
      </c>
      <c r="B26" s="30" t="s">
        <v>242</v>
      </c>
      <c r="C26" s="340" t="s">
        <v>622</v>
      </c>
      <c r="D26" s="27"/>
      <c r="E26" s="27"/>
      <c r="F26" s="27"/>
      <c r="G26" s="27"/>
      <c r="H26" s="27"/>
      <c r="I26" s="27"/>
      <c r="J26" s="27"/>
      <c r="K26" s="27"/>
      <c r="L26" s="27"/>
      <c r="M26" s="27"/>
      <c r="N26" s="27"/>
      <c r="O26" s="27"/>
      <c r="P26" s="27"/>
      <c r="Q26" s="27"/>
      <c r="R26" s="27"/>
      <c r="S26" s="27"/>
      <c r="T26" s="27"/>
      <c r="U26" s="27"/>
    </row>
    <row r="27" spans="1:21" ht="63" x14ac:dyDescent="0.25">
      <c r="A27" s="28" t="s">
        <v>59</v>
      </c>
      <c r="B27" s="30" t="s">
        <v>520</v>
      </c>
      <c r="C27" s="343" t="s">
        <v>623</v>
      </c>
      <c r="D27" s="27"/>
      <c r="E27" s="27"/>
      <c r="F27" s="27"/>
      <c r="G27" s="27"/>
      <c r="H27" s="27"/>
      <c r="I27" s="27"/>
      <c r="J27" s="27"/>
      <c r="K27" s="27"/>
      <c r="L27" s="27"/>
      <c r="M27" s="27"/>
      <c r="N27" s="27"/>
      <c r="O27" s="27"/>
      <c r="P27" s="27"/>
      <c r="Q27" s="27"/>
      <c r="R27" s="27"/>
      <c r="S27" s="27"/>
      <c r="T27" s="27"/>
      <c r="U27" s="27"/>
    </row>
    <row r="28" spans="1:21" ht="15.75" x14ac:dyDescent="0.25">
      <c r="A28" s="28" t="s">
        <v>57</v>
      </c>
      <c r="B28" s="30" t="s">
        <v>58</v>
      </c>
      <c r="C28" s="342">
        <v>2018</v>
      </c>
      <c r="D28" s="27"/>
      <c r="E28" s="27"/>
      <c r="F28" s="27"/>
      <c r="G28" s="27"/>
      <c r="H28" s="27"/>
      <c r="I28" s="27"/>
      <c r="J28" s="27"/>
      <c r="K28" s="27"/>
      <c r="L28" s="27"/>
      <c r="M28" s="27"/>
      <c r="N28" s="27"/>
      <c r="O28" s="27"/>
      <c r="P28" s="27"/>
      <c r="Q28" s="27"/>
      <c r="R28" s="27"/>
      <c r="S28" s="27"/>
      <c r="T28" s="27"/>
      <c r="U28" s="27"/>
    </row>
    <row r="29" spans="1:21" ht="31.5" x14ac:dyDescent="0.25">
      <c r="A29" s="28" t="s">
        <v>55</v>
      </c>
      <c r="B29" s="29" t="s">
        <v>56</v>
      </c>
      <c r="C29" s="342">
        <v>2019</v>
      </c>
      <c r="D29" s="27"/>
      <c r="E29" s="27"/>
      <c r="F29" s="27"/>
      <c r="G29" s="27"/>
      <c r="H29" s="27"/>
      <c r="I29" s="27"/>
      <c r="J29" s="27"/>
      <c r="K29" s="27"/>
      <c r="L29" s="27"/>
      <c r="M29" s="27"/>
      <c r="N29" s="27"/>
      <c r="O29" s="27"/>
      <c r="P29" s="27"/>
      <c r="Q29" s="27"/>
      <c r="R29" s="27"/>
      <c r="S29" s="27"/>
      <c r="T29" s="27"/>
      <c r="U29" s="27"/>
    </row>
    <row r="30" spans="1:21" ht="31.5" x14ac:dyDescent="0.25">
      <c r="A30" s="28" t="s">
        <v>74</v>
      </c>
      <c r="B30" s="29" t="s">
        <v>54</v>
      </c>
      <c r="C30" s="340"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5" t="str">
        <f>'1. паспорт местоположение'!A5:C5</f>
        <v>Год раскрытия информации: 2017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79" t="s">
        <v>10</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64"/>
      <c r="AB6" s="164"/>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64"/>
      <c r="AB7" s="164"/>
    </row>
    <row r="8" spans="1:28" x14ac:dyDescent="0.25">
      <c r="A8" s="381" t="str">
        <f>'1. паспорт местоположение'!A9</f>
        <v>Акционерное общество "Янтарьэнерго"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165"/>
      <c r="AB8" s="165"/>
    </row>
    <row r="9" spans="1:28" ht="15.75" x14ac:dyDescent="0.25">
      <c r="A9" s="376" t="s">
        <v>9</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66"/>
      <c r="AB9" s="166"/>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64"/>
      <c r="AB10" s="164"/>
    </row>
    <row r="11" spans="1:28" x14ac:dyDescent="0.25">
      <c r="A11" s="381" t="str">
        <f>'1. паспорт местоположение'!A12:C12</f>
        <v>C_obj_111001_3110</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165"/>
      <c r="AB11" s="165"/>
    </row>
    <row r="12" spans="1:28" ht="15.75" x14ac:dyDescent="0.25">
      <c r="A12" s="376" t="s">
        <v>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66"/>
      <c r="AB12" s="166"/>
    </row>
    <row r="13" spans="1:28" ht="18.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11"/>
      <c r="AB13" s="11"/>
    </row>
    <row r="14" spans="1:28" x14ac:dyDescent="0.25">
      <c r="A14" s="381" t="str">
        <f>'1. паспорт местоположение'!A15</f>
        <v xml:space="preserve"> Модернизация СОТИАССО на объектах ОАО"Янтарьэнерго" ПС О-54</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65"/>
      <c r="AB14" s="165"/>
    </row>
    <row r="15" spans="1:28" ht="15.75"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66"/>
      <c r="AB15" s="166"/>
    </row>
    <row r="16" spans="1:28"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75"/>
      <c r="AB16" s="175"/>
    </row>
    <row r="17" spans="1:2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75"/>
      <c r="AB17" s="175"/>
    </row>
    <row r="18" spans="1:28"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75"/>
      <c r="AB18" s="175"/>
    </row>
    <row r="19" spans="1:2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75"/>
      <c r="AB19" s="175"/>
    </row>
    <row r="20" spans="1:28" x14ac:dyDescent="0.2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176"/>
      <c r="AB20" s="176"/>
    </row>
    <row r="21" spans="1:28" x14ac:dyDescent="0.25">
      <c r="A21" s="412"/>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176"/>
      <c r="AB21" s="176"/>
    </row>
    <row r="22" spans="1:28" x14ac:dyDescent="0.25">
      <c r="A22" s="413" t="s">
        <v>538</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177"/>
      <c r="AB22" s="177"/>
    </row>
    <row r="23" spans="1:28" ht="32.25" customHeight="1" x14ac:dyDescent="0.25">
      <c r="A23" s="415" t="s">
        <v>386</v>
      </c>
      <c r="B23" s="416"/>
      <c r="C23" s="416"/>
      <c r="D23" s="416"/>
      <c r="E23" s="416"/>
      <c r="F23" s="416"/>
      <c r="G23" s="416"/>
      <c r="H23" s="416"/>
      <c r="I23" s="416"/>
      <c r="J23" s="416"/>
      <c r="K23" s="416"/>
      <c r="L23" s="417"/>
      <c r="M23" s="414" t="s">
        <v>387</v>
      </c>
      <c r="N23" s="414"/>
      <c r="O23" s="414"/>
      <c r="P23" s="414"/>
      <c r="Q23" s="414"/>
      <c r="R23" s="414"/>
      <c r="S23" s="414"/>
      <c r="T23" s="414"/>
      <c r="U23" s="414"/>
      <c r="V23" s="414"/>
      <c r="W23" s="414"/>
      <c r="X23" s="414"/>
      <c r="Y23" s="414"/>
      <c r="Z23" s="414"/>
    </row>
    <row r="24" spans="1:28" ht="151.5" customHeight="1" x14ac:dyDescent="0.25">
      <c r="A24" s="109" t="s">
        <v>245</v>
      </c>
      <c r="B24" s="110" t="s">
        <v>274</v>
      </c>
      <c r="C24" s="109" t="s">
        <v>380</v>
      </c>
      <c r="D24" s="109" t="s">
        <v>246</v>
      </c>
      <c r="E24" s="109" t="s">
        <v>381</v>
      </c>
      <c r="F24" s="109" t="s">
        <v>383</v>
      </c>
      <c r="G24" s="109" t="s">
        <v>382</v>
      </c>
      <c r="H24" s="109" t="s">
        <v>247</v>
      </c>
      <c r="I24" s="109" t="s">
        <v>384</v>
      </c>
      <c r="J24" s="109" t="s">
        <v>279</v>
      </c>
      <c r="K24" s="110" t="s">
        <v>273</v>
      </c>
      <c r="L24" s="110" t="s">
        <v>248</v>
      </c>
      <c r="M24" s="111" t="s">
        <v>293</v>
      </c>
      <c r="N24" s="110" t="s">
        <v>549</v>
      </c>
      <c r="O24" s="109" t="s">
        <v>290</v>
      </c>
      <c r="P24" s="109" t="s">
        <v>291</v>
      </c>
      <c r="Q24" s="109" t="s">
        <v>289</v>
      </c>
      <c r="R24" s="109" t="s">
        <v>247</v>
      </c>
      <c r="S24" s="109" t="s">
        <v>288</v>
      </c>
      <c r="T24" s="109" t="s">
        <v>287</v>
      </c>
      <c r="U24" s="109" t="s">
        <v>379</v>
      </c>
      <c r="V24" s="109" t="s">
        <v>289</v>
      </c>
      <c r="W24" s="124" t="s">
        <v>272</v>
      </c>
      <c r="X24" s="124" t="s">
        <v>304</v>
      </c>
      <c r="Y24" s="124" t="s">
        <v>305</v>
      </c>
      <c r="Z24" s="126" t="s">
        <v>302</v>
      </c>
    </row>
    <row r="25" spans="1:28" ht="16.5" customHeight="1" x14ac:dyDescent="0.25">
      <c r="A25" s="109">
        <v>1</v>
      </c>
      <c r="B25" s="110">
        <v>2</v>
      </c>
      <c r="C25" s="109">
        <v>3</v>
      </c>
      <c r="D25" s="110">
        <v>4</v>
      </c>
      <c r="E25" s="109">
        <v>5</v>
      </c>
      <c r="F25" s="110">
        <v>6</v>
      </c>
      <c r="G25" s="109">
        <v>7</v>
      </c>
      <c r="H25" s="110">
        <v>8</v>
      </c>
      <c r="I25" s="109">
        <v>9</v>
      </c>
      <c r="J25" s="110">
        <v>10</v>
      </c>
      <c r="K25" s="178">
        <v>11</v>
      </c>
      <c r="L25" s="110">
        <v>12</v>
      </c>
      <c r="M25" s="178">
        <v>13</v>
      </c>
      <c r="N25" s="110">
        <v>14</v>
      </c>
      <c r="O25" s="178">
        <v>15</v>
      </c>
      <c r="P25" s="110">
        <v>16</v>
      </c>
      <c r="Q25" s="178">
        <v>17</v>
      </c>
      <c r="R25" s="110">
        <v>18</v>
      </c>
      <c r="S25" s="178">
        <v>19</v>
      </c>
      <c r="T25" s="110">
        <v>20</v>
      </c>
      <c r="U25" s="178">
        <v>21</v>
      </c>
      <c r="V25" s="110">
        <v>22</v>
      </c>
      <c r="W25" s="178">
        <v>23</v>
      </c>
      <c r="X25" s="110">
        <v>24</v>
      </c>
      <c r="Y25" s="178">
        <v>25</v>
      </c>
      <c r="Z25" s="110">
        <v>26</v>
      </c>
    </row>
    <row r="26" spans="1:28" ht="45.75" customHeight="1" x14ac:dyDescent="0.25">
      <c r="A26" s="102" t="s">
        <v>364</v>
      </c>
      <c r="B26" s="108"/>
      <c r="C26" s="104" t="s">
        <v>366</v>
      </c>
      <c r="D26" s="104" t="s">
        <v>367</v>
      </c>
      <c r="E26" s="104" t="s">
        <v>368</v>
      </c>
      <c r="F26" s="104" t="s">
        <v>284</v>
      </c>
      <c r="G26" s="104" t="s">
        <v>369</v>
      </c>
      <c r="H26" s="104" t="s">
        <v>247</v>
      </c>
      <c r="I26" s="104" t="s">
        <v>370</v>
      </c>
      <c r="J26" s="104" t="s">
        <v>371</v>
      </c>
      <c r="K26" s="101"/>
      <c r="L26" s="105" t="s">
        <v>270</v>
      </c>
      <c r="M26" s="107" t="s">
        <v>286</v>
      </c>
      <c r="N26" s="101"/>
      <c r="O26" s="101"/>
      <c r="P26" s="101"/>
      <c r="Q26" s="101"/>
      <c r="R26" s="101"/>
      <c r="S26" s="101"/>
      <c r="T26" s="101"/>
      <c r="U26" s="101"/>
      <c r="V26" s="101"/>
      <c r="W26" s="101"/>
      <c r="X26" s="101"/>
      <c r="Y26" s="101"/>
      <c r="Z26" s="103" t="s">
        <v>303</v>
      </c>
    </row>
    <row r="27" spans="1:28" x14ac:dyDescent="0.25">
      <c r="A27" s="101" t="s">
        <v>249</v>
      </c>
      <c r="B27" s="101" t="s">
        <v>275</v>
      </c>
      <c r="C27" s="101" t="s">
        <v>254</v>
      </c>
      <c r="D27" s="101" t="s">
        <v>255</v>
      </c>
      <c r="E27" s="101" t="s">
        <v>294</v>
      </c>
      <c r="F27" s="104" t="s">
        <v>250</v>
      </c>
      <c r="G27" s="104" t="s">
        <v>298</v>
      </c>
      <c r="H27" s="101" t="s">
        <v>247</v>
      </c>
      <c r="I27" s="104" t="s">
        <v>280</v>
      </c>
      <c r="J27" s="104" t="s">
        <v>262</v>
      </c>
      <c r="K27" s="105" t="s">
        <v>266</v>
      </c>
      <c r="L27" s="101"/>
      <c r="M27" s="105" t="s">
        <v>292</v>
      </c>
      <c r="N27" s="101"/>
      <c r="O27" s="101"/>
      <c r="P27" s="101"/>
      <c r="Q27" s="101"/>
      <c r="R27" s="101"/>
      <c r="S27" s="101"/>
      <c r="T27" s="101"/>
      <c r="U27" s="101"/>
      <c r="V27" s="101"/>
      <c r="W27" s="101"/>
      <c r="X27" s="101"/>
      <c r="Y27" s="101"/>
      <c r="Z27" s="101"/>
    </row>
    <row r="28" spans="1:28" x14ac:dyDescent="0.25">
      <c r="A28" s="101" t="s">
        <v>249</v>
      </c>
      <c r="B28" s="101" t="s">
        <v>276</v>
      </c>
      <c r="C28" s="101" t="s">
        <v>256</v>
      </c>
      <c r="D28" s="101" t="s">
        <v>257</v>
      </c>
      <c r="E28" s="101" t="s">
        <v>295</v>
      </c>
      <c r="F28" s="104" t="s">
        <v>251</v>
      </c>
      <c r="G28" s="104" t="s">
        <v>299</v>
      </c>
      <c r="H28" s="101" t="s">
        <v>247</v>
      </c>
      <c r="I28" s="104" t="s">
        <v>281</v>
      </c>
      <c r="J28" s="104" t="s">
        <v>263</v>
      </c>
      <c r="K28" s="105" t="s">
        <v>267</v>
      </c>
      <c r="L28" s="106"/>
      <c r="M28" s="105" t="s">
        <v>0</v>
      </c>
      <c r="N28" s="105"/>
      <c r="O28" s="105"/>
      <c r="P28" s="105"/>
      <c r="Q28" s="105"/>
      <c r="R28" s="105"/>
      <c r="S28" s="105"/>
      <c r="T28" s="105"/>
      <c r="U28" s="105"/>
      <c r="V28" s="105"/>
      <c r="W28" s="105"/>
      <c r="X28" s="105"/>
      <c r="Y28" s="105"/>
      <c r="Z28" s="105"/>
    </row>
    <row r="29" spans="1:28" x14ac:dyDescent="0.25">
      <c r="A29" s="101" t="s">
        <v>249</v>
      </c>
      <c r="B29" s="101" t="s">
        <v>277</v>
      </c>
      <c r="C29" s="101" t="s">
        <v>258</v>
      </c>
      <c r="D29" s="101" t="s">
        <v>259</v>
      </c>
      <c r="E29" s="101" t="s">
        <v>296</v>
      </c>
      <c r="F29" s="104" t="s">
        <v>252</v>
      </c>
      <c r="G29" s="104" t="s">
        <v>300</v>
      </c>
      <c r="H29" s="101" t="s">
        <v>247</v>
      </c>
      <c r="I29" s="104" t="s">
        <v>282</v>
      </c>
      <c r="J29" s="104" t="s">
        <v>264</v>
      </c>
      <c r="K29" s="105" t="s">
        <v>268</v>
      </c>
      <c r="L29" s="106"/>
      <c r="M29" s="101"/>
      <c r="N29" s="101"/>
      <c r="O29" s="101"/>
      <c r="P29" s="101"/>
      <c r="Q29" s="101"/>
      <c r="R29" s="101"/>
      <c r="S29" s="101"/>
      <c r="T29" s="101"/>
      <c r="U29" s="101"/>
      <c r="V29" s="101"/>
      <c r="W29" s="101"/>
      <c r="X29" s="101"/>
      <c r="Y29" s="101"/>
      <c r="Z29" s="101"/>
    </row>
    <row r="30" spans="1:28" x14ac:dyDescent="0.25">
      <c r="A30" s="101" t="s">
        <v>249</v>
      </c>
      <c r="B30" s="101" t="s">
        <v>278</v>
      </c>
      <c r="C30" s="101" t="s">
        <v>260</v>
      </c>
      <c r="D30" s="101" t="s">
        <v>261</v>
      </c>
      <c r="E30" s="101" t="s">
        <v>297</v>
      </c>
      <c r="F30" s="104" t="s">
        <v>253</v>
      </c>
      <c r="G30" s="104" t="s">
        <v>301</v>
      </c>
      <c r="H30" s="101" t="s">
        <v>247</v>
      </c>
      <c r="I30" s="104" t="s">
        <v>283</v>
      </c>
      <c r="J30" s="104" t="s">
        <v>265</v>
      </c>
      <c r="K30" s="105" t="s">
        <v>269</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365</v>
      </c>
      <c r="B32" s="108"/>
      <c r="C32" s="104" t="s">
        <v>372</v>
      </c>
      <c r="D32" s="104" t="s">
        <v>373</v>
      </c>
      <c r="E32" s="104" t="s">
        <v>374</v>
      </c>
      <c r="F32" s="104" t="s">
        <v>375</v>
      </c>
      <c r="G32" s="104" t="s">
        <v>376</v>
      </c>
      <c r="H32" s="104" t="s">
        <v>247</v>
      </c>
      <c r="I32" s="104" t="s">
        <v>377</v>
      </c>
      <c r="J32" s="104" t="s">
        <v>378</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5" t="str">
        <f>'1. паспорт местоположение'!A5:C5</f>
        <v>Год раскрытия информации: 2017 год</v>
      </c>
      <c r="B5" s="375"/>
      <c r="C5" s="375"/>
      <c r="D5" s="375"/>
      <c r="E5" s="375"/>
      <c r="F5" s="375"/>
      <c r="G5" s="375"/>
      <c r="H5" s="375"/>
      <c r="I5" s="375"/>
      <c r="J5" s="375"/>
      <c r="K5" s="375"/>
      <c r="L5" s="375"/>
      <c r="M5" s="375"/>
      <c r="N5" s="375"/>
      <c r="O5" s="375"/>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9" t="s">
        <v>10</v>
      </c>
      <c r="B7" s="379"/>
      <c r="C7" s="379"/>
      <c r="D7" s="379"/>
      <c r="E7" s="379"/>
      <c r="F7" s="379"/>
      <c r="G7" s="379"/>
      <c r="H7" s="379"/>
      <c r="I7" s="379"/>
      <c r="J7" s="379"/>
      <c r="K7" s="379"/>
      <c r="L7" s="379"/>
      <c r="M7" s="379"/>
      <c r="N7" s="379"/>
      <c r="O7" s="379"/>
      <c r="P7" s="13"/>
      <c r="Q7" s="13"/>
      <c r="R7" s="13"/>
      <c r="S7" s="13"/>
      <c r="T7" s="13"/>
      <c r="U7" s="13"/>
      <c r="V7" s="13"/>
      <c r="W7" s="13"/>
      <c r="X7" s="13"/>
      <c r="Y7" s="13"/>
      <c r="Z7" s="13"/>
    </row>
    <row r="8" spans="1:28" s="12" customFormat="1" ht="18.75" x14ac:dyDescent="0.2">
      <c r="A8" s="379"/>
      <c r="B8" s="379"/>
      <c r="C8" s="379"/>
      <c r="D8" s="379"/>
      <c r="E8" s="379"/>
      <c r="F8" s="379"/>
      <c r="G8" s="379"/>
      <c r="H8" s="379"/>
      <c r="I8" s="379"/>
      <c r="J8" s="379"/>
      <c r="K8" s="379"/>
      <c r="L8" s="379"/>
      <c r="M8" s="379"/>
      <c r="N8" s="379"/>
      <c r="O8" s="379"/>
      <c r="P8" s="13"/>
      <c r="Q8" s="13"/>
      <c r="R8" s="13"/>
      <c r="S8" s="13"/>
      <c r="T8" s="13"/>
      <c r="U8" s="13"/>
      <c r="V8" s="13"/>
      <c r="W8" s="13"/>
      <c r="X8" s="13"/>
      <c r="Y8" s="13"/>
      <c r="Z8" s="13"/>
    </row>
    <row r="9" spans="1:28" s="12" customFormat="1" ht="18.75" x14ac:dyDescent="0.2">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c r="M9" s="381"/>
      <c r="N9" s="381"/>
      <c r="O9" s="381"/>
      <c r="P9" s="13"/>
      <c r="Q9" s="13"/>
      <c r="R9" s="13"/>
      <c r="S9" s="13"/>
      <c r="T9" s="13"/>
      <c r="U9" s="13"/>
      <c r="V9" s="13"/>
      <c r="W9" s="13"/>
      <c r="X9" s="13"/>
      <c r="Y9" s="13"/>
      <c r="Z9" s="13"/>
    </row>
    <row r="10" spans="1:28" s="12" customFormat="1" ht="18.75" x14ac:dyDescent="0.2">
      <c r="A10" s="376" t="s">
        <v>9</v>
      </c>
      <c r="B10" s="376"/>
      <c r="C10" s="376"/>
      <c r="D10" s="376"/>
      <c r="E10" s="376"/>
      <c r="F10" s="376"/>
      <c r="G10" s="376"/>
      <c r="H10" s="376"/>
      <c r="I10" s="376"/>
      <c r="J10" s="376"/>
      <c r="K10" s="376"/>
      <c r="L10" s="376"/>
      <c r="M10" s="376"/>
      <c r="N10" s="376"/>
      <c r="O10" s="376"/>
      <c r="P10" s="13"/>
      <c r="Q10" s="13"/>
      <c r="R10" s="13"/>
      <c r="S10" s="13"/>
      <c r="T10" s="13"/>
      <c r="U10" s="13"/>
      <c r="V10" s="13"/>
      <c r="W10" s="13"/>
      <c r="X10" s="13"/>
      <c r="Y10" s="13"/>
      <c r="Z10" s="13"/>
    </row>
    <row r="11" spans="1:28" s="12" customFormat="1" ht="18.75" x14ac:dyDescent="0.2">
      <c r="A11" s="379"/>
      <c r="B11" s="379"/>
      <c r="C11" s="379"/>
      <c r="D11" s="379"/>
      <c r="E11" s="379"/>
      <c r="F11" s="379"/>
      <c r="G11" s="379"/>
      <c r="H11" s="379"/>
      <c r="I11" s="379"/>
      <c r="J11" s="379"/>
      <c r="K11" s="379"/>
      <c r="L11" s="379"/>
      <c r="M11" s="379"/>
      <c r="N11" s="379"/>
      <c r="O11" s="379"/>
      <c r="P11" s="13"/>
      <c r="Q11" s="13"/>
      <c r="R11" s="13"/>
      <c r="S11" s="13"/>
      <c r="T11" s="13"/>
      <c r="U11" s="13"/>
      <c r="V11" s="13"/>
      <c r="W11" s="13"/>
      <c r="X11" s="13"/>
      <c r="Y11" s="13"/>
      <c r="Z11" s="13"/>
    </row>
    <row r="12" spans="1:28" s="12" customFormat="1" ht="18.75" x14ac:dyDescent="0.2">
      <c r="A12" s="381" t="str">
        <f>'1. паспорт местоположение'!A12:C12</f>
        <v>C_obj_111001_3110</v>
      </c>
      <c r="B12" s="381"/>
      <c r="C12" s="381"/>
      <c r="D12" s="381"/>
      <c r="E12" s="381"/>
      <c r="F12" s="381"/>
      <c r="G12" s="381"/>
      <c r="H12" s="381"/>
      <c r="I12" s="381"/>
      <c r="J12" s="381"/>
      <c r="K12" s="381"/>
      <c r="L12" s="381"/>
      <c r="M12" s="381"/>
      <c r="N12" s="381"/>
      <c r="O12" s="381"/>
      <c r="P12" s="13"/>
      <c r="Q12" s="13"/>
      <c r="R12" s="13"/>
      <c r="S12" s="13"/>
      <c r="T12" s="13"/>
      <c r="U12" s="13"/>
      <c r="V12" s="13"/>
      <c r="W12" s="13"/>
      <c r="X12" s="13"/>
      <c r="Y12" s="13"/>
      <c r="Z12" s="13"/>
    </row>
    <row r="13" spans="1:28" s="12" customFormat="1" ht="18.75" x14ac:dyDescent="0.2">
      <c r="A13" s="376" t="s">
        <v>8</v>
      </c>
      <c r="B13" s="376"/>
      <c r="C13" s="376"/>
      <c r="D13" s="376"/>
      <c r="E13" s="376"/>
      <c r="F13" s="376"/>
      <c r="G13" s="376"/>
      <c r="H13" s="376"/>
      <c r="I13" s="376"/>
      <c r="J13" s="376"/>
      <c r="K13" s="376"/>
      <c r="L13" s="376"/>
      <c r="M13" s="376"/>
      <c r="N13" s="376"/>
      <c r="O13" s="376"/>
      <c r="P13" s="13"/>
      <c r="Q13" s="13"/>
      <c r="R13" s="13"/>
      <c r="S13" s="13"/>
      <c r="T13" s="13"/>
      <c r="U13" s="13"/>
      <c r="V13" s="13"/>
      <c r="W13" s="13"/>
      <c r="X13" s="13"/>
      <c r="Y13" s="13"/>
      <c r="Z13" s="13"/>
    </row>
    <row r="14" spans="1:28" s="9" customFormat="1" ht="15.75" customHeight="1" x14ac:dyDescent="0.2">
      <c r="A14" s="384"/>
      <c r="B14" s="384"/>
      <c r="C14" s="384"/>
      <c r="D14" s="384"/>
      <c r="E14" s="384"/>
      <c r="F14" s="384"/>
      <c r="G14" s="384"/>
      <c r="H14" s="384"/>
      <c r="I14" s="384"/>
      <c r="J14" s="384"/>
      <c r="K14" s="384"/>
      <c r="L14" s="384"/>
      <c r="M14" s="384"/>
      <c r="N14" s="384"/>
      <c r="O14" s="384"/>
      <c r="P14" s="10"/>
      <c r="Q14" s="10"/>
      <c r="R14" s="10"/>
      <c r="S14" s="10"/>
      <c r="T14" s="10"/>
      <c r="U14" s="10"/>
      <c r="V14" s="10"/>
      <c r="W14" s="10"/>
      <c r="X14" s="10"/>
      <c r="Y14" s="10"/>
      <c r="Z14" s="10"/>
    </row>
    <row r="15" spans="1:28" s="3" customFormat="1" ht="12" x14ac:dyDescent="0.2">
      <c r="A15" s="381" t="str">
        <f>'1. паспорт местоположение'!A15</f>
        <v xml:space="preserve"> Модернизация СОТИАССО на объектах ОАО"Янтарьэнерго" ПС О-54</v>
      </c>
      <c r="B15" s="381"/>
      <c r="C15" s="381"/>
      <c r="D15" s="381"/>
      <c r="E15" s="381"/>
      <c r="F15" s="381"/>
      <c r="G15" s="381"/>
      <c r="H15" s="381"/>
      <c r="I15" s="381"/>
      <c r="J15" s="381"/>
      <c r="K15" s="381"/>
      <c r="L15" s="381"/>
      <c r="M15" s="381"/>
      <c r="N15" s="381"/>
      <c r="O15" s="381"/>
      <c r="P15" s="8"/>
      <c r="Q15" s="8"/>
      <c r="R15" s="8"/>
      <c r="S15" s="8"/>
      <c r="T15" s="8"/>
      <c r="U15" s="8"/>
      <c r="V15" s="8"/>
      <c r="W15" s="8"/>
      <c r="X15" s="8"/>
      <c r="Y15" s="8"/>
      <c r="Z15" s="8"/>
    </row>
    <row r="16" spans="1:28" s="3" customFormat="1" ht="15" customHeight="1" x14ac:dyDescent="0.2">
      <c r="A16" s="376" t="s">
        <v>7</v>
      </c>
      <c r="B16" s="376"/>
      <c r="C16" s="376"/>
      <c r="D16" s="376"/>
      <c r="E16" s="376"/>
      <c r="F16" s="376"/>
      <c r="G16" s="376"/>
      <c r="H16" s="376"/>
      <c r="I16" s="376"/>
      <c r="J16" s="376"/>
      <c r="K16" s="376"/>
      <c r="L16" s="376"/>
      <c r="M16" s="376"/>
      <c r="N16" s="376"/>
      <c r="O16" s="376"/>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8" t="s">
        <v>515</v>
      </c>
      <c r="B18" s="418"/>
      <c r="C18" s="418"/>
      <c r="D18" s="418"/>
      <c r="E18" s="418"/>
      <c r="F18" s="418"/>
      <c r="G18" s="418"/>
      <c r="H18" s="418"/>
      <c r="I18" s="418"/>
      <c r="J18" s="418"/>
      <c r="K18" s="418"/>
      <c r="L18" s="418"/>
      <c r="M18" s="418"/>
      <c r="N18" s="418"/>
      <c r="O18" s="418"/>
      <c r="P18" s="7"/>
      <c r="Q18" s="7"/>
      <c r="R18" s="7"/>
      <c r="S18" s="7"/>
      <c r="T18" s="7"/>
      <c r="U18" s="7"/>
      <c r="V18" s="7"/>
      <c r="W18" s="7"/>
      <c r="X18" s="7"/>
      <c r="Y18" s="7"/>
      <c r="Z18" s="7"/>
    </row>
    <row r="19" spans="1:26" s="3" customFormat="1" ht="78" customHeight="1" x14ac:dyDescent="0.2">
      <c r="A19" s="385" t="s">
        <v>6</v>
      </c>
      <c r="B19" s="385" t="s">
        <v>89</v>
      </c>
      <c r="C19" s="385" t="s">
        <v>88</v>
      </c>
      <c r="D19" s="385" t="s">
        <v>77</v>
      </c>
      <c r="E19" s="419" t="s">
        <v>87</v>
      </c>
      <c r="F19" s="420"/>
      <c r="G19" s="420"/>
      <c r="H19" s="420"/>
      <c r="I19" s="421"/>
      <c r="J19" s="385" t="s">
        <v>86</v>
      </c>
      <c r="K19" s="385"/>
      <c r="L19" s="385"/>
      <c r="M19" s="385"/>
      <c r="N19" s="385"/>
      <c r="O19" s="385"/>
      <c r="P19" s="4"/>
      <c r="Q19" s="4"/>
      <c r="R19" s="4"/>
      <c r="S19" s="4"/>
      <c r="T19" s="4"/>
      <c r="U19" s="4"/>
      <c r="V19" s="4"/>
      <c r="W19" s="4"/>
    </row>
    <row r="20" spans="1:26" s="3" customFormat="1" ht="51" customHeight="1" x14ac:dyDescent="0.2">
      <c r="A20" s="385"/>
      <c r="B20" s="385"/>
      <c r="C20" s="385"/>
      <c r="D20" s="385"/>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0" zoomScaleNormal="80" workbookViewId="0">
      <selection activeCell="C24" sqref="C24"/>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35" t="str">
        <f>'1. паспорт местоположение'!A5:C5</f>
        <v>Год раскрытия информации: 2017 год</v>
      </c>
      <c r="B5" s="435"/>
      <c r="C5" s="435"/>
      <c r="D5" s="435"/>
      <c r="E5" s="435"/>
      <c r="F5" s="435"/>
      <c r="G5" s="435"/>
      <c r="H5" s="435"/>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79" t="str">
        <f>'[1]1. паспорт местоположение'!A7:C7</f>
        <v xml:space="preserve">Паспорт инвестиционного проекта </v>
      </c>
      <c r="B7" s="379"/>
      <c r="C7" s="379"/>
      <c r="D7" s="379"/>
      <c r="E7" s="379"/>
      <c r="F7" s="379"/>
      <c r="G7" s="379"/>
      <c r="H7" s="379"/>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204"/>
      <c r="AR7" s="204"/>
    </row>
    <row r="8" spans="1:44" ht="18.75" x14ac:dyDescent="0.2">
      <c r="A8" s="194"/>
      <c r="B8" s="194"/>
      <c r="C8" s="194"/>
      <c r="D8" s="194"/>
      <c r="E8" s="194"/>
      <c r="F8" s="194"/>
      <c r="G8" s="194"/>
      <c r="H8" s="194"/>
      <c r="I8" s="194"/>
      <c r="J8" s="194"/>
      <c r="K8" s="194"/>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201"/>
      <c r="AR8" s="201"/>
    </row>
    <row r="9" spans="1:44" ht="18.75" x14ac:dyDescent="0.2">
      <c r="A9" s="378" t="str">
        <f>'1. паспорт местоположение'!A9:C9</f>
        <v>Акционерное общество "Янтарьэнерго" ДЗО  ПАО "Россети"</v>
      </c>
      <c r="B9" s="378"/>
      <c r="C9" s="378"/>
      <c r="D9" s="378"/>
      <c r="E9" s="378"/>
      <c r="F9" s="378"/>
      <c r="G9" s="378"/>
      <c r="H9" s="378"/>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205"/>
      <c r="AR9" s="205"/>
    </row>
    <row r="10" spans="1:44" x14ac:dyDescent="0.2">
      <c r="A10" s="376" t="s">
        <v>9</v>
      </c>
      <c r="B10" s="376"/>
      <c r="C10" s="376"/>
      <c r="D10" s="376"/>
      <c r="E10" s="376"/>
      <c r="F10" s="376"/>
      <c r="G10" s="376"/>
      <c r="H10" s="37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206"/>
      <c r="AR10" s="206"/>
    </row>
    <row r="11" spans="1:44" ht="18.75" x14ac:dyDescent="0.2">
      <c r="A11" s="194"/>
      <c r="B11" s="194"/>
      <c r="C11" s="194"/>
      <c r="D11" s="194"/>
      <c r="E11" s="194"/>
      <c r="F11" s="194"/>
      <c r="G11" s="194"/>
      <c r="H11" s="194"/>
      <c r="I11" s="194"/>
      <c r="J11" s="194"/>
      <c r="K11" s="194"/>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378" t="str">
        <f>'1. паспорт местоположение'!A12:C12</f>
        <v>C_obj_111001_3110</v>
      </c>
      <c r="B12" s="378"/>
      <c r="C12" s="378"/>
      <c r="D12" s="378"/>
      <c r="E12" s="378"/>
      <c r="F12" s="378"/>
      <c r="G12" s="378"/>
      <c r="H12" s="378"/>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205"/>
      <c r="AR12" s="205"/>
    </row>
    <row r="13" spans="1:44" x14ac:dyDescent="0.2">
      <c r="A13" s="376" t="s">
        <v>8</v>
      </c>
      <c r="B13" s="376"/>
      <c r="C13" s="376"/>
      <c r="D13" s="376"/>
      <c r="E13" s="376"/>
      <c r="F13" s="376"/>
      <c r="G13" s="376"/>
      <c r="H13" s="37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206"/>
      <c r="AR13" s="20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9"/>
      <c r="AA14" s="9"/>
      <c r="AB14" s="9"/>
      <c r="AC14" s="9"/>
      <c r="AD14" s="9"/>
      <c r="AE14" s="9"/>
      <c r="AF14" s="9"/>
      <c r="AG14" s="9"/>
      <c r="AH14" s="9"/>
      <c r="AI14" s="9"/>
      <c r="AJ14" s="9"/>
      <c r="AK14" s="9"/>
      <c r="AL14" s="9"/>
      <c r="AM14" s="9"/>
      <c r="AN14" s="9"/>
      <c r="AO14" s="9"/>
      <c r="AP14" s="9"/>
      <c r="AQ14" s="207"/>
      <c r="AR14" s="207"/>
    </row>
    <row r="15" spans="1:44" ht="18.75" x14ac:dyDescent="0.2">
      <c r="A15" s="377" t="str">
        <f>'1. паспорт местоположение'!A15:C15</f>
        <v xml:space="preserve"> Модернизация СОТИАССО на объектах ОАО"Янтарьэнерго" ПС О-54</v>
      </c>
      <c r="B15" s="377"/>
      <c r="C15" s="377"/>
      <c r="D15" s="377"/>
      <c r="E15" s="377"/>
      <c r="F15" s="377"/>
      <c r="G15" s="377"/>
      <c r="H15" s="377"/>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205"/>
      <c r="AR15" s="205"/>
    </row>
    <row r="16" spans="1:44" x14ac:dyDescent="0.2">
      <c r="A16" s="376" t="s">
        <v>7</v>
      </c>
      <c r="B16" s="376"/>
      <c r="C16" s="376"/>
      <c r="D16" s="376"/>
      <c r="E16" s="376"/>
      <c r="F16" s="376"/>
      <c r="G16" s="376"/>
      <c r="H16" s="37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206"/>
      <c r="AR16" s="206"/>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378" t="s">
        <v>516</v>
      </c>
      <c r="B18" s="378"/>
      <c r="C18" s="378"/>
      <c r="D18" s="378"/>
      <c r="E18" s="378"/>
      <c r="F18" s="378"/>
      <c r="G18" s="378"/>
      <c r="H18" s="37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360</v>
      </c>
      <c r="B24" s="215" t="s">
        <v>1</v>
      </c>
      <c r="D24" s="216"/>
      <c r="E24" s="217"/>
      <c r="F24" s="217"/>
      <c r="G24" s="217"/>
      <c r="H24" s="217"/>
    </row>
    <row r="25" spans="1:44" x14ac:dyDescent="0.2">
      <c r="A25" s="218" t="s">
        <v>569</v>
      </c>
      <c r="B25" s="219">
        <f>$B$126/1.18</f>
        <v>4448305.0847457629</v>
      </c>
    </row>
    <row r="26" spans="1:44" x14ac:dyDescent="0.2">
      <c r="A26" s="220" t="s">
        <v>358</v>
      </c>
      <c r="B26" s="221">
        <v>0</v>
      </c>
    </row>
    <row r="27" spans="1:44" x14ac:dyDescent="0.2">
      <c r="A27" s="220" t="s">
        <v>356</v>
      </c>
      <c r="B27" s="221">
        <f>$B$123</f>
        <v>25</v>
      </c>
      <c r="D27" s="213" t="s">
        <v>359</v>
      </c>
    </row>
    <row r="28" spans="1:44" ht="16.149999999999999" customHeight="1" thickBot="1" x14ac:dyDescent="0.25">
      <c r="A28" s="222" t="s">
        <v>354</v>
      </c>
      <c r="B28" s="223">
        <v>1</v>
      </c>
      <c r="D28" s="424" t="s">
        <v>357</v>
      </c>
      <c r="E28" s="425"/>
      <c r="F28" s="426"/>
      <c r="G28" s="427" t="str">
        <f>IF(SUM(B89:L89)=0,"не окупается",SUM(B89:L89))</f>
        <v>не окупается</v>
      </c>
      <c r="H28" s="428"/>
    </row>
    <row r="29" spans="1:44" ht="15.6" customHeight="1" x14ac:dyDescent="0.2">
      <c r="A29" s="218" t="s">
        <v>352</v>
      </c>
      <c r="B29" s="219">
        <f>$B$126*$B$127</f>
        <v>52490</v>
      </c>
      <c r="D29" s="424" t="s">
        <v>355</v>
      </c>
      <c r="E29" s="425"/>
      <c r="F29" s="426"/>
      <c r="G29" s="427" t="str">
        <f>IF(SUM(B90:L90)=0,"не окупается",SUM(B90:L90))</f>
        <v>не окупается</v>
      </c>
      <c r="H29" s="428"/>
    </row>
    <row r="30" spans="1:44" ht="27.6" customHeight="1" x14ac:dyDescent="0.2">
      <c r="A30" s="220" t="s">
        <v>570</v>
      </c>
      <c r="B30" s="221">
        <v>1</v>
      </c>
      <c r="D30" s="424" t="s">
        <v>353</v>
      </c>
      <c r="E30" s="425"/>
      <c r="F30" s="426"/>
      <c r="G30" s="429">
        <f>L87</f>
        <v>-4110225.8874402526</v>
      </c>
      <c r="H30" s="430"/>
    </row>
    <row r="31" spans="1:44" x14ac:dyDescent="0.2">
      <c r="A31" s="220" t="s">
        <v>351</v>
      </c>
      <c r="B31" s="221">
        <v>1</v>
      </c>
      <c r="D31" s="431"/>
      <c r="E31" s="432"/>
      <c r="F31" s="433"/>
      <c r="G31" s="431"/>
      <c r="H31" s="433"/>
    </row>
    <row r="32" spans="1:44" x14ac:dyDescent="0.2">
      <c r="A32" s="220" t="s">
        <v>329</v>
      </c>
      <c r="B32" s="221"/>
    </row>
    <row r="33" spans="1:42" x14ac:dyDescent="0.2">
      <c r="A33" s="220" t="s">
        <v>350</v>
      </c>
      <c r="B33" s="221"/>
    </row>
    <row r="34" spans="1:42" x14ac:dyDescent="0.2">
      <c r="A34" s="220" t="s">
        <v>349</v>
      </c>
      <c r="B34" s="221"/>
    </row>
    <row r="35" spans="1:42" x14ac:dyDescent="0.2">
      <c r="A35" s="224"/>
      <c r="B35" s="221"/>
    </row>
    <row r="36" spans="1:42" ht="16.5" thickBot="1" x14ac:dyDescent="0.25">
      <c r="A36" s="222" t="s">
        <v>321</v>
      </c>
      <c r="B36" s="225">
        <v>0.2</v>
      </c>
    </row>
    <row r="37" spans="1:42" x14ac:dyDescent="0.2">
      <c r="A37" s="218" t="s">
        <v>571</v>
      </c>
      <c r="B37" s="219">
        <v>0</v>
      </c>
    </row>
    <row r="38" spans="1:42" x14ac:dyDescent="0.2">
      <c r="A38" s="220" t="s">
        <v>348</v>
      </c>
      <c r="B38" s="221"/>
    </row>
    <row r="39" spans="1:42" ht="16.5" thickBot="1" x14ac:dyDescent="0.25">
      <c r="A39" s="226" t="s">
        <v>347</v>
      </c>
      <c r="B39" s="227"/>
    </row>
    <row r="40" spans="1:42" x14ac:dyDescent="0.2">
      <c r="A40" s="228" t="s">
        <v>572</v>
      </c>
      <c r="B40" s="229">
        <v>1</v>
      </c>
    </row>
    <row r="41" spans="1:42" x14ac:dyDescent="0.2">
      <c r="A41" s="230" t="s">
        <v>346</v>
      </c>
      <c r="B41" s="231"/>
    </row>
    <row r="42" spans="1:42" x14ac:dyDescent="0.2">
      <c r="A42" s="230" t="s">
        <v>345</v>
      </c>
      <c r="B42" s="232"/>
    </row>
    <row r="43" spans="1:42" x14ac:dyDescent="0.2">
      <c r="A43" s="230" t="s">
        <v>344</v>
      </c>
      <c r="B43" s="232">
        <v>0</v>
      </c>
    </row>
    <row r="44" spans="1:42" x14ac:dyDescent="0.2">
      <c r="A44" s="230" t="s">
        <v>343</v>
      </c>
      <c r="B44" s="232">
        <f>B129</f>
        <v>0.20499999999999999</v>
      </c>
    </row>
    <row r="45" spans="1:42" x14ac:dyDescent="0.2">
      <c r="A45" s="230" t="s">
        <v>342</v>
      </c>
      <c r="B45" s="232">
        <f>1-B43</f>
        <v>1</v>
      </c>
    </row>
    <row r="46" spans="1:42" ht="16.5" thickBot="1" x14ac:dyDescent="0.25">
      <c r="A46" s="233" t="s">
        <v>341</v>
      </c>
      <c r="B46" s="234">
        <f>B45*B44+B43*B42*(1-B36)</f>
        <v>0.20499999999999999</v>
      </c>
      <c r="C46" s="235"/>
    </row>
    <row r="47" spans="1:42" s="238" customFormat="1" x14ac:dyDescent="0.2">
      <c r="A47" s="236" t="s">
        <v>340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339</v>
      </c>
      <c r="B48" s="240">
        <f>D136</f>
        <v>5.5E-2</v>
      </c>
      <c r="C48" s="240">
        <f t="shared" ref="C48:AP49" si="1">E136</f>
        <v>5.5E-2</v>
      </c>
      <c r="D48" s="240">
        <f t="shared" si="1"/>
        <v>5.5E-2</v>
      </c>
      <c r="E48" s="240">
        <f t="shared" si="1"/>
        <v>5.5E-2</v>
      </c>
      <c r="F48" s="240">
        <f t="shared" si="1"/>
        <v>5.5E-2</v>
      </c>
      <c r="G48" s="240">
        <f t="shared" si="1"/>
        <v>5.5E-2</v>
      </c>
      <c r="H48" s="240">
        <f t="shared" si="1"/>
        <v>5.5E-2</v>
      </c>
      <c r="I48" s="240">
        <f t="shared" si="1"/>
        <v>5.5E-2</v>
      </c>
      <c r="J48" s="240">
        <f t="shared" si="1"/>
        <v>5.5E-2</v>
      </c>
      <c r="K48" s="240">
        <f t="shared" si="1"/>
        <v>5.5E-2</v>
      </c>
      <c r="L48" s="240">
        <f t="shared" si="1"/>
        <v>5.5E-2</v>
      </c>
      <c r="M48" s="240">
        <f t="shared" si="1"/>
        <v>5.5E-2</v>
      </c>
      <c r="N48" s="240">
        <f t="shared" si="1"/>
        <v>5.5E-2</v>
      </c>
      <c r="O48" s="240">
        <f t="shared" si="1"/>
        <v>5.5E-2</v>
      </c>
      <c r="P48" s="240">
        <f t="shared" si="1"/>
        <v>5.5E-2</v>
      </c>
      <c r="Q48" s="240">
        <f t="shared" si="1"/>
        <v>5.5E-2</v>
      </c>
      <c r="R48" s="240">
        <f t="shared" si="1"/>
        <v>5.5E-2</v>
      </c>
      <c r="S48" s="240">
        <f t="shared" si="1"/>
        <v>5.5E-2</v>
      </c>
      <c r="T48" s="240">
        <f t="shared" si="1"/>
        <v>5.5E-2</v>
      </c>
      <c r="U48" s="240">
        <f t="shared" si="1"/>
        <v>5.5E-2</v>
      </c>
      <c r="V48" s="240">
        <f t="shared" si="1"/>
        <v>5.5E-2</v>
      </c>
      <c r="W48" s="240">
        <f t="shared" si="1"/>
        <v>5.5E-2</v>
      </c>
      <c r="X48" s="240">
        <f t="shared" si="1"/>
        <v>5.5E-2</v>
      </c>
      <c r="Y48" s="240">
        <f t="shared" si="1"/>
        <v>5.5E-2</v>
      </c>
      <c r="Z48" s="240">
        <f t="shared" si="1"/>
        <v>5.5E-2</v>
      </c>
      <c r="AA48" s="240">
        <f t="shared" si="1"/>
        <v>5.5E-2</v>
      </c>
      <c r="AB48" s="240">
        <f t="shared" si="1"/>
        <v>5.5E-2</v>
      </c>
      <c r="AC48" s="240">
        <f t="shared" si="1"/>
        <v>5.5E-2</v>
      </c>
      <c r="AD48" s="240">
        <f t="shared" si="1"/>
        <v>5.5E-2</v>
      </c>
      <c r="AE48" s="240">
        <f t="shared" si="1"/>
        <v>5.5E-2</v>
      </c>
      <c r="AF48" s="240">
        <f t="shared" si="1"/>
        <v>5.5E-2</v>
      </c>
      <c r="AG48" s="240">
        <f t="shared" si="1"/>
        <v>5.5E-2</v>
      </c>
      <c r="AH48" s="240">
        <f t="shared" si="1"/>
        <v>5.5E-2</v>
      </c>
      <c r="AI48" s="240">
        <f t="shared" si="1"/>
        <v>5.5E-2</v>
      </c>
      <c r="AJ48" s="240">
        <f t="shared" si="1"/>
        <v>5.5E-2</v>
      </c>
      <c r="AK48" s="240">
        <f t="shared" si="1"/>
        <v>5.5E-2</v>
      </c>
      <c r="AL48" s="240">
        <f t="shared" si="1"/>
        <v>5.5E-2</v>
      </c>
      <c r="AM48" s="240">
        <f t="shared" si="1"/>
        <v>5.5E-2</v>
      </c>
      <c r="AN48" s="240">
        <f t="shared" si="1"/>
        <v>5.5E-2</v>
      </c>
      <c r="AO48" s="240">
        <f t="shared" si="1"/>
        <v>5.5E-2</v>
      </c>
      <c r="AP48" s="240">
        <f t="shared" si="1"/>
        <v>5.5E-2</v>
      </c>
    </row>
    <row r="49" spans="1:45" s="238" customFormat="1" x14ac:dyDescent="0.2">
      <c r="A49" s="239" t="s">
        <v>338</v>
      </c>
      <c r="B49" s="240">
        <f>D137</f>
        <v>0.11619000000000002</v>
      </c>
      <c r="C49" s="240">
        <f t="shared" si="1"/>
        <v>0.17758045</v>
      </c>
      <c r="D49" s="240">
        <f t="shared" si="1"/>
        <v>0.24234737475000001</v>
      </c>
      <c r="E49" s="240">
        <f t="shared" si="1"/>
        <v>0.31067648036124984</v>
      </c>
      <c r="F49" s="240">
        <f t="shared" si="1"/>
        <v>0.38276368678111861</v>
      </c>
      <c r="G49" s="240">
        <f t="shared" si="1"/>
        <v>0.45881568955408003</v>
      </c>
      <c r="H49" s="240">
        <f t="shared" si="1"/>
        <v>0.53905055247955436</v>
      </c>
      <c r="I49" s="240">
        <f t="shared" si="1"/>
        <v>0.62369833286592979</v>
      </c>
      <c r="J49" s="240">
        <f t="shared" si="1"/>
        <v>0.71300174117355586</v>
      </c>
      <c r="K49" s="240">
        <f t="shared" si="1"/>
        <v>0.80721683693810142</v>
      </c>
      <c r="L49" s="240">
        <f t="shared" si="1"/>
        <v>0.90661376296969687</v>
      </c>
      <c r="M49" s="240">
        <f t="shared" si="1"/>
        <v>1.0114775199330301</v>
      </c>
      <c r="N49" s="240">
        <f t="shared" si="1"/>
        <v>1.1221087835293466</v>
      </c>
      <c r="O49" s="240">
        <f t="shared" si="1"/>
        <v>1.2388247666234604</v>
      </c>
      <c r="P49" s="240">
        <f t="shared" si="1"/>
        <v>1.3619601287877505</v>
      </c>
      <c r="Q49" s="240">
        <f t="shared" si="1"/>
        <v>1.4918679358710767</v>
      </c>
      <c r="R49" s="240">
        <f t="shared" si="1"/>
        <v>1.6289206723439857</v>
      </c>
      <c r="S49" s="240">
        <f t="shared" si="1"/>
        <v>1.7735113093229047</v>
      </c>
      <c r="T49" s="240">
        <f t="shared" si="1"/>
        <v>1.9260544313356642</v>
      </c>
      <c r="U49" s="240">
        <f t="shared" si="1"/>
        <v>2.0869874250591254</v>
      </c>
      <c r="V49" s="240">
        <f t="shared" si="1"/>
        <v>2.2567717334373771</v>
      </c>
      <c r="W49" s="240">
        <f t="shared" si="1"/>
        <v>2.4358941787764326</v>
      </c>
      <c r="X49" s="240">
        <f t="shared" si="1"/>
        <v>2.6248683586091359</v>
      </c>
      <c r="Y49" s="240">
        <f t="shared" si="1"/>
        <v>2.8242361183326383</v>
      </c>
      <c r="Z49" s="240">
        <f t="shared" si="1"/>
        <v>3.0345691048409336</v>
      </c>
      <c r="AA49" s="240">
        <f t="shared" si="1"/>
        <v>3.2564704056071845</v>
      </c>
      <c r="AB49" s="240">
        <f t="shared" si="1"/>
        <v>3.4905762779155793</v>
      </c>
      <c r="AC49" s="240">
        <f t="shared" si="1"/>
        <v>3.7375579732009356</v>
      </c>
      <c r="AD49" s="240">
        <f t="shared" si="1"/>
        <v>3.9981236617269866</v>
      </c>
      <c r="AE49" s="240">
        <f t="shared" si="1"/>
        <v>4.2730204631219708</v>
      </c>
      <c r="AF49" s="240">
        <f t="shared" si="1"/>
        <v>4.563036588593679</v>
      </c>
      <c r="AG49" s="240">
        <f t="shared" si="1"/>
        <v>4.8690036009663311</v>
      </c>
      <c r="AH49" s="240">
        <f t="shared" si="1"/>
        <v>5.1917987990194794</v>
      </c>
      <c r="AI49" s="240">
        <f t="shared" si="1"/>
        <v>5.5323477329655502</v>
      </c>
      <c r="AJ49" s="240">
        <f t="shared" si="1"/>
        <v>5.8916268582786548</v>
      </c>
      <c r="AK49" s="240">
        <f t="shared" si="1"/>
        <v>6.2706663354839804</v>
      </c>
      <c r="AL49" s="240">
        <f t="shared" si="1"/>
        <v>6.6705529839355986</v>
      </c>
      <c r="AM49" s="240">
        <f t="shared" si="1"/>
        <v>7.0924333980520569</v>
      </c>
      <c r="AN49" s="240">
        <f t="shared" si="1"/>
        <v>7.5375172349449198</v>
      </c>
      <c r="AO49" s="240">
        <f t="shared" si="1"/>
        <v>8.0070806828668903</v>
      </c>
      <c r="AP49" s="240">
        <f t="shared" si="1"/>
        <v>8.5024701204245687</v>
      </c>
    </row>
    <row r="50" spans="1:45" s="238" customFormat="1" ht="16.5" thickBot="1" x14ac:dyDescent="0.25">
      <c r="A50" s="241" t="s">
        <v>573</v>
      </c>
      <c r="B50" s="242">
        <f>IF($B$124="да",($B$126-0.05),0)</f>
        <v>0</v>
      </c>
      <c r="C50" s="242">
        <f>C108*(1+C49)</f>
        <v>0</v>
      </c>
      <c r="D50" s="242">
        <f t="shared" ref="D50:AP50" si="2">D108*(1+D49)</f>
        <v>0</v>
      </c>
      <c r="E50" s="242">
        <f t="shared" si="2"/>
        <v>0</v>
      </c>
      <c r="F50" s="242">
        <f t="shared" si="2"/>
        <v>0</v>
      </c>
      <c r="G50" s="242">
        <f t="shared" si="2"/>
        <v>0</v>
      </c>
      <c r="H50" s="242">
        <f t="shared" si="2"/>
        <v>0</v>
      </c>
      <c r="I50" s="242">
        <f t="shared" si="2"/>
        <v>0</v>
      </c>
      <c r="J50" s="242">
        <f t="shared" si="2"/>
        <v>0</v>
      </c>
      <c r="K50" s="242">
        <f t="shared" si="2"/>
        <v>0</v>
      </c>
      <c r="L50" s="242">
        <f t="shared" si="2"/>
        <v>0</v>
      </c>
      <c r="M50" s="242">
        <f t="shared" si="2"/>
        <v>0</v>
      </c>
      <c r="N50" s="242">
        <f t="shared" si="2"/>
        <v>0</v>
      </c>
      <c r="O50" s="242">
        <f t="shared" si="2"/>
        <v>0</v>
      </c>
      <c r="P50" s="242">
        <f t="shared" si="2"/>
        <v>0</v>
      </c>
      <c r="Q50" s="242">
        <f t="shared" si="2"/>
        <v>0</v>
      </c>
      <c r="R50" s="242">
        <f t="shared" si="2"/>
        <v>0</v>
      </c>
      <c r="S50" s="242">
        <f t="shared" si="2"/>
        <v>0</v>
      </c>
      <c r="T50" s="242">
        <f t="shared" si="2"/>
        <v>0</v>
      </c>
      <c r="U50" s="242">
        <f t="shared" si="2"/>
        <v>0</v>
      </c>
      <c r="V50" s="242">
        <f t="shared" si="2"/>
        <v>0</v>
      </c>
      <c r="W50" s="242">
        <f t="shared" si="2"/>
        <v>0</v>
      </c>
      <c r="X50" s="242">
        <f t="shared" si="2"/>
        <v>0</v>
      </c>
      <c r="Y50" s="242">
        <f t="shared" si="2"/>
        <v>0</v>
      </c>
      <c r="Z50" s="242">
        <f t="shared" si="2"/>
        <v>0</v>
      </c>
      <c r="AA50" s="242">
        <f t="shared" si="2"/>
        <v>0</v>
      </c>
      <c r="AB50" s="242">
        <f t="shared" si="2"/>
        <v>0</v>
      </c>
      <c r="AC50" s="242">
        <f t="shared" si="2"/>
        <v>0</v>
      </c>
      <c r="AD50" s="242">
        <f t="shared" si="2"/>
        <v>0</v>
      </c>
      <c r="AE50" s="242">
        <f t="shared" si="2"/>
        <v>0</v>
      </c>
      <c r="AF50" s="242">
        <f t="shared" si="2"/>
        <v>0</v>
      </c>
      <c r="AG50" s="242">
        <f t="shared" si="2"/>
        <v>0</v>
      </c>
      <c r="AH50" s="242">
        <f t="shared" si="2"/>
        <v>0</v>
      </c>
      <c r="AI50" s="242">
        <f t="shared" si="2"/>
        <v>0</v>
      </c>
      <c r="AJ50" s="242">
        <f t="shared" si="2"/>
        <v>0</v>
      </c>
      <c r="AK50" s="242">
        <f t="shared" si="2"/>
        <v>0</v>
      </c>
      <c r="AL50" s="242">
        <f t="shared" si="2"/>
        <v>0</v>
      </c>
      <c r="AM50" s="242">
        <f t="shared" si="2"/>
        <v>0</v>
      </c>
      <c r="AN50" s="242">
        <f t="shared" si="2"/>
        <v>0</v>
      </c>
      <c r="AO50" s="242">
        <f t="shared" si="2"/>
        <v>0</v>
      </c>
      <c r="AP50" s="242">
        <f t="shared" si="2"/>
        <v>0</v>
      </c>
    </row>
    <row r="51" spans="1:45" ht="16.5" thickBot="1" x14ac:dyDescent="0.25"/>
    <row r="52" spans="1:45" x14ac:dyDescent="0.2">
      <c r="A52" s="243" t="s">
        <v>337</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336</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335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334</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333</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574</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332</v>
      </c>
      <c r="B59" s="253">
        <f t="shared" ref="B59:AP59" si="8">B50*$B$28</f>
        <v>0</v>
      </c>
      <c r="C59" s="253">
        <f t="shared" si="8"/>
        <v>0</v>
      </c>
      <c r="D59" s="253">
        <f t="shared" si="8"/>
        <v>0</v>
      </c>
      <c r="E59" s="253">
        <f t="shared" si="8"/>
        <v>0</v>
      </c>
      <c r="F59" s="253">
        <f t="shared" si="8"/>
        <v>0</v>
      </c>
      <c r="G59" s="253">
        <f t="shared" si="8"/>
        <v>0</v>
      </c>
      <c r="H59" s="253">
        <f t="shared" si="8"/>
        <v>0</v>
      </c>
      <c r="I59" s="253">
        <f t="shared" si="8"/>
        <v>0</v>
      </c>
      <c r="J59" s="253">
        <f t="shared" si="8"/>
        <v>0</v>
      </c>
      <c r="K59" s="253">
        <f t="shared" si="8"/>
        <v>0</v>
      </c>
      <c r="L59" s="253">
        <f t="shared" si="8"/>
        <v>0</v>
      </c>
      <c r="M59" s="253">
        <f t="shared" si="8"/>
        <v>0</v>
      </c>
      <c r="N59" s="253">
        <f t="shared" si="8"/>
        <v>0</v>
      </c>
      <c r="O59" s="253">
        <f t="shared" si="8"/>
        <v>0</v>
      </c>
      <c r="P59" s="253">
        <f t="shared" si="8"/>
        <v>0</v>
      </c>
      <c r="Q59" s="253">
        <f t="shared" si="8"/>
        <v>0</v>
      </c>
      <c r="R59" s="253">
        <f t="shared" si="8"/>
        <v>0</v>
      </c>
      <c r="S59" s="253">
        <f t="shared" si="8"/>
        <v>0</v>
      </c>
      <c r="T59" s="253">
        <f t="shared" si="8"/>
        <v>0</v>
      </c>
      <c r="U59" s="253">
        <f t="shared" si="8"/>
        <v>0</v>
      </c>
      <c r="V59" s="253">
        <f t="shared" si="8"/>
        <v>0</v>
      </c>
      <c r="W59" s="253">
        <f t="shared" si="8"/>
        <v>0</v>
      </c>
      <c r="X59" s="253">
        <f t="shared" si="8"/>
        <v>0</v>
      </c>
      <c r="Y59" s="253">
        <f t="shared" si="8"/>
        <v>0</v>
      </c>
      <c r="Z59" s="253">
        <f t="shared" si="8"/>
        <v>0</v>
      </c>
      <c r="AA59" s="253">
        <f t="shared" si="8"/>
        <v>0</v>
      </c>
      <c r="AB59" s="253">
        <f t="shared" si="8"/>
        <v>0</v>
      </c>
      <c r="AC59" s="253">
        <f t="shared" si="8"/>
        <v>0</v>
      </c>
      <c r="AD59" s="253">
        <f t="shared" si="8"/>
        <v>0</v>
      </c>
      <c r="AE59" s="253">
        <f t="shared" si="8"/>
        <v>0</v>
      </c>
      <c r="AF59" s="253">
        <f t="shared" si="8"/>
        <v>0</v>
      </c>
      <c r="AG59" s="253">
        <f t="shared" si="8"/>
        <v>0</v>
      </c>
      <c r="AH59" s="253">
        <f t="shared" si="8"/>
        <v>0</v>
      </c>
      <c r="AI59" s="253">
        <f t="shared" si="8"/>
        <v>0</v>
      </c>
      <c r="AJ59" s="253">
        <f t="shared" si="8"/>
        <v>0</v>
      </c>
      <c r="AK59" s="253">
        <f t="shared" si="8"/>
        <v>0</v>
      </c>
      <c r="AL59" s="253">
        <f t="shared" si="8"/>
        <v>0</v>
      </c>
      <c r="AM59" s="253">
        <f t="shared" si="8"/>
        <v>0</v>
      </c>
      <c r="AN59" s="253">
        <f t="shared" si="8"/>
        <v>0</v>
      </c>
      <c r="AO59" s="253">
        <f t="shared" si="8"/>
        <v>0</v>
      </c>
      <c r="AP59" s="253">
        <f t="shared" si="8"/>
        <v>0</v>
      </c>
    </row>
    <row r="60" spans="1:45" x14ac:dyDescent="0.2">
      <c r="A60" s="245" t="s">
        <v>331</v>
      </c>
      <c r="B60" s="246">
        <f t="shared" ref="B60:Z60" si="9">SUM(B61:B65)</f>
        <v>0</v>
      </c>
      <c r="C60" s="246">
        <f t="shared" si="9"/>
        <v>-61811.197820499998</v>
      </c>
      <c r="D60" s="246">
        <f>SUM(D61:D65)</f>
        <v>-65210.813700627499</v>
      </c>
      <c r="E60" s="246">
        <f t="shared" si="9"/>
        <v>-68797.40845416201</v>
      </c>
      <c r="F60" s="246">
        <f t="shared" si="9"/>
        <v>-72581.265919140918</v>
      </c>
      <c r="G60" s="246">
        <f t="shared" si="9"/>
        <v>-76573.235544693656</v>
      </c>
      <c r="H60" s="246">
        <f t="shared" si="9"/>
        <v>-80784.763499651803</v>
      </c>
      <c r="I60" s="246">
        <f t="shared" si="9"/>
        <v>-85227.92549213265</v>
      </c>
      <c r="J60" s="246">
        <f t="shared" si="9"/>
        <v>-89915.461394199941</v>
      </c>
      <c r="K60" s="246">
        <f t="shared" si="9"/>
        <v>-94860.811770880944</v>
      </c>
      <c r="L60" s="246">
        <f t="shared" si="9"/>
        <v>-100078.1564182794</v>
      </c>
      <c r="M60" s="246">
        <f t="shared" si="9"/>
        <v>-105582.45502128475</v>
      </c>
      <c r="N60" s="246">
        <f t="shared" si="9"/>
        <v>-111389.4900474554</v>
      </c>
      <c r="O60" s="246">
        <f t="shared" si="9"/>
        <v>-117515.91200006544</v>
      </c>
      <c r="P60" s="246">
        <f t="shared" si="9"/>
        <v>-123979.28716006903</v>
      </c>
      <c r="Q60" s="246">
        <f t="shared" si="9"/>
        <v>-130798.14795387282</v>
      </c>
      <c r="R60" s="246">
        <f t="shared" si="9"/>
        <v>-137992.04609133583</v>
      </c>
      <c r="S60" s="246">
        <f t="shared" si="9"/>
        <v>-145581.60862635926</v>
      </c>
      <c r="T60" s="246">
        <f t="shared" si="9"/>
        <v>-153588.59710080901</v>
      </c>
      <c r="U60" s="246">
        <f t="shared" si="9"/>
        <v>-162035.96994135348</v>
      </c>
      <c r="V60" s="246">
        <f t="shared" si="9"/>
        <v>-170947.94828812793</v>
      </c>
      <c r="W60" s="246">
        <f t="shared" si="9"/>
        <v>-180350.08544397494</v>
      </c>
      <c r="X60" s="246">
        <f t="shared" si="9"/>
        <v>-190269.34014339355</v>
      </c>
      <c r="Y60" s="246">
        <f t="shared" si="9"/>
        <v>-200734.15385128019</v>
      </c>
      <c r="Z60" s="246">
        <f t="shared" si="9"/>
        <v>-211774.53231310062</v>
      </c>
      <c r="AA60" s="246">
        <f t="shared" ref="AA60:AP60" si="10">SUM(AA61:AA65)</f>
        <v>-223422.13159032111</v>
      </c>
      <c r="AB60" s="246">
        <f t="shared" si="10"/>
        <v>-235710.34882778875</v>
      </c>
      <c r="AC60" s="246">
        <f t="shared" si="10"/>
        <v>-248674.4180133171</v>
      </c>
      <c r="AD60" s="246">
        <f t="shared" si="10"/>
        <v>-262351.51100404951</v>
      </c>
      <c r="AE60" s="246">
        <f t="shared" si="10"/>
        <v>-276780.84410927224</v>
      </c>
      <c r="AF60" s="246">
        <f t="shared" si="10"/>
        <v>-292003.79053528223</v>
      </c>
      <c r="AG60" s="246">
        <f t="shared" si="10"/>
        <v>-308063.99901472271</v>
      </c>
      <c r="AH60" s="246">
        <f t="shared" si="10"/>
        <v>-325007.5189605325</v>
      </c>
      <c r="AI60" s="246">
        <f t="shared" si="10"/>
        <v>-342882.93250336172</v>
      </c>
      <c r="AJ60" s="246">
        <f t="shared" si="10"/>
        <v>-361741.49379104661</v>
      </c>
      <c r="AK60" s="246">
        <f t="shared" si="10"/>
        <v>-381637.27594955411</v>
      </c>
      <c r="AL60" s="246">
        <f t="shared" si="10"/>
        <v>-402627.32612677955</v>
      </c>
      <c r="AM60" s="246">
        <f t="shared" si="10"/>
        <v>-424771.82906375249</v>
      </c>
      <c r="AN60" s="246">
        <f t="shared" si="10"/>
        <v>-448134.27966225886</v>
      </c>
      <c r="AO60" s="246">
        <f t="shared" si="10"/>
        <v>-472781.66504368308</v>
      </c>
      <c r="AP60" s="246">
        <f t="shared" si="10"/>
        <v>-498784.6566210856</v>
      </c>
    </row>
    <row r="61" spans="1:45" x14ac:dyDescent="0.2">
      <c r="A61" s="254" t="s">
        <v>330</v>
      </c>
      <c r="B61" s="246"/>
      <c r="C61" s="246">
        <f>-IF(C$47&lt;=$B$30,0,$B$29*(1+C$49)*$B$28)</f>
        <v>-61811.197820499998</v>
      </c>
      <c r="D61" s="246">
        <f>-IF(D$47&lt;=$B$30,0,$B$29*(1+D$49)*$B$28)</f>
        <v>-65210.813700627499</v>
      </c>
      <c r="E61" s="246">
        <f t="shared" ref="E61:AP61" si="11">-IF(E$47&lt;=$B$30,0,$B$29*(1+E$49)*$B$28)</f>
        <v>-68797.40845416201</v>
      </c>
      <c r="F61" s="246">
        <f t="shared" si="11"/>
        <v>-72581.265919140918</v>
      </c>
      <c r="G61" s="246">
        <f t="shared" si="11"/>
        <v>-76573.235544693656</v>
      </c>
      <c r="H61" s="246">
        <f t="shared" si="11"/>
        <v>-80784.763499651803</v>
      </c>
      <c r="I61" s="246">
        <f t="shared" si="11"/>
        <v>-85227.92549213265</v>
      </c>
      <c r="J61" s="246">
        <f t="shared" si="11"/>
        <v>-89915.461394199941</v>
      </c>
      <c r="K61" s="246">
        <f t="shared" si="11"/>
        <v>-94860.811770880944</v>
      </c>
      <c r="L61" s="246">
        <f t="shared" si="11"/>
        <v>-100078.1564182794</v>
      </c>
      <c r="M61" s="246">
        <f t="shared" si="11"/>
        <v>-105582.45502128475</v>
      </c>
      <c r="N61" s="246">
        <f t="shared" si="11"/>
        <v>-111389.4900474554</v>
      </c>
      <c r="O61" s="246">
        <f t="shared" si="11"/>
        <v>-117515.91200006544</v>
      </c>
      <c r="P61" s="246">
        <f t="shared" si="11"/>
        <v>-123979.28716006903</v>
      </c>
      <c r="Q61" s="246">
        <f t="shared" si="11"/>
        <v>-130798.14795387282</v>
      </c>
      <c r="R61" s="246">
        <f t="shared" si="11"/>
        <v>-137992.04609133583</v>
      </c>
      <c r="S61" s="246">
        <f t="shared" si="11"/>
        <v>-145581.60862635926</v>
      </c>
      <c r="T61" s="246">
        <f t="shared" si="11"/>
        <v>-153588.59710080901</v>
      </c>
      <c r="U61" s="246">
        <f t="shared" si="11"/>
        <v>-162035.96994135348</v>
      </c>
      <c r="V61" s="246">
        <f t="shared" si="11"/>
        <v>-170947.94828812793</v>
      </c>
      <c r="W61" s="246">
        <f t="shared" si="11"/>
        <v>-180350.08544397494</v>
      </c>
      <c r="X61" s="246">
        <f t="shared" si="11"/>
        <v>-190269.34014339355</v>
      </c>
      <c r="Y61" s="246">
        <f t="shared" si="11"/>
        <v>-200734.15385128019</v>
      </c>
      <c r="Z61" s="246">
        <f t="shared" si="11"/>
        <v>-211774.53231310062</v>
      </c>
      <c r="AA61" s="246">
        <f t="shared" si="11"/>
        <v>-223422.13159032111</v>
      </c>
      <c r="AB61" s="246">
        <f t="shared" si="11"/>
        <v>-235710.34882778875</v>
      </c>
      <c r="AC61" s="246">
        <f t="shared" si="11"/>
        <v>-248674.4180133171</v>
      </c>
      <c r="AD61" s="246">
        <f t="shared" si="11"/>
        <v>-262351.51100404951</v>
      </c>
      <c r="AE61" s="246">
        <f t="shared" si="11"/>
        <v>-276780.84410927224</v>
      </c>
      <c r="AF61" s="246">
        <f t="shared" si="11"/>
        <v>-292003.79053528223</v>
      </c>
      <c r="AG61" s="246">
        <f t="shared" si="11"/>
        <v>-308063.99901472271</v>
      </c>
      <c r="AH61" s="246">
        <f t="shared" si="11"/>
        <v>-325007.5189605325</v>
      </c>
      <c r="AI61" s="246">
        <f t="shared" si="11"/>
        <v>-342882.93250336172</v>
      </c>
      <c r="AJ61" s="246">
        <f t="shared" si="11"/>
        <v>-361741.49379104661</v>
      </c>
      <c r="AK61" s="246">
        <f t="shared" si="11"/>
        <v>-381637.27594955411</v>
      </c>
      <c r="AL61" s="246">
        <f t="shared" si="11"/>
        <v>-402627.32612677955</v>
      </c>
      <c r="AM61" s="246">
        <f t="shared" si="11"/>
        <v>-424771.82906375249</v>
      </c>
      <c r="AN61" s="246">
        <f t="shared" si="11"/>
        <v>-448134.27966225886</v>
      </c>
      <c r="AO61" s="246">
        <f t="shared" si="11"/>
        <v>-472781.66504368308</v>
      </c>
      <c r="AP61" s="246">
        <f t="shared" si="11"/>
        <v>-498784.6566210856</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571</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571</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575</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328</v>
      </c>
      <c r="B66" s="253">
        <f t="shared" ref="B66:AO66" si="12">B59+B60</f>
        <v>0</v>
      </c>
      <c r="C66" s="253">
        <f t="shared" si="12"/>
        <v>-61811.197820499998</v>
      </c>
      <c r="D66" s="253">
        <f t="shared" si="12"/>
        <v>-65210.813700627499</v>
      </c>
      <c r="E66" s="253">
        <f t="shared" si="12"/>
        <v>-68797.40845416201</v>
      </c>
      <c r="F66" s="253">
        <f t="shared" si="12"/>
        <v>-72581.265919140918</v>
      </c>
      <c r="G66" s="253">
        <f t="shared" si="12"/>
        <v>-76573.235544693656</v>
      </c>
      <c r="H66" s="253">
        <f t="shared" si="12"/>
        <v>-80784.763499651803</v>
      </c>
      <c r="I66" s="253">
        <f t="shared" si="12"/>
        <v>-85227.92549213265</v>
      </c>
      <c r="J66" s="253">
        <f t="shared" si="12"/>
        <v>-89915.461394199941</v>
      </c>
      <c r="K66" s="253">
        <f t="shared" si="12"/>
        <v>-94860.811770880944</v>
      </c>
      <c r="L66" s="253">
        <f t="shared" si="12"/>
        <v>-100078.1564182794</v>
      </c>
      <c r="M66" s="253">
        <f t="shared" si="12"/>
        <v>-105582.45502128475</v>
      </c>
      <c r="N66" s="253">
        <f t="shared" si="12"/>
        <v>-111389.4900474554</v>
      </c>
      <c r="O66" s="253">
        <f t="shared" si="12"/>
        <v>-117515.91200006544</v>
      </c>
      <c r="P66" s="253">
        <f t="shared" si="12"/>
        <v>-123979.28716006903</v>
      </c>
      <c r="Q66" s="253">
        <f t="shared" si="12"/>
        <v>-130798.14795387282</v>
      </c>
      <c r="R66" s="253">
        <f t="shared" si="12"/>
        <v>-137992.04609133583</v>
      </c>
      <c r="S66" s="253">
        <f t="shared" si="12"/>
        <v>-145581.60862635926</v>
      </c>
      <c r="T66" s="253">
        <f t="shared" si="12"/>
        <v>-153588.59710080901</v>
      </c>
      <c r="U66" s="253">
        <f t="shared" si="12"/>
        <v>-162035.96994135348</v>
      </c>
      <c r="V66" s="253">
        <f t="shared" si="12"/>
        <v>-170947.94828812793</v>
      </c>
      <c r="W66" s="253">
        <f t="shared" si="12"/>
        <v>-180350.08544397494</v>
      </c>
      <c r="X66" s="253">
        <f t="shared" si="12"/>
        <v>-190269.34014339355</v>
      </c>
      <c r="Y66" s="253">
        <f t="shared" si="12"/>
        <v>-200734.15385128019</v>
      </c>
      <c r="Z66" s="253">
        <f t="shared" si="12"/>
        <v>-211774.53231310062</v>
      </c>
      <c r="AA66" s="253">
        <f t="shared" si="12"/>
        <v>-223422.13159032111</v>
      </c>
      <c r="AB66" s="253">
        <f t="shared" si="12"/>
        <v>-235710.34882778875</v>
      </c>
      <c r="AC66" s="253">
        <f t="shared" si="12"/>
        <v>-248674.4180133171</v>
      </c>
      <c r="AD66" s="253">
        <f t="shared" si="12"/>
        <v>-262351.51100404951</v>
      </c>
      <c r="AE66" s="253">
        <f t="shared" si="12"/>
        <v>-276780.84410927224</v>
      </c>
      <c r="AF66" s="253">
        <f t="shared" si="12"/>
        <v>-292003.79053528223</v>
      </c>
      <c r="AG66" s="253">
        <f t="shared" si="12"/>
        <v>-308063.99901472271</v>
      </c>
      <c r="AH66" s="253">
        <f t="shared" si="12"/>
        <v>-325007.5189605325</v>
      </c>
      <c r="AI66" s="253">
        <f t="shared" si="12"/>
        <v>-342882.93250336172</v>
      </c>
      <c r="AJ66" s="253">
        <f t="shared" si="12"/>
        <v>-361741.49379104661</v>
      </c>
      <c r="AK66" s="253">
        <f t="shared" si="12"/>
        <v>-381637.27594955411</v>
      </c>
      <c r="AL66" s="253">
        <f t="shared" si="12"/>
        <v>-402627.32612677955</v>
      </c>
      <c r="AM66" s="253">
        <f t="shared" si="12"/>
        <v>-424771.82906375249</v>
      </c>
      <c r="AN66" s="253">
        <f t="shared" si="12"/>
        <v>-448134.27966225886</v>
      </c>
      <c r="AO66" s="253">
        <f t="shared" si="12"/>
        <v>-472781.66504368308</v>
      </c>
      <c r="AP66" s="253">
        <f>AP59+AP60</f>
        <v>-498784.6566210856</v>
      </c>
    </row>
    <row r="67" spans="1:45" x14ac:dyDescent="0.2">
      <c r="A67" s="254" t="s">
        <v>323</v>
      </c>
      <c r="B67" s="256"/>
      <c r="C67" s="246">
        <f>-($B$25)*1.18*$B$28/$B$27</f>
        <v>-209960</v>
      </c>
      <c r="D67" s="246">
        <f>C67</f>
        <v>-209960</v>
      </c>
      <c r="E67" s="246">
        <f t="shared" ref="E67:AP67" si="13">D67</f>
        <v>-209960</v>
      </c>
      <c r="F67" s="246">
        <f t="shared" si="13"/>
        <v>-209960</v>
      </c>
      <c r="G67" s="246">
        <f t="shared" si="13"/>
        <v>-209960</v>
      </c>
      <c r="H67" s="246">
        <f t="shared" si="13"/>
        <v>-209960</v>
      </c>
      <c r="I67" s="246">
        <f t="shared" si="13"/>
        <v>-209960</v>
      </c>
      <c r="J67" s="246">
        <f t="shared" si="13"/>
        <v>-209960</v>
      </c>
      <c r="K67" s="246">
        <f t="shared" si="13"/>
        <v>-209960</v>
      </c>
      <c r="L67" s="246">
        <f t="shared" si="13"/>
        <v>-209960</v>
      </c>
      <c r="M67" s="246">
        <f t="shared" si="13"/>
        <v>-209960</v>
      </c>
      <c r="N67" s="246">
        <f t="shared" si="13"/>
        <v>-209960</v>
      </c>
      <c r="O67" s="246">
        <f t="shared" si="13"/>
        <v>-209960</v>
      </c>
      <c r="P67" s="246">
        <f t="shared" si="13"/>
        <v>-209960</v>
      </c>
      <c r="Q67" s="246">
        <f t="shared" si="13"/>
        <v>-209960</v>
      </c>
      <c r="R67" s="246">
        <f t="shared" si="13"/>
        <v>-209960</v>
      </c>
      <c r="S67" s="246">
        <f t="shared" si="13"/>
        <v>-209960</v>
      </c>
      <c r="T67" s="246">
        <f t="shared" si="13"/>
        <v>-209960</v>
      </c>
      <c r="U67" s="246">
        <f t="shared" si="13"/>
        <v>-209960</v>
      </c>
      <c r="V67" s="246">
        <f t="shared" si="13"/>
        <v>-209960</v>
      </c>
      <c r="W67" s="246">
        <f t="shared" si="13"/>
        <v>-209960</v>
      </c>
      <c r="X67" s="246">
        <f t="shared" si="13"/>
        <v>-209960</v>
      </c>
      <c r="Y67" s="246">
        <f t="shared" si="13"/>
        <v>-209960</v>
      </c>
      <c r="Z67" s="246">
        <f t="shared" si="13"/>
        <v>-209960</v>
      </c>
      <c r="AA67" s="246">
        <f t="shared" si="13"/>
        <v>-209960</v>
      </c>
      <c r="AB67" s="246">
        <f t="shared" si="13"/>
        <v>-209960</v>
      </c>
      <c r="AC67" s="246">
        <f t="shared" si="13"/>
        <v>-209960</v>
      </c>
      <c r="AD67" s="246">
        <f t="shared" si="13"/>
        <v>-209960</v>
      </c>
      <c r="AE67" s="246">
        <f t="shared" si="13"/>
        <v>-209960</v>
      </c>
      <c r="AF67" s="246">
        <f t="shared" si="13"/>
        <v>-209960</v>
      </c>
      <c r="AG67" s="246">
        <f t="shared" si="13"/>
        <v>-209960</v>
      </c>
      <c r="AH67" s="246">
        <f t="shared" si="13"/>
        <v>-209960</v>
      </c>
      <c r="AI67" s="246">
        <f t="shared" si="13"/>
        <v>-209960</v>
      </c>
      <c r="AJ67" s="246">
        <f t="shared" si="13"/>
        <v>-209960</v>
      </c>
      <c r="AK67" s="246">
        <f t="shared" si="13"/>
        <v>-209960</v>
      </c>
      <c r="AL67" s="246">
        <f t="shared" si="13"/>
        <v>-209960</v>
      </c>
      <c r="AM67" s="246">
        <f t="shared" si="13"/>
        <v>-209960</v>
      </c>
      <c r="AN67" s="246">
        <f t="shared" si="13"/>
        <v>-209960</v>
      </c>
      <c r="AO67" s="246">
        <f t="shared" si="13"/>
        <v>-209960</v>
      </c>
      <c r="AP67" s="246">
        <f t="shared" si="13"/>
        <v>-209960</v>
      </c>
      <c r="AQ67" s="257">
        <f>SUM(B67:AA67)/1.18</f>
        <v>-4448305.0847457629</v>
      </c>
      <c r="AR67" s="258">
        <f>SUM(B67:AF67)/1.18</f>
        <v>-5337966.1016949154</v>
      </c>
      <c r="AS67" s="258">
        <f>SUM(B67:AP67)/1.18</f>
        <v>-7117288.1355932206</v>
      </c>
    </row>
    <row r="68" spans="1:45" ht="28.5" x14ac:dyDescent="0.2">
      <c r="A68" s="255" t="s">
        <v>324</v>
      </c>
      <c r="B68" s="253">
        <f t="shared" ref="B68:J68" si="14">B66+B67</f>
        <v>0</v>
      </c>
      <c r="C68" s="253">
        <f>C66+C67</f>
        <v>-271771.19782050001</v>
      </c>
      <c r="D68" s="253">
        <f>D66+D67</f>
        <v>-275170.81370062748</v>
      </c>
      <c r="E68" s="253">
        <f t="shared" si="14"/>
        <v>-278757.40845416201</v>
      </c>
      <c r="F68" s="253">
        <f>F66+C67</f>
        <v>-282541.26591914089</v>
      </c>
      <c r="G68" s="253">
        <f t="shared" si="14"/>
        <v>-286533.23554469366</v>
      </c>
      <c r="H68" s="253">
        <f t="shared" si="14"/>
        <v>-290744.7634996518</v>
      </c>
      <c r="I68" s="253">
        <f t="shared" si="14"/>
        <v>-295187.92549213266</v>
      </c>
      <c r="J68" s="253">
        <f t="shared" si="14"/>
        <v>-299875.46139419993</v>
      </c>
      <c r="K68" s="253">
        <f>K66+K67</f>
        <v>-304820.81177088094</v>
      </c>
      <c r="L68" s="253">
        <f>L66+L67</f>
        <v>-310038.1564182794</v>
      </c>
      <c r="M68" s="253">
        <f t="shared" ref="M68:AO68" si="15">M66+M67</f>
        <v>-315542.45502128475</v>
      </c>
      <c r="N68" s="253">
        <f t="shared" si="15"/>
        <v>-321349.49004745542</v>
      </c>
      <c r="O68" s="253">
        <f t="shared" si="15"/>
        <v>-327475.91200006544</v>
      </c>
      <c r="P68" s="253">
        <f t="shared" si="15"/>
        <v>-333939.28716006904</v>
      </c>
      <c r="Q68" s="253">
        <f t="shared" si="15"/>
        <v>-340758.1479538728</v>
      </c>
      <c r="R68" s="253">
        <f t="shared" si="15"/>
        <v>-347952.04609133583</v>
      </c>
      <c r="S68" s="253">
        <f t="shared" si="15"/>
        <v>-355541.60862635926</v>
      </c>
      <c r="T68" s="253">
        <f t="shared" si="15"/>
        <v>-363548.59710080898</v>
      </c>
      <c r="U68" s="253">
        <f t="shared" si="15"/>
        <v>-371995.96994135348</v>
      </c>
      <c r="V68" s="253">
        <f t="shared" si="15"/>
        <v>-380907.9482881279</v>
      </c>
      <c r="W68" s="253">
        <f t="shared" si="15"/>
        <v>-390310.08544397494</v>
      </c>
      <c r="X68" s="253">
        <f t="shared" si="15"/>
        <v>-400229.34014339355</v>
      </c>
      <c r="Y68" s="253">
        <f t="shared" si="15"/>
        <v>-410694.15385128022</v>
      </c>
      <c r="Z68" s="253">
        <f t="shared" si="15"/>
        <v>-421734.53231310064</v>
      </c>
      <c r="AA68" s="253">
        <f t="shared" si="15"/>
        <v>-433382.13159032108</v>
      </c>
      <c r="AB68" s="253">
        <f t="shared" si="15"/>
        <v>-445670.34882778872</v>
      </c>
      <c r="AC68" s="253">
        <f t="shared" si="15"/>
        <v>-458634.4180133171</v>
      </c>
      <c r="AD68" s="253">
        <f t="shared" si="15"/>
        <v>-472311.51100404951</v>
      </c>
      <c r="AE68" s="253">
        <f t="shared" si="15"/>
        <v>-486740.84410927224</v>
      </c>
      <c r="AF68" s="253">
        <f t="shared" si="15"/>
        <v>-501963.79053528223</v>
      </c>
      <c r="AG68" s="253">
        <f t="shared" si="15"/>
        <v>-518023.99901472271</v>
      </c>
      <c r="AH68" s="253">
        <f t="shared" si="15"/>
        <v>-534967.5189605325</v>
      </c>
      <c r="AI68" s="253">
        <f t="shared" si="15"/>
        <v>-552842.93250336172</v>
      </c>
      <c r="AJ68" s="253">
        <f t="shared" si="15"/>
        <v>-571701.49379104655</v>
      </c>
      <c r="AK68" s="253">
        <f t="shared" si="15"/>
        <v>-591597.27594955405</v>
      </c>
      <c r="AL68" s="253">
        <f t="shared" si="15"/>
        <v>-612587.32612677955</v>
      </c>
      <c r="AM68" s="253">
        <f t="shared" si="15"/>
        <v>-634731.82906375243</v>
      </c>
      <c r="AN68" s="253">
        <f t="shared" si="15"/>
        <v>-658094.27966225892</v>
      </c>
      <c r="AO68" s="253">
        <f t="shared" si="15"/>
        <v>-682741.66504368302</v>
      </c>
      <c r="AP68" s="253">
        <f>AP66+AP67</f>
        <v>-708744.6566210856</v>
      </c>
      <c r="AQ68" s="198">
        <v>25</v>
      </c>
      <c r="AR68" s="198">
        <v>30</v>
      </c>
      <c r="AS68" s="198">
        <v>40</v>
      </c>
    </row>
    <row r="69" spans="1:45" x14ac:dyDescent="0.2">
      <c r="A69" s="254" t="s">
        <v>322</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327</v>
      </c>
      <c r="B70" s="253">
        <f t="shared" ref="B70:AO70" si="17">B68+B69</f>
        <v>0</v>
      </c>
      <c r="C70" s="253">
        <f t="shared" si="17"/>
        <v>-271771.19782050001</v>
      </c>
      <c r="D70" s="253">
        <f t="shared" si="17"/>
        <v>-275170.81370062748</v>
      </c>
      <c r="E70" s="253">
        <f t="shared" si="17"/>
        <v>-278757.40845416201</v>
      </c>
      <c r="F70" s="253">
        <f t="shared" si="17"/>
        <v>-282541.26591914089</v>
      </c>
      <c r="G70" s="253">
        <f t="shared" si="17"/>
        <v>-286533.23554469366</v>
      </c>
      <c r="H70" s="253">
        <f t="shared" si="17"/>
        <v>-290744.7634996518</v>
      </c>
      <c r="I70" s="253">
        <f t="shared" si="17"/>
        <v>-295187.92549213266</v>
      </c>
      <c r="J70" s="253">
        <f t="shared" si="17"/>
        <v>-299875.46139419993</v>
      </c>
      <c r="K70" s="253">
        <f t="shared" si="17"/>
        <v>-304820.81177088094</v>
      </c>
      <c r="L70" s="253">
        <f t="shared" si="17"/>
        <v>-310038.1564182794</v>
      </c>
      <c r="M70" s="253">
        <f t="shared" si="17"/>
        <v>-315542.45502128475</v>
      </c>
      <c r="N70" s="253">
        <f t="shared" si="17"/>
        <v>-321349.49004745542</v>
      </c>
      <c r="O70" s="253">
        <f t="shared" si="17"/>
        <v>-327475.91200006544</v>
      </c>
      <c r="P70" s="253">
        <f t="shared" si="17"/>
        <v>-333939.28716006904</v>
      </c>
      <c r="Q70" s="253">
        <f t="shared" si="17"/>
        <v>-340758.1479538728</v>
      </c>
      <c r="R70" s="253">
        <f t="shared" si="17"/>
        <v>-347952.04609133583</v>
      </c>
      <c r="S70" s="253">
        <f t="shared" si="17"/>
        <v>-355541.60862635926</v>
      </c>
      <c r="T70" s="253">
        <f t="shared" si="17"/>
        <v>-363548.59710080898</v>
      </c>
      <c r="U70" s="253">
        <f t="shared" si="17"/>
        <v>-371995.96994135348</v>
      </c>
      <c r="V70" s="253">
        <f t="shared" si="17"/>
        <v>-380907.9482881279</v>
      </c>
      <c r="W70" s="253">
        <f t="shared" si="17"/>
        <v>-390310.08544397494</v>
      </c>
      <c r="X70" s="253">
        <f t="shared" si="17"/>
        <v>-400229.34014339355</v>
      </c>
      <c r="Y70" s="253">
        <f t="shared" si="17"/>
        <v>-410694.15385128022</v>
      </c>
      <c r="Z70" s="253">
        <f t="shared" si="17"/>
        <v>-421734.53231310064</v>
      </c>
      <c r="AA70" s="253">
        <f t="shared" si="17"/>
        <v>-433382.13159032108</v>
      </c>
      <c r="AB70" s="253">
        <f t="shared" si="17"/>
        <v>-445670.34882778872</v>
      </c>
      <c r="AC70" s="253">
        <f t="shared" si="17"/>
        <v>-458634.4180133171</v>
      </c>
      <c r="AD70" s="253">
        <f t="shared" si="17"/>
        <v>-472311.51100404951</v>
      </c>
      <c r="AE70" s="253">
        <f t="shared" si="17"/>
        <v>-486740.84410927224</v>
      </c>
      <c r="AF70" s="253">
        <f t="shared" si="17"/>
        <v>-501963.79053528223</v>
      </c>
      <c r="AG70" s="253">
        <f t="shared" si="17"/>
        <v>-518023.99901472271</v>
      </c>
      <c r="AH70" s="253">
        <f t="shared" si="17"/>
        <v>-534967.5189605325</v>
      </c>
      <c r="AI70" s="253">
        <f t="shared" si="17"/>
        <v>-552842.93250336172</v>
      </c>
      <c r="AJ70" s="253">
        <f t="shared" si="17"/>
        <v>-571701.49379104655</v>
      </c>
      <c r="AK70" s="253">
        <f t="shared" si="17"/>
        <v>-591597.27594955405</v>
      </c>
      <c r="AL70" s="253">
        <f t="shared" si="17"/>
        <v>-612587.32612677955</v>
      </c>
      <c r="AM70" s="253">
        <f t="shared" si="17"/>
        <v>-634731.82906375243</v>
      </c>
      <c r="AN70" s="253">
        <f t="shared" si="17"/>
        <v>-658094.27966225892</v>
      </c>
      <c r="AO70" s="253">
        <f t="shared" si="17"/>
        <v>-682741.66504368302</v>
      </c>
      <c r="AP70" s="253">
        <f>AP68+AP69</f>
        <v>-708744.6566210856</v>
      </c>
    </row>
    <row r="71" spans="1:45" x14ac:dyDescent="0.2">
      <c r="A71" s="254" t="s">
        <v>321</v>
      </c>
      <c r="B71" s="246">
        <f t="shared" ref="B71:AP71" si="18">-B70*$B$36</f>
        <v>0</v>
      </c>
      <c r="C71" s="246">
        <f t="shared" si="18"/>
        <v>54354.239564100004</v>
      </c>
      <c r="D71" s="246">
        <f t="shared" si="18"/>
        <v>55034.162740125495</v>
      </c>
      <c r="E71" s="246">
        <f t="shared" si="18"/>
        <v>55751.481690832406</v>
      </c>
      <c r="F71" s="246">
        <f t="shared" si="18"/>
        <v>56508.253183828179</v>
      </c>
      <c r="G71" s="246">
        <f t="shared" si="18"/>
        <v>57306.647108938734</v>
      </c>
      <c r="H71" s="246">
        <f t="shared" si="18"/>
        <v>58148.952699930363</v>
      </c>
      <c r="I71" s="246">
        <f t="shared" si="18"/>
        <v>59037.585098426534</v>
      </c>
      <c r="J71" s="246">
        <f t="shared" si="18"/>
        <v>59975.092278839991</v>
      </c>
      <c r="K71" s="246">
        <f t="shared" si="18"/>
        <v>60964.162354176195</v>
      </c>
      <c r="L71" s="246">
        <f t="shared" si="18"/>
        <v>62007.631283655879</v>
      </c>
      <c r="M71" s="246">
        <f t="shared" si="18"/>
        <v>63108.491004256954</v>
      </c>
      <c r="N71" s="246">
        <f t="shared" si="18"/>
        <v>64269.898009491088</v>
      </c>
      <c r="O71" s="246">
        <f t="shared" si="18"/>
        <v>65495.182400013087</v>
      </c>
      <c r="P71" s="246">
        <f t="shared" si="18"/>
        <v>66787.857432013814</v>
      </c>
      <c r="Q71" s="246">
        <f t="shared" si="18"/>
        <v>68151.629590774566</v>
      </c>
      <c r="R71" s="246">
        <f t="shared" si="18"/>
        <v>69590.409218267174</v>
      </c>
      <c r="S71" s="246">
        <f t="shared" si="18"/>
        <v>71108.32172527186</v>
      </c>
      <c r="T71" s="246">
        <f t="shared" si="18"/>
        <v>72709.719420161797</v>
      </c>
      <c r="U71" s="246">
        <f t="shared" si="18"/>
        <v>74399.193988270694</v>
      </c>
      <c r="V71" s="246">
        <f t="shared" si="18"/>
        <v>76181.589657625576</v>
      </c>
      <c r="W71" s="246">
        <f t="shared" si="18"/>
        <v>78062.017088794993</v>
      </c>
      <c r="X71" s="246">
        <f t="shared" si="18"/>
        <v>80045.868028678713</v>
      </c>
      <c r="Y71" s="246">
        <f t="shared" si="18"/>
        <v>82138.830770256056</v>
      </c>
      <c r="Z71" s="246">
        <f t="shared" si="18"/>
        <v>84346.906462620129</v>
      </c>
      <c r="AA71" s="246">
        <f t="shared" si="18"/>
        <v>86676.426318064216</v>
      </c>
      <c r="AB71" s="246">
        <f t="shared" si="18"/>
        <v>89134.069765557753</v>
      </c>
      <c r="AC71" s="246">
        <f t="shared" si="18"/>
        <v>91726.883602663424</v>
      </c>
      <c r="AD71" s="246">
        <f t="shared" si="18"/>
        <v>94462.302200809907</v>
      </c>
      <c r="AE71" s="246">
        <f t="shared" si="18"/>
        <v>97348.168821854459</v>
      </c>
      <c r="AF71" s="246">
        <f t="shared" si="18"/>
        <v>100392.75810705645</v>
      </c>
      <c r="AG71" s="246">
        <f t="shared" si="18"/>
        <v>103604.79980294454</v>
      </c>
      <c r="AH71" s="246">
        <f t="shared" si="18"/>
        <v>106993.50379210651</v>
      </c>
      <c r="AI71" s="246">
        <f t="shared" si="18"/>
        <v>110568.58650067235</v>
      </c>
      <c r="AJ71" s="246">
        <f t="shared" si="18"/>
        <v>114340.29875820932</v>
      </c>
      <c r="AK71" s="246">
        <f t="shared" si="18"/>
        <v>118319.45518991082</v>
      </c>
      <c r="AL71" s="246">
        <f t="shared" si="18"/>
        <v>122517.46522535592</v>
      </c>
      <c r="AM71" s="246">
        <f t="shared" si="18"/>
        <v>126946.36581275049</v>
      </c>
      <c r="AN71" s="246">
        <f t="shared" si="18"/>
        <v>131618.85593245178</v>
      </c>
      <c r="AO71" s="246">
        <f t="shared" si="18"/>
        <v>136548.3330087366</v>
      </c>
      <c r="AP71" s="246">
        <f t="shared" si="18"/>
        <v>141748.93132421712</v>
      </c>
    </row>
    <row r="72" spans="1:45" ht="15" thickBot="1" x14ac:dyDescent="0.25">
      <c r="A72" s="259" t="s">
        <v>326</v>
      </c>
      <c r="B72" s="260">
        <f t="shared" ref="B72:AO72" si="19">B70+B71</f>
        <v>0</v>
      </c>
      <c r="C72" s="260">
        <f t="shared" si="19"/>
        <v>-217416.95825640002</v>
      </c>
      <c r="D72" s="260">
        <f t="shared" si="19"/>
        <v>-220136.65096050198</v>
      </c>
      <c r="E72" s="260">
        <f t="shared" si="19"/>
        <v>-223005.9267633296</v>
      </c>
      <c r="F72" s="260">
        <f t="shared" si="19"/>
        <v>-226033.01273531272</v>
      </c>
      <c r="G72" s="260">
        <f t="shared" si="19"/>
        <v>-229226.58843575494</v>
      </c>
      <c r="H72" s="260">
        <f t="shared" si="19"/>
        <v>-232595.81079972145</v>
      </c>
      <c r="I72" s="260">
        <f t="shared" si="19"/>
        <v>-236150.34039370614</v>
      </c>
      <c r="J72" s="260">
        <f t="shared" si="19"/>
        <v>-239900.36911535994</v>
      </c>
      <c r="K72" s="260">
        <f t="shared" si="19"/>
        <v>-243856.64941670475</v>
      </c>
      <c r="L72" s="260">
        <f t="shared" si="19"/>
        <v>-248030.52513462352</v>
      </c>
      <c r="M72" s="260">
        <f t="shared" si="19"/>
        <v>-252433.96401702781</v>
      </c>
      <c r="N72" s="260">
        <f t="shared" si="19"/>
        <v>-257079.59203796432</v>
      </c>
      <c r="O72" s="260">
        <f t="shared" si="19"/>
        <v>-261980.72960005235</v>
      </c>
      <c r="P72" s="260">
        <f t="shared" si="19"/>
        <v>-267151.42972805526</v>
      </c>
      <c r="Q72" s="260">
        <f t="shared" si="19"/>
        <v>-272606.51836309826</v>
      </c>
      <c r="R72" s="260">
        <f t="shared" si="19"/>
        <v>-278361.63687306864</v>
      </c>
      <c r="S72" s="260">
        <f t="shared" si="19"/>
        <v>-284433.28690108738</v>
      </c>
      <c r="T72" s="260">
        <f t="shared" si="19"/>
        <v>-290838.87768064719</v>
      </c>
      <c r="U72" s="260">
        <f t="shared" si="19"/>
        <v>-297596.77595308278</v>
      </c>
      <c r="V72" s="260">
        <f t="shared" si="19"/>
        <v>-304726.35863050231</v>
      </c>
      <c r="W72" s="260">
        <f t="shared" si="19"/>
        <v>-312248.06835517997</v>
      </c>
      <c r="X72" s="260">
        <f t="shared" si="19"/>
        <v>-320183.47211471485</v>
      </c>
      <c r="Y72" s="260">
        <f t="shared" si="19"/>
        <v>-328555.32308102417</v>
      </c>
      <c r="Z72" s="260">
        <f t="shared" si="19"/>
        <v>-337387.62585048052</v>
      </c>
      <c r="AA72" s="260">
        <f t="shared" si="19"/>
        <v>-346705.70527225686</v>
      </c>
      <c r="AB72" s="260">
        <f t="shared" si="19"/>
        <v>-356536.27906223095</v>
      </c>
      <c r="AC72" s="260">
        <f t="shared" si="19"/>
        <v>-366907.53441065369</v>
      </c>
      <c r="AD72" s="260">
        <f t="shared" si="19"/>
        <v>-377849.20880323963</v>
      </c>
      <c r="AE72" s="260">
        <f t="shared" si="19"/>
        <v>-389392.67528741778</v>
      </c>
      <c r="AF72" s="260">
        <f t="shared" si="19"/>
        <v>-401571.03242822579</v>
      </c>
      <c r="AG72" s="260">
        <f t="shared" si="19"/>
        <v>-414419.19921177818</v>
      </c>
      <c r="AH72" s="260">
        <f t="shared" si="19"/>
        <v>-427974.01516842598</v>
      </c>
      <c r="AI72" s="260">
        <f t="shared" si="19"/>
        <v>-442274.34600268939</v>
      </c>
      <c r="AJ72" s="260">
        <f t="shared" si="19"/>
        <v>-457361.19503283722</v>
      </c>
      <c r="AK72" s="260">
        <f t="shared" si="19"/>
        <v>-473277.82075964322</v>
      </c>
      <c r="AL72" s="260">
        <f t="shared" si="19"/>
        <v>-490069.86090142361</v>
      </c>
      <c r="AM72" s="260">
        <f t="shared" si="19"/>
        <v>-507785.46325100196</v>
      </c>
      <c r="AN72" s="260">
        <f t="shared" si="19"/>
        <v>-526475.42372980714</v>
      </c>
      <c r="AO72" s="260">
        <f t="shared" si="19"/>
        <v>-546193.33203494642</v>
      </c>
      <c r="AP72" s="260">
        <f>AP70+AP71</f>
        <v>-566995.72529686848</v>
      </c>
    </row>
    <row r="73" spans="1:45" s="262" customFormat="1" ht="16.5" thickBot="1" x14ac:dyDescent="0.25">
      <c r="A73" s="249"/>
      <c r="B73" s="261">
        <f>D141</f>
        <v>2.5</v>
      </c>
      <c r="C73" s="261">
        <f t="shared" ref="C73:AP73" si="20">E141</f>
        <v>3.5</v>
      </c>
      <c r="D73" s="261">
        <f t="shared" si="20"/>
        <v>4.5</v>
      </c>
      <c r="E73" s="261">
        <f t="shared" si="20"/>
        <v>5.5</v>
      </c>
      <c r="F73" s="261">
        <f t="shared" si="20"/>
        <v>6.5</v>
      </c>
      <c r="G73" s="261">
        <f t="shared" si="20"/>
        <v>7.5</v>
      </c>
      <c r="H73" s="261">
        <f t="shared" si="20"/>
        <v>8.5</v>
      </c>
      <c r="I73" s="261">
        <f t="shared" si="20"/>
        <v>9.5</v>
      </c>
      <c r="J73" s="261">
        <f t="shared" si="20"/>
        <v>10.5</v>
      </c>
      <c r="K73" s="261">
        <f t="shared" si="20"/>
        <v>11.5</v>
      </c>
      <c r="L73" s="261">
        <f t="shared" si="20"/>
        <v>12.5</v>
      </c>
      <c r="M73" s="261">
        <f t="shared" si="20"/>
        <v>13.5</v>
      </c>
      <c r="N73" s="261">
        <f t="shared" si="20"/>
        <v>14.5</v>
      </c>
      <c r="O73" s="261">
        <f t="shared" si="20"/>
        <v>15.5</v>
      </c>
      <c r="P73" s="261">
        <f t="shared" si="20"/>
        <v>16.5</v>
      </c>
      <c r="Q73" s="261">
        <f t="shared" si="20"/>
        <v>17.5</v>
      </c>
      <c r="R73" s="261">
        <f t="shared" si="20"/>
        <v>18.5</v>
      </c>
      <c r="S73" s="261">
        <f t="shared" si="20"/>
        <v>19.5</v>
      </c>
      <c r="T73" s="261">
        <f t="shared" si="20"/>
        <v>20.5</v>
      </c>
      <c r="U73" s="261">
        <f t="shared" si="20"/>
        <v>21.5</v>
      </c>
      <c r="V73" s="261">
        <f t="shared" si="20"/>
        <v>22.5</v>
      </c>
      <c r="W73" s="261">
        <f t="shared" si="20"/>
        <v>23.5</v>
      </c>
      <c r="X73" s="261">
        <f t="shared" si="20"/>
        <v>24.5</v>
      </c>
      <c r="Y73" s="261">
        <f t="shared" si="20"/>
        <v>25.5</v>
      </c>
      <c r="Z73" s="261">
        <f t="shared" si="20"/>
        <v>26.5</v>
      </c>
      <c r="AA73" s="261">
        <f t="shared" si="20"/>
        <v>27.5</v>
      </c>
      <c r="AB73" s="261">
        <f t="shared" si="20"/>
        <v>28.5</v>
      </c>
      <c r="AC73" s="261">
        <f t="shared" si="20"/>
        <v>29.5</v>
      </c>
      <c r="AD73" s="261">
        <f t="shared" si="20"/>
        <v>30.5</v>
      </c>
      <c r="AE73" s="261">
        <f t="shared" si="20"/>
        <v>31.5</v>
      </c>
      <c r="AF73" s="261">
        <f t="shared" si="20"/>
        <v>32.5</v>
      </c>
      <c r="AG73" s="261">
        <f t="shared" si="20"/>
        <v>33.5</v>
      </c>
      <c r="AH73" s="261">
        <f t="shared" si="20"/>
        <v>34.5</v>
      </c>
      <c r="AI73" s="261">
        <f t="shared" si="20"/>
        <v>35.5</v>
      </c>
      <c r="AJ73" s="261">
        <f t="shared" si="20"/>
        <v>36.5</v>
      </c>
      <c r="AK73" s="261">
        <f t="shared" si="20"/>
        <v>37.5</v>
      </c>
      <c r="AL73" s="261">
        <f t="shared" si="20"/>
        <v>38.5</v>
      </c>
      <c r="AM73" s="261">
        <f t="shared" si="20"/>
        <v>39.5</v>
      </c>
      <c r="AN73" s="261">
        <f t="shared" si="20"/>
        <v>40.5</v>
      </c>
      <c r="AO73" s="261">
        <f t="shared" si="20"/>
        <v>41.5</v>
      </c>
      <c r="AP73" s="261">
        <f t="shared" si="20"/>
        <v>42.5</v>
      </c>
      <c r="AQ73" s="198"/>
      <c r="AR73" s="198"/>
      <c r="AS73" s="198"/>
    </row>
    <row r="74" spans="1:45" x14ac:dyDescent="0.2">
      <c r="A74" s="243" t="s">
        <v>325</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324</v>
      </c>
      <c r="B75" s="253">
        <f t="shared" ref="B75:AO75" si="22">B68</f>
        <v>0</v>
      </c>
      <c r="C75" s="253">
        <f t="shared" si="22"/>
        <v>-271771.19782050001</v>
      </c>
      <c r="D75" s="253">
        <f>D68</f>
        <v>-275170.81370062748</v>
      </c>
      <c r="E75" s="253">
        <f t="shared" si="22"/>
        <v>-278757.40845416201</v>
      </c>
      <c r="F75" s="253">
        <f t="shared" si="22"/>
        <v>-282541.26591914089</v>
      </c>
      <c r="G75" s="253">
        <f t="shared" si="22"/>
        <v>-286533.23554469366</v>
      </c>
      <c r="H75" s="253">
        <f t="shared" si="22"/>
        <v>-290744.7634996518</v>
      </c>
      <c r="I75" s="253">
        <f t="shared" si="22"/>
        <v>-295187.92549213266</v>
      </c>
      <c r="J75" s="253">
        <f t="shared" si="22"/>
        <v>-299875.46139419993</v>
      </c>
      <c r="K75" s="253">
        <f t="shared" si="22"/>
        <v>-304820.81177088094</v>
      </c>
      <c r="L75" s="253">
        <f t="shared" si="22"/>
        <v>-310038.1564182794</v>
      </c>
      <c r="M75" s="253">
        <f t="shared" si="22"/>
        <v>-315542.45502128475</v>
      </c>
      <c r="N75" s="253">
        <f t="shared" si="22"/>
        <v>-321349.49004745542</v>
      </c>
      <c r="O75" s="253">
        <f t="shared" si="22"/>
        <v>-327475.91200006544</v>
      </c>
      <c r="P75" s="253">
        <f t="shared" si="22"/>
        <v>-333939.28716006904</v>
      </c>
      <c r="Q75" s="253">
        <f t="shared" si="22"/>
        <v>-340758.1479538728</v>
      </c>
      <c r="R75" s="253">
        <f t="shared" si="22"/>
        <v>-347952.04609133583</v>
      </c>
      <c r="S75" s="253">
        <f t="shared" si="22"/>
        <v>-355541.60862635926</v>
      </c>
      <c r="T75" s="253">
        <f t="shared" si="22"/>
        <v>-363548.59710080898</v>
      </c>
      <c r="U75" s="253">
        <f t="shared" si="22"/>
        <v>-371995.96994135348</v>
      </c>
      <c r="V75" s="253">
        <f t="shared" si="22"/>
        <v>-380907.9482881279</v>
      </c>
      <c r="W75" s="253">
        <f t="shared" si="22"/>
        <v>-390310.08544397494</v>
      </c>
      <c r="X75" s="253">
        <f t="shared" si="22"/>
        <v>-400229.34014339355</v>
      </c>
      <c r="Y75" s="253">
        <f t="shared" si="22"/>
        <v>-410694.15385128022</v>
      </c>
      <c r="Z75" s="253">
        <f t="shared" si="22"/>
        <v>-421734.53231310064</v>
      </c>
      <c r="AA75" s="253">
        <f t="shared" si="22"/>
        <v>-433382.13159032108</v>
      </c>
      <c r="AB75" s="253">
        <f t="shared" si="22"/>
        <v>-445670.34882778872</v>
      </c>
      <c r="AC75" s="253">
        <f t="shared" si="22"/>
        <v>-458634.4180133171</v>
      </c>
      <c r="AD75" s="253">
        <f t="shared" si="22"/>
        <v>-472311.51100404951</v>
      </c>
      <c r="AE75" s="253">
        <f t="shared" si="22"/>
        <v>-486740.84410927224</v>
      </c>
      <c r="AF75" s="253">
        <f t="shared" si="22"/>
        <v>-501963.79053528223</v>
      </c>
      <c r="AG75" s="253">
        <f t="shared" si="22"/>
        <v>-518023.99901472271</v>
      </c>
      <c r="AH75" s="253">
        <f t="shared" si="22"/>
        <v>-534967.5189605325</v>
      </c>
      <c r="AI75" s="253">
        <f t="shared" si="22"/>
        <v>-552842.93250336172</v>
      </c>
      <c r="AJ75" s="253">
        <f t="shared" si="22"/>
        <v>-571701.49379104655</v>
      </c>
      <c r="AK75" s="253">
        <f t="shared" si="22"/>
        <v>-591597.27594955405</v>
      </c>
      <c r="AL75" s="253">
        <f t="shared" si="22"/>
        <v>-612587.32612677955</v>
      </c>
      <c r="AM75" s="253">
        <f t="shared" si="22"/>
        <v>-634731.82906375243</v>
      </c>
      <c r="AN75" s="253">
        <f t="shared" si="22"/>
        <v>-658094.27966225892</v>
      </c>
      <c r="AO75" s="253">
        <f t="shared" si="22"/>
        <v>-682741.66504368302</v>
      </c>
      <c r="AP75" s="253">
        <f>AP68</f>
        <v>-708744.6566210856</v>
      </c>
    </row>
    <row r="76" spans="1:45" x14ac:dyDescent="0.2">
      <c r="A76" s="254" t="s">
        <v>323</v>
      </c>
      <c r="B76" s="246">
        <f t="shared" ref="B76:AO76" si="23">-B67</f>
        <v>0</v>
      </c>
      <c r="C76" s="246">
        <f>-C67</f>
        <v>209960</v>
      </c>
      <c r="D76" s="246">
        <f t="shared" si="23"/>
        <v>209960</v>
      </c>
      <c r="E76" s="246">
        <f t="shared" si="23"/>
        <v>209960</v>
      </c>
      <c r="F76" s="246">
        <f>-C67</f>
        <v>209960</v>
      </c>
      <c r="G76" s="246">
        <f t="shared" si="23"/>
        <v>209960</v>
      </c>
      <c r="H76" s="246">
        <f t="shared" si="23"/>
        <v>209960</v>
      </c>
      <c r="I76" s="246">
        <f t="shared" si="23"/>
        <v>209960</v>
      </c>
      <c r="J76" s="246">
        <f t="shared" si="23"/>
        <v>209960</v>
      </c>
      <c r="K76" s="246">
        <f t="shared" si="23"/>
        <v>209960</v>
      </c>
      <c r="L76" s="246">
        <f>-L67</f>
        <v>209960</v>
      </c>
      <c r="M76" s="246">
        <f>-M67</f>
        <v>209960</v>
      </c>
      <c r="N76" s="246">
        <f t="shared" si="23"/>
        <v>209960</v>
      </c>
      <c r="O76" s="246">
        <f t="shared" si="23"/>
        <v>209960</v>
      </c>
      <c r="P76" s="246">
        <f t="shared" si="23"/>
        <v>209960</v>
      </c>
      <c r="Q76" s="246">
        <f t="shared" si="23"/>
        <v>209960</v>
      </c>
      <c r="R76" s="246">
        <f t="shared" si="23"/>
        <v>209960</v>
      </c>
      <c r="S76" s="246">
        <f t="shared" si="23"/>
        <v>209960</v>
      </c>
      <c r="T76" s="246">
        <f t="shared" si="23"/>
        <v>209960</v>
      </c>
      <c r="U76" s="246">
        <f t="shared" si="23"/>
        <v>209960</v>
      </c>
      <c r="V76" s="246">
        <f t="shared" si="23"/>
        <v>209960</v>
      </c>
      <c r="W76" s="246">
        <f t="shared" si="23"/>
        <v>209960</v>
      </c>
      <c r="X76" s="246">
        <f t="shared" si="23"/>
        <v>209960</v>
      </c>
      <c r="Y76" s="246">
        <f t="shared" si="23"/>
        <v>209960</v>
      </c>
      <c r="Z76" s="246">
        <f t="shared" si="23"/>
        <v>209960</v>
      </c>
      <c r="AA76" s="246">
        <f t="shared" si="23"/>
        <v>209960</v>
      </c>
      <c r="AB76" s="246">
        <f t="shared" si="23"/>
        <v>209960</v>
      </c>
      <c r="AC76" s="246">
        <f t="shared" si="23"/>
        <v>209960</v>
      </c>
      <c r="AD76" s="246">
        <f t="shared" si="23"/>
        <v>209960</v>
      </c>
      <c r="AE76" s="246">
        <f t="shared" si="23"/>
        <v>209960</v>
      </c>
      <c r="AF76" s="246">
        <f t="shared" si="23"/>
        <v>209960</v>
      </c>
      <c r="AG76" s="246">
        <f t="shared" si="23"/>
        <v>209960</v>
      </c>
      <c r="AH76" s="246">
        <f t="shared" si="23"/>
        <v>209960</v>
      </c>
      <c r="AI76" s="246">
        <f t="shared" si="23"/>
        <v>209960</v>
      </c>
      <c r="AJ76" s="246">
        <f t="shared" si="23"/>
        <v>209960</v>
      </c>
      <c r="AK76" s="246">
        <f t="shared" si="23"/>
        <v>209960</v>
      </c>
      <c r="AL76" s="246">
        <f t="shared" si="23"/>
        <v>209960</v>
      </c>
      <c r="AM76" s="246">
        <f t="shared" si="23"/>
        <v>209960</v>
      </c>
      <c r="AN76" s="246">
        <f t="shared" si="23"/>
        <v>209960</v>
      </c>
      <c r="AO76" s="246">
        <f t="shared" si="23"/>
        <v>209960</v>
      </c>
      <c r="AP76" s="246">
        <f>-AP67</f>
        <v>209960</v>
      </c>
    </row>
    <row r="77" spans="1:45" x14ac:dyDescent="0.2">
      <c r="A77" s="254" t="s">
        <v>322</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321</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320</v>
      </c>
      <c r="B79" s="246">
        <f>IF(((SUM($B$59:B59)+SUM($B$61:B64))+SUM($B$81:B81))&lt;0,((SUM($B$59:B59)+SUM($B$61:B64))+SUM($B$81:B81))*0.18-SUM($A$79:A79),IF(SUM(A$79:$B79)&lt;0,0-SUM(A$79:$B79),0))</f>
        <v>-944820</v>
      </c>
      <c r="C79" s="246">
        <f>IF(((SUM($B$59:C59)+SUM($B$61:C64))+SUM($B$81:C81))&lt;0,((SUM($B$59:C59)+SUM($B$61:C64))+SUM($B$81:C81))*0.18-SUM($A$79:B79),IF(SUM($B$79:B79)&lt;0,0-SUM($B$79:B79),0))</f>
        <v>-11126.015607689857</v>
      </c>
      <c r="D79" s="246">
        <f>IF(((SUM($B$59:D59)+SUM($B$61:D64))+SUM($B$81:D81))&lt;0,((SUM($B$59:D59)+SUM($B$61:D64))+SUM($B$81:D81))*0.18-SUM($A$79:C79),IF(SUM($B$79:C79)&lt;0,0-SUM($B$79:C79),0))</f>
        <v>-11737.946466112975</v>
      </c>
      <c r="E79" s="246">
        <f>IF(((SUM($B$59:E59)+SUM($B$61:E64))+SUM($B$81:E81))&lt;0,((SUM($B$59:E59)+SUM($B$61:E64))+SUM($B$81:E81))*0.18-SUM($A$79:D79),IF(SUM($B$79:D79)&lt;0,0-SUM($B$79:D79),0))</f>
        <v>-12383.533521749196</v>
      </c>
      <c r="F79" s="246">
        <f>IF(((SUM($B$59:F59)+SUM($B$61:F64))+SUM($B$81:F81))&lt;0,((SUM($B$59:F59)+SUM($B$61:F64))+SUM($B$81:F81))*0.18-SUM($A$79:E79),IF(SUM($B$79:E79)&lt;0,0-SUM($B$79:E79),0))</f>
        <v>-13064.627865445451</v>
      </c>
      <c r="G79" s="246">
        <f>IF(((SUM($B$59:G59)+SUM($B$61:G64))+SUM($B$81:G81))&lt;0,((SUM($B$59:G59)+SUM($B$61:G64))+SUM($B$81:G81))*0.18-SUM($A$79:F79),IF(SUM($B$79:F79)&lt;0,0-SUM($B$79:F79),0))</f>
        <v>-13783.182398044853</v>
      </c>
      <c r="H79" s="246">
        <f>IF(((SUM($B$59:H59)+SUM($B$61:H64))+SUM($B$81:H81))&lt;0,((SUM($B$59:H59)+SUM($B$61:H64))+SUM($B$81:H81))*0.18-SUM($A$79:G79),IF(SUM($B$79:G79)&lt;0,0-SUM($B$79:G79),0))</f>
        <v>-14541.25742993725</v>
      </c>
      <c r="I79" s="246">
        <f>IF(((SUM($B$59:I59)+SUM($B$61:I64))+SUM($B$81:I81))&lt;0,((SUM($B$59:I59)+SUM($B$61:I64))+SUM($B$81:I81))*0.18-SUM($A$79:H79),IF(SUM($B$79:H79)&lt;0,0-SUM($B$79:H79),0))</f>
        <v>-15341.026588583947</v>
      </c>
      <c r="J79" s="246">
        <f>IF(((SUM($B$59:J59)+SUM($B$61:J64))+SUM($B$81:J81))&lt;0,((SUM($B$59:J59)+SUM($B$61:J64))+SUM($B$81:J81))*0.18-SUM($A$79:I79),IF(SUM($B$79:I79)&lt;0,0-SUM($B$79:I79),0))</f>
        <v>-16184.783050955972</v>
      </c>
      <c r="K79" s="246">
        <f>IF(((SUM($B$59:K59)+SUM($B$61:K64))+SUM($B$81:K81))&lt;0,((SUM($B$59:K59)+SUM($B$61:K64))+SUM($B$81:K81))*0.18-SUM($A$79:J79),IF(SUM($B$79:J79)&lt;0,0-SUM($B$79:J79),0))</f>
        <v>-17074.946118758526</v>
      </c>
      <c r="L79" s="246">
        <f>IF(((SUM($B$59:L59)+SUM($B$61:L64))+SUM($B$81:L81))&lt;0,((SUM($B$59:L59)+SUM($B$61:L64))+SUM($B$81:L81))*0.18-SUM($A$79:K79),IF(SUM($B$79:K79)&lt;0,0-SUM($B$79:K79),0))</f>
        <v>-18014.068155290326</v>
      </c>
      <c r="M79" s="246">
        <f>IF(((SUM($B$59:M59)+SUM($B$61:M64))+SUM($B$81:M81))&lt;0,((SUM($B$59:M59)+SUM($B$61:M64))+SUM($B$81:M81))*0.18-SUM($A$79:L79),IF(SUM($B$79:L79)&lt;0,0-SUM($B$79:L79),0))</f>
        <v>-19004.841903831111</v>
      </c>
      <c r="N79" s="246">
        <f>IF(((SUM($B$59:N59)+SUM($B$61:N64))+SUM($B$81:N81))&lt;0,((SUM($B$59:N59)+SUM($B$61:N64))+SUM($B$81:N81))*0.18-SUM($A$79:M79),IF(SUM($B$79:M79)&lt;0,0-SUM($B$79:M79),0))</f>
        <v>-20050.108208542224</v>
      </c>
      <c r="O79" s="246">
        <f>IF(((SUM($B$59:O59)+SUM($B$61:O64))+SUM($B$81:O81))&lt;0,((SUM($B$59:O59)+SUM($B$61:O64))+SUM($B$81:O81))*0.18-SUM($A$79:N79),IF(SUM($B$79:N79)&lt;0,0-SUM($B$79:N79),0))</f>
        <v>-21152.864160011522</v>
      </c>
      <c r="P79" s="246">
        <f>IF(((SUM($B$59:P59)+SUM($B$61:P64))+SUM($B$81:P81))&lt;0,((SUM($B$59:P59)+SUM($B$61:P64))+SUM($B$81:P81))*0.18-SUM($A$79:O79),IF(SUM($B$79:O79)&lt;0,0-SUM($B$79:O79),0))</f>
        <v>-22316.271688812645</v>
      </c>
      <c r="Q79" s="246">
        <f>IF(((SUM($B$59:Q59)+SUM($B$61:Q64))+SUM($B$81:Q81))&lt;0,((SUM($B$59:Q59)+SUM($B$61:Q64))+SUM($B$81:Q81))*0.18-SUM($A$79:P79),IF(SUM($B$79:P79)&lt;0,0-SUM($B$79:P79),0))</f>
        <v>-23543.666631696979</v>
      </c>
      <c r="R79" s="246">
        <f>IF(((SUM($B$59:R59)+SUM($B$61:R64))+SUM($B$81:R81))&lt;0,((SUM($B$59:R59)+SUM($B$61:R64))+SUM($B$81:R81))*0.18-SUM($A$79:Q79),IF(SUM($B$79:Q79)&lt;0,0-SUM($B$79:Q79),0))</f>
        <v>-24838.568296440411</v>
      </c>
      <c r="S79" s="246">
        <f>IF(((SUM($B$59:S59)+SUM($B$61:S64))+SUM($B$81:S81))&lt;0,((SUM($B$59:S59)+SUM($B$61:S64))+SUM($B$81:S81))*0.18-SUM($A$79:R79),IF(SUM($B$79:R79)&lt;0,0-SUM($B$79:R79),0))</f>
        <v>-26204.689552744618</v>
      </c>
      <c r="T79" s="246">
        <f>IF(((SUM($B$59:T59)+SUM($B$61:T64))+SUM($B$81:T81))&lt;0,((SUM($B$59:T59)+SUM($B$61:T64))+SUM($B$81:T81))*0.18-SUM($A$79:S79),IF(SUM($B$79:S79)&lt;0,0-SUM($B$79:S79),0))</f>
        <v>-27645.947478145827</v>
      </c>
      <c r="U79" s="246">
        <f>IF(((SUM($B$59:U59)+SUM($B$61:U64))+SUM($B$81:U81))&lt;0,((SUM($B$59:U59)+SUM($B$61:U64))+SUM($B$81:U81))*0.18-SUM($A$79:T79),IF(SUM($B$79:T79)&lt;0,0-SUM($B$79:T79),0))</f>
        <v>-29166.474589443533</v>
      </c>
      <c r="V79" s="246">
        <f>IF(((SUM($B$59:V59)+SUM($B$61:V64))+SUM($B$81:V81))&lt;0,((SUM($B$59:V59)+SUM($B$61:V64))+SUM($B$81:V81))*0.18-SUM($A$79:U79),IF(SUM($B$79:U79)&lt;0,0-SUM($B$79:U79),0))</f>
        <v>-30770.630691862898</v>
      </c>
      <c r="W79" s="246">
        <f>IF(((SUM($B$59:W59)+SUM($B$61:W64))+SUM($B$81:W81))&lt;0,((SUM($B$59:W59)+SUM($B$61:W64))+SUM($B$81:W81))*0.18-SUM($A$79:V79),IF(SUM($B$79:V79)&lt;0,0-SUM($B$79:V79),0))</f>
        <v>-32463.015379915712</v>
      </c>
      <c r="X79" s="246">
        <f>IF(((SUM($B$59:X59)+SUM($B$61:X64))+SUM($B$81:X81))&lt;0,((SUM($B$59:X59)+SUM($B$61:X64))+SUM($B$81:X81))*0.18-SUM($A$79:W79),IF(SUM($B$79:W79)&lt;0,0-SUM($B$79:W79),0))</f>
        <v>-34248.481225810712</v>
      </c>
      <c r="Y79" s="246">
        <f>IF(((SUM($B$59:Y59)+SUM($B$61:Y64))+SUM($B$81:Y81))&lt;0,((SUM($B$59:Y59)+SUM($B$61:Y64))+SUM($B$81:Y81))*0.18-SUM($A$79:X79),IF(SUM($B$79:X79)&lt;0,0-SUM($B$79:X79),0))</f>
        <v>-36132.147693230538</v>
      </c>
      <c r="Z79" s="246">
        <f>IF(((SUM($B$59:Z59)+SUM($B$61:Z64))+SUM($B$81:Z81))&lt;0,((SUM($B$59:Z59)+SUM($B$61:Z64))+SUM($B$81:Z81))*0.18-SUM($A$79:Y79),IF(SUM($B$79:Y79)&lt;0,0-SUM($B$79:Y79),0))</f>
        <v>-38119.415816358058</v>
      </c>
      <c r="AA79" s="246">
        <f>IF(((SUM($B$59:AA59)+SUM($B$61:AA64))+SUM($B$81:AA81))&lt;0,((SUM($B$59:AA59)+SUM($B$61:AA64))+SUM($B$81:AA81))*0.18-SUM($A$79:Z79),IF(SUM($B$79:Z79)&lt;0,0-SUM($B$79:Z79),0))</f>
        <v>-40215.983686257619</v>
      </c>
      <c r="AB79" s="246">
        <f>IF(((SUM($B$59:AB59)+SUM($B$61:AB64))+SUM($B$81:AB81))&lt;0,((SUM($B$59:AB59)+SUM($B$61:AB64))+SUM($B$81:AB81))*0.18-SUM($A$79:AA79),IF(SUM($B$79:AA79)&lt;0,0-SUM($B$79:AA79),0))</f>
        <v>-42427.862789002014</v>
      </c>
      <c r="AC79" s="246">
        <f>IF(((SUM($B$59:AC59)+SUM($B$61:AC64))+SUM($B$81:AC81))&lt;0,((SUM($B$59:AC59)+SUM($B$61:AC64))+SUM($B$81:AC81))*0.18-SUM($A$79:AB79),IF(SUM($B$79:AB79)&lt;0,0-SUM($B$79:AB79),0))</f>
        <v>-44761.395242397208</v>
      </c>
      <c r="AD79" s="246">
        <f>IF(((SUM($B$59:AD59)+SUM($B$61:AD64))+SUM($B$81:AD81))&lt;0,((SUM($B$59:AD59)+SUM($B$61:AD64))+SUM($B$81:AD81))*0.18-SUM($A$79:AC79),IF(SUM($B$79:AC79)&lt;0,0-SUM($B$79:AC79),0))</f>
        <v>-47223.271980728721</v>
      </c>
      <c r="AE79" s="246">
        <f>IF(((SUM($B$59:AE59)+SUM($B$61:AE64))+SUM($B$81:AE81))&lt;0,((SUM($B$59:AE59)+SUM($B$61:AE64))+SUM($B$81:AE81))*0.18-SUM($A$79:AD79),IF(SUM($B$79:AD79)&lt;0,0-SUM($B$79:AD79),0))</f>
        <v>-49820.551939669065</v>
      </c>
      <c r="AF79" s="246">
        <f>IF(((SUM($B$59:AF59)+SUM($B$61:AF64))+SUM($B$81:AF81))&lt;0,((SUM($B$59:AF59)+SUM($B$61:AF64))+SUM($B$81:AF81))*0.18-SUM($A$79:AE79),IF(SUM($B$79:AE79)&lt;0,0-SUM($B$79:AE79),0))</f>
        <v>-52560.682296350831</v>
      </c>
      <c r="AG79" s="246">
        <f>IF(((SUM($B$59:AG59)+SUM($B$61:AG64))+SUM($B$81:AG81))&lt;0,((SUM($B$59:AG59)+SUM($B$61:AG64))+SUM($B$81:AG81))*0.18-SUM($A$79:AF79),IF(SUM($B$79:AF79)&lt;0,0-SUM($B$79:AF79),0))</f>
        <v>-55451.519822650123</v>
      </c>
      <c r="AH79" s="246">
        <f>IF(((SUM($B$59:AH59)+SUM($B$61:AH64))+SUM($B$81:AH81))&lt;0,((SUM($B$59:AH59)+SUM($B$61:AH64))+SUM($B$81:AH81))*0.18-SUM($A$79:AG79),IF(SUM($B$79:AG79)&lt;0,0-SUM($B$79:AG79),0))</f>
        <v>-58501.353412895929</v>
      </c>
      <c r="AI79" s="246">
        <f>IF(((SUM($B$59:AI59)+SUM($B$61:AI64))+SUM($B$81:AI81))&lt;0,((SUM($B$59:AI59)+SUM($B$61:AI64))+SUM($B$81:AI81))*0.18-SUM($A$79:AH79),IF(SUM($B$79:AH79)&lt;0,0-SUM($B$79:AH79),0))</f>
        <v>-61718.927850604989</v>
      </c>
      <c r="AJ79" s="246">
        <f>IF(((SUM($B$59:AJ59)+SUM($B$61:AJ64))+SUM($B$81:AJ81))&lt;0,((SUM($B$59:AJ59)+SUM($B$61:AJ64))+SUM($B$81:AJ81))*0.18-SUM($A$79:AI79),IF(SUM($B$79:AI79)&lt;0,0-SUM($B$79:AI79),0))</f>
        <v>-65113.468882388668</v>
      </c>
      <c r="AK79" s="246">
        <f>IF(((SUM($B$59:AK59)+SUM($B$61:AK64))+SUM($B$81:AK81))&lt;0,((SUM($B$59:AK59)+SUM($B$61:AK64))+SUM($B$81:AK81))*0.18-SUM($A$79:AJ79),IF(SUM($B$79:AJ79)&lt;0,0-SUM($B$79:AJ79),0))</f>
        <v>-68694.709670919459</v>
      </c>
      <c r="AL79" s="246">
        <f>IF(((SUM($B$59:AL59)+SUM($B$61:AL64))+SUM($B$81:AL81))&lt;0,((SUM($B$59:AL59)+SUM($B$61:AL64))+SUM($B$81:AL81))*0.18-SUM($A$79:AK79),IF(SUM($B$79:AK79)&lt;0,0-SUM($B$79:AK79),0))</f>
        <v>-72472.918702820316</v>
      </c>
      <c r="AM79" s="246">
        <f>IF(((SUM($B$59:AM59)+SUM($B$61:AM64))+SUM($B$81:AM81))&lt;0,((SUM($B$59:AM59)+SUM($B$61:AM64))+SUM($B$81:AM81))*0.18-SUM($A$79:AL79),IF(SUM($B$79:AL79)&lt;0,0-SUM($B$79:AL79),0))</f>
        <v>-76458.929231475573</v>
      </c>
      <c r="AN79" s="246">
        <f>IF(((SUM($B$59:AN59)+SUM($B$61:AN64))+SUM($B$81:AN81))&lt;0,((SUM($B$59:AN59)+SUM($B$61:AN64))+SUM($B$81:AN81))*0.18-SUM($A$79:AM79),IF(SUM($B$79:AM79)&lt;0,0-SUM($B$79:AM79),0))</f>
        <v>-80664.170339206699</v>
      </c>
      <c r="AO79" s="246">
        <f>IF(((SUM($B$59:AO59)+SUM($B$61:AO64))+SUM($B$81:AO81))&lt;0,((SUM($B$59:AO59)+SUM($B$61:AO64))+SUM($B$81:AO81))*0.18-SUM($A$79:AN79),IF(SUM($B$79:AN79)&lt;0,0-SUM($B$79:AN79),0))</f>
        <v>-85100.699707862921</v>
      </c>
      <c r="AP79" s="246">
        <f>IF(((SUM($B$59:AP59)+SUM($B$61:AP64))+SUM($B$81:AP81))&lt;0,((SUM($B$59:AP59)+SUM($B$61:AP64))+SUM($B$81:AP81))*0.18-SUM($A$79:AO79),IF(SUM($B$79:AO79)&lt;0,0-SUM($B$79:AO79),0))</f>
        <v>-89781.238191795535</v>
      </c>
    </row>
    <row r="80" spans="1:45" x14ac:dyDescent="0.2">
      <c r="A80" s="254" t="s">
        <v>319</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576</v>
      </c>
      <c r="B81" s="246">
        <f>-$B$126</f>
        <v>-5249000</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-5249000</v>
      </c>
      <c r="AR81" s="258"/>
    </row>
    <row r="82" spans="1:45" x14ac:dyDescent="0.2">
      <c r="A82" s="254" t="s">
        <v>318</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317</v>
      </c>
      <c r="B83" s="253">
        <f>SUM(B75:B82)</f>
        <v>-6193820</v>
      </c>
      <c r="C83" s="253">
        <f t="shared" ref="C83:V83" si="27">SUM(C75:C82)</f>
        <v>-72937.213428189862</v>
      </c>
      <c r="D83" s="253">
        <f t="shared" si="27"/>
        <v>-76948.760166740452</v>
      </c>
      <c r="E83" s="253">
        <f t="shared" si="27"/>
        <v>-81180.941975911206</v>
      </c>
      <c r="F83" s="253">
        <f t="shared" si="27"/>
        <v>-85645.89378458634</v>
      </c>
      <c r="G83" s="253">
        <f t="shared" si="27"/>
        <v>-90356.41794273851</v>
      </c>
      <c r="H83" s="253">
        <f t="shared" si="27"/>
        <v>-95326.020929589053</v>
      </c>
      <c r="I83" s="253">
        <f t="shared" si="27"/>
        <v>-100568.95208071661</v>
      </c>
      <c r="J83" s="253">
        <f t="shared" si="27"/>
        <v>-106100.2444451559</v>
      </c>
      <c r="K83" s="253">
        <f t="shared" si="27"/>
        <v>-111935.75788963947</v>
      </c>
      <c r="L83" s="253">
        <f t="shared" si="27"/>
        <v>-118092.22457356972</v>
      </c>
      <c r="M83" s="253">
        <f t="shared" si="27"/>
        <v>-124587.29692511586</v>
      </c>
      <c r="N83" s="253">
        <f t="shared" si="27"/>
        <v>-131439.59825599764</v>
      </c>
      <c r="O83" s="253">
        <f t="shared" si="27"/>
        <v>-138668.77616007696</v>
      </c>
      <c r="P83" s="253">
        <f t="shared" si="27"/>
        <v>-146295.55884888169</v>
      </c>
      <c r="Q83" s="253">
        <f t="shared" si="27"/>
        <v>-154341.81458556978</v>
      </c>
      <c r="R83" s="253">
        <f t="shared" si="27"/>
        <v>-162830.61438777624</v>
      </c>
      <c r="S83" s="253">
        <f t="shared" si="27"/>
        <v>-171786.29817910388</v>
      </c>
      <c r="T83" s="253">
        <f t="shared" si="27"/>
        <v>-181234.54457895481</v>
      </c>
      <c r="U83" s="253">
        <f t="shared" si="27"/>
        <v>-191202.44453079702</v>
      </c>
      <c r="V83" s="253">
        <f t="shared" si="27"/>
        <v>-201718.57897999079</v>
      </c>
      <c r="W83" s="253">
        <f>SUM(W75:W82)</f>
        <v>-212813.10082389065</v>
      </c>
      <c r="X83" s="253">
        <f>SUM(X75:X82)</f>
        <v>-224517.82136920426</v>
      </c>
      <c r="Y83" s="253">
        <f>SUM(Y75:Y82)</f>
        <v>-236866.30154451076</v>
      </c>
      <c r="Z83" s="253">
        <f>SUM(Z75:Z82)</f>
        <v>-249893.9481294587</v>
      </c>
      <c r="AA83" s="253">
        <f t="shared" ref="AA83:AP83" si="28">SUM(AA75:AA82)</f>
        <v>-263638.1152765787</v>
      </c>
      <c r="AB83" s="253">
        <f t="shared" si="28"/>
        <v>-278138.21161679074</v>
      </c>
      <c r="AC83" s="253">
        <f t="shared" si="28"/>
        <v>-293435.81325571431</v>
      </c>
      <c r="AD83" s="253">
        <f t="shared" si="28"/>
        <v>-309574.78298477823</v>
      </c>
      <c r="AE83" s="253">
        <f t="shared" si="28"/>
        <v>-326601.3960489413</v>
      </c>
      <c r="AF83" s="253">
        <f t="shared" si="28"/>
        <v>-344564.47283163306</v>
      </c>
      <c r="AG83" s="253">
        <f t="shared" si="28"/>
        <v>-363515.51883737283</v>
      </c>
      <c r="AH83" s="253">
        <f t="shared" si="28"/>
        <v>-383508.87237342843</v>
      </c>
      <c r="AI83" s="253">
        <f t="shared" si="28"/>
        <v>-404601.86035396671</v>
      </c>
      <c r="AJ83" s="253">
        <f t="shared" si="28"/>
        <v>-426854.96267343522</v>
      </c>
      <c r="AK83" s="253">
        <f t="shared" si="28"/>
        <v>-450331.98562047351</v>
      </c>
      <c r="AL83" s="253">
        <f t="shared" si="28"/>
        <v>-475100.24482959986</v>
      </c>
      <c r="AM83" s="253">
        <f t="shared" si="28"/>
        <v>-501230.75829522801</v>
      </c>
      <c r="AN83" s="253">
        <f t="shared" si="28"/>
        <v>-528798.45000146562</v>
      </c>
      <c r="AO83" s="253">
        <f t="shared" si="28"/>
        <v>-557882.36475154595</v>
      </c>
      <c r="AP83" s="253">
        <f t="shared" si="28"/>
        <v>-588565.89481288113</v>
      </c>
    </row>
    <row r="84" spans="1:45" ht="14.25" x14ac:dyDescent="0.2">
      <c r="A84" s="255" t="s">
        <v>316</v>
      </c>
      <c r="B84" s="253">
        <f>SUM($B$83:B83)</f>
        <v>-6193820</v>
      </c>
      <c r="C84" s="253">
        <f>SUM($B$83:C83)</f>
        <v>-6266757.21342819</v>
      </c>
      <c r="D84" s="253">
        <f>SUM($B$83:D83)</f>
        <v>-6343705.97359493</v>
      </c>
      <c r="E84" s="253">
        <f>SUM($B$83:E83)</f>
        <v>-6424886.9155708412</v>
      </c>
      <c r="F84" s="253">
        <f>SUM($B$83:F83)</f>
        <v>-6510532.8093554275</v>
      </c>
      <c r="G84" s="253">
        <f>SUM($B$83:G83)</f>
        <v>-6600889.2272981657</v>
      </c>
      <c r="H84" s="253">
        <f>SUM($B$83:H83)</f>
        <v>-6696215.2482277546</v>
      </c>
      <c r="I84" s="253">
        <f>SUM($B$83:I83)</f>
        <v>-6796784.200308471</v>
      </c>
      <c r="J84" s="253">
        <f>SUM($B$83:J83)</f>
        <v>-6902884.4447536273</v>
      </c>
      <c r="K84" s="253">
        <f>SUM($B$83:K83)</f>
        <v>-7014820.2026432669</v>
      </c>
      <c r="L84" s="253">
        <f>SUM($B$83:L83)</f>
        <v>-7132912.4272168363</v>
      </c>
      <c r="M84" s="253">
        <f>SUM($B$83:M83)</f>
        <v>-7257499.7241419517</v>
      </c>
      <c r="N84" s="253">
        <f>SUM($B$83:N83)</f>
        <v>-7388939.3223979492</v>
      </c>
      <c r="O84" s="253">
        <f>SUM($B$83:O83)</f>
        <v>-7527608.0985580264</v>
      </c>
      <c r="P84" s="253">
        <f>SUM($B$83:P83)</f>
        <v>-7673903.6574069085</v>
      </c>
      <c r="Q84" s="253">
        <f>SUM($B$83:Q83)</f>
        <v>-7828245.4719924778</v>
      </c>
      <c r="R84" s="253">
        <f>SUM($B$83:R83)</f>
        <v>-7991076.0863802545</v>
      </c>
      <c r="S84" s="253">
        <f>SUM($B$83:S83)</f>
        <v>-8162862.3845593585</v>
      </c>
      <c r="T84" s="253">
        <f>SUM($B$83:T83)</f>
        <v>-8344096.929138313</v>
      </c>
      <c r="U84" s="253">
        <f>SUM($B$83:U83)</f>
        <v>-8535299.3736691102</v>
      </c>
      <c r="V84" s="253">
        <f>SUM($B$83:V83)</f>
        <v>-8737017.9526491016</v>
      </c>
      <c r="W84" s="253">
        <f>SUM($B$83:W83)</f>
        <v>-8949831.053472992</v>
      </c>
      <c r="X84" s="253">
        <f>SUM($B$83:X83)</f>
        <v>-9174348.8748421967</v>
      </c>
      <c r="Y84" s="253">
        <f>SUM($B$83:Y83)</f>
        <v>-9411215.1763867065</v>
      </c>
      <c r="Z84" s="253">
        <f>SUM($B$83:Z83)</f>
        <v>-9661109.1245161649</v>
      </c>
      <c r="AA84" s="253">
        <f>SUM($B$83:AA83)</f>
        <v>-9924747.2397927437</v>
      </c>
      <c r="AB84" s="253">
        <f>SUM($B$83:AB83)</f>
        <v>-10202885.451409534</v>
      </c>
      <c r="AC84" s="253">
        <f>SUM($B$83:AC83)</f>
        <v>-10496321.264665248</v>
      </c>
      <c r="AD84" s="253">
        <f>SUM($B$83:AD83)</f>
        <v>-10805896.047650026</v>
      </c>
      <c r="AE84" s="253">
        <f>SUM($B$83:AE83)</f>
        <v>-11132497.443698967</v>
      </c>
      <c r="AF84" s="253">
        <f>SUM($B$83:AF83)</f>
        <v>-11477061.9165306</v>
      </c>
      <c r="AG84" s="253">
        <f>SUM($B$83:AG83)</f>
        <v>-11840577.435367974</v>
      </c>
      <c r="AH84" s="253">
        <f>SUM($B$83:AH83)</f>
        <v>-12224086.307741402</v>
      </c>
      <c r="AI84" s="253">
        <f>SUM($B$83:AI83)</f>
        <v>-12628688.168095369</v>
      </c>
      <c r="AJ84" s="253">
        <f>SUM($B$83:AJ83)</f>
        <v>-13055543.130768804</v>
      </c>
      <c r="AK84" s="253">
        <f>SUM($B$83:AK83)</f>
        <v>-13505875.116389278</v>
      </c>
      <c r="AL84" s="253">
        <f>SUM($B$83:AL83)</f>
        <v>-13980975.361218879</v>
      </c>
      <c r="AM84" s="253">
        <f>SUM($B$83:AM83)</f>
        <v>-14482206.119514108</v>
      </c>
      <c r="AN84" s="253">
        <f>SUM($B$83:AN83)</f>
        <v>-15011004.569515573</v>
      </c>
      <c r="AO84" s="253">
        <f>SUM($B$83:AO83)</f>
        <v>-15568886.934267119</v>
      </c>
      <c r="AP84" s="253">
        <f>SUM($B$83:AP83)</f>
        <v>-16157452.829080001</v>
      </c>
    </row>
    <row r="85" spans="1:45" x14ac:dyDescent="0.2">
      <c r="A85" s="254" t="s">
        <v>577</v>
      </c>
      <c r="B85" s="263">
        <f t="shared" ref="B85:AP85" si="29">1/POWER((1+$B$44),B73)</f>
        <v>0.6273824743710017</v>
      </c>
      <c r="C85" s="263">
        <f t="shared" si="29"/>
        <v>0.52064935632448273</v>
      </c>
      <c r="D85" s="263">
        <f t="shared" si="29"/>
        <v>0.43207415462612664</v>
      </c>
      <c r="E85" s="263">
        <f t="shared" si="29"/>
        <v>0.35856776317520883</v>
      </c>
      <c r="F85" s="263">
        <f t="shared" si="29"/>
        <v>0.29756660844415667</v>
      </c>
      <c r="G85" s="263">
        <f t="shared" si="29"/>
        <v>0.24694324352212174</v>
      </c>
      <c r="H85" s="263">
        <f t="shared" si="29"/>
        <v>0.20493215230051592</v>
      </c>
      <c r="I85" s="263">
        <f t="shared" si="29"/>
        <v>0.1700681761830008</v>
      </c>
      <c r="J85" s="263">
        <f t="shared" si="29"/>
        <v>0.14113541591950271</v>
      </c>
      <c r="K85" s="263">
        <f t="shared" si="29"/>
        <v>0.11712482648921385</v>
      </c>
      <c r="L85" s="263">
        <f t="shared" si="29"/>
        <v>9.719902613212765E-2</v>
      </c>
      <c r="M85" s="263">
        <f t="shared" si="29"/>
        <v>8.0663092225832109E-2</v>
      </c>
      <c r="N85" s="263">
        <f t="shared" si="29"/>
        <v>6.6940325498615838E-2</v>
      </c>
      <c r="O85" s="263">
        <f t="shared" si="29"/>
        <v>5.5552137343249659E-2</v>
      </c>
      <c r="P85" s="263">
        <f t="shared" si="29"/>
        <v>4.6101358791078552E-2</v>
      </c>
      <c r="Q85" s="263">
        <f t="shared" si="29"/>
        <v>3.825838903823945E-2</v>
      </c>
      <c r="R85" s="263">
        <f t="shared" si="29"/>
        <v>3.174970044667174E-2</v>
      </c>
      <c r="S85" s="263">
        <f t="shared" si="29"/>
        <v>2.6348299125868668E-2</v>
      </c>
      <c r="T85" s="263">
        <f t="shared" si="29"/>
        <v>2.1865808403210511E-2</v>
      </c>
      <c r="U85" s="263">
        <f t="shared" si="29"/>
        <v>1.814589908980126E-2</v>
      </c>
      <c r="V85" s="263">
        <f t="shared" si="29"/>
        <v>1.5058837418922204E-2</v>
      </c>
      <c r="W85" s="263">
        <f t="shared" si="29"/>
        <v>1.2496960513628384E-2</v>
      </c>
      <c r="X85" s="263">
        <f t="shared" si="29"/>
        <v>1.0370921588073345E-2</v>
      </c>
      <c r="Y85" s="263">
        <f t="shared" si="29"/>
        <v>8.6065739320110735E-3</v>
      </c>
      <c r="Z85" s="263">
        <f t="shared" si="29"/>
        <v>7.1423850058183183E-3</v>
      </c>
      <c r="AA85" s="263">
        <f t="shared" si="29"/>
        <v>5.9272904612600145E-3</v>
      </c>
      <c r="AB85" s="263">
        <f t="shared" si="29"/>
        <v>4.9189132458589318E-3</v>
      </c>
      <c r="AC85" s="263">
        <f t="shared" si="29"/>
        <v>4.082085681210732E-3</v>
      </c>
      <c r="AD85" s="263">
        <f t="shared" si="29"/>
        <v>3.3876229719591129E-3</v>
      </c>
      <c r="AE85" s="263">
        <f t="shared" si="29"/>
        <v>2.8113053709204251E-3</v>
      </c>
      <c r="AF85" s="263">
        <f t="shared" si="29"/>
        <v>2.3330335028385286E-3</v>
      </c>
      <c r="AG85" s="263">
        <f t="shared" si="29"/>
        <v>1.9361273882477412E-3</v>
      </c>
      <c r="AH85" s="263">
        <f t="shared" si="29"/>
        <v>1.6067447205375444E-3</v>
      </c>
      <c r="AI85" s="263">
        <f t="shared" si="29"/>
        <v>1.3333981083299121E-3</v>
      </c>
      <c r="AJ85" s="263">
        <f t="shared" si="29"/>
        <v>1.1065544467468149E-3</v>
      </c>
      <c r="AK85" s="263">
        <f t="shared" si="29"/>
        <v>9.1830244543304122E-4</v>
      </c>
      <c r="AL85" s="263">
        <f t="shared" si="29"/>
        <v>7.6207671820169396E-4</v>
      </c>
      <c r="AM85" s="263">
        <f t="shared" si="29"/>
        <v>6.3242881178563804E-4</v>
      </c>
      <c r="AN85" s="263">
        <f t="shared" si="29"/>
        <v>5.2483718820384888E-4</v>
      </c>
      <c r="AO85" s="263">
        <f t="shared" si="29"/>
        <v>4.3554953377912764E-4</v>
      </c>
      <c r="AP85" s="263">
        <f t="shared" si="29"/>
        <v>3.6145189525238806E-4</v>
      </c>
    </row>
    <row r="86" spans="1:45" ht="28.5" x14ac:dyDescent="0.2">
      <c r="A86" s="252" t="s">
        <v>315</v>
      </c>
      <c r="B86" s="253">
        <f>B83*B85</f>
        <v>-3885894.1174085978</v>
      </c>
      <c r="C86" s="253">
        <f>C83*C85</f>
        <v>-37974.71322348847</v>
      </c>
      <c r="D86" s="253">
        <f t="shared" ref="D86:AO86" si="30">D83*D85</f>
        <v>-33247.570498572946</v>
      </c>
      <c r="E86" s="253">
        <f t="shared" si="30"/>
        <v>-29108.8687767589</v>
      </c>
      <c r="F86" s="253">
        <f t="shared" si="30"/>
        <v>-25485.358140647833</v>
      </c>
      <c r="G86" s="253">
        <f t="shared" si="30"/>
        <v>-22312.906919820285</v>
      </c>
      <c r="H86" s="253">
        <f t="shared" si="30"/>
        <v>-19535.366639344713</v>
      </c>
      <c r="I86" s="253">
        <f t="shared" si="30"/>
        <v>-17103.578261003076</v>
      </c>
      <c r="J86" s="253">
        <f t="shared" si="30"/>
        <v>-14974.502128927985</v>
      </c>
      <c r="K86" s="253">
        <f t="shared" si="30"/>
        <v>-13110.456220762673</v>
      </c>
      <c r="L86" s="253">
        <f t="shared" si="30"/>
        <v>-11478.44922232749</v>
      </c>
      <c r="M86" s="253">
        <f t="shared" si="30"/>
        <v>-10049.59662203775</v>
      </c>
      <c r="N86" s="253">
        <f t="shared" si="30"/>
        <v>-8798.6094906637809</v>
      </c>
      <c r="O86" s="253">
        <f t="shared" si="30"/>
        <v>-7703.3468984649389</v>
      </c>
      <c r="P86" s="253">
        <f t="shared" si="30"/>
        <v>-6744.4240480336412</v>
      </c>
      <c r="Q86" s="253">
        <f t="shared" si="30"/>
        <v>-5904.8691872825484</v>
      </c>
      <c r="R86" s="253">
        <f t="shared" si="30"/>
        <v>-5169.8232303594132</v>
      </c>
      <c r="S86" s="253">
        <f t="shared" si="30"/>
        <v>-4526.2767701486973</v>
      </c>
      <c r="T86" s="253">
        <f t="shared" si="30"/>
        <v>-3962.8398278065401</v>
      </c>
      <c r="U86" s="253">
        <f t="shared" si="30"/>
        <v>-3469.5402641791657</v>
      </c>
      <c r="V86" s="253">
        <f t="shared" si="30"/>
        <v>-3037.6472852356992</v>
      </c>
      <c r="W86" s="253">
        <f t="shared" si="30"/>
        <v>-2659.5169177789776</v>
      </c>
      <c r="X86" s="253">
        <f t="shared" si="30"/>
        <v>-2328.4567205450753</v>
      </c>
      <c r="Y86" s="253">
        <f t="shared" si="30"/>
        <v>-2038.6073362448606</v>
      </c>
      <c r="Z86" s="253">
        <f t="shared" si="30"/>
        <v>-1784.8387881645865</v>
      </c>
      <c r="AA86" s="253">
        <f t="shared" si="30"/>
        <v>-1562.659685903433</v>
      </c>
      <c r="AB86" s="253">
        <f t="shared" si="30"/>
        <v>-1368.1377333013465</v>
      </c>
      <c r="AC86" s="253">
        <f t="shared" si="30"/>
        <v>-1197.8301316455777</v>
      </c>
      <c r="AD86" s="253">
        <f t="shared" si="30"/>
        <v>-1048.7226463784918</v>
      </c>
      <c r="AE86" s="253">
        <f t="shared" si="30"/>
        <v>-918.17625886249755</v>
      </c>
      <c r="AF86" s="253">
        <f t="shared" si="30"/>
        <v>-803.88045900409588</v>
      </c>
      <c r="AG86" s="253">
        <f t="shared" si="30"/>
        <v>-703.81235207412522</v>
      </c>
      <c r="AH86" s="253">
        <f t="shared" si="30"/>
        <v>-616.20085596531305</v>
      </c>
      <c r="AI86" s="253">
        <f t="shared" si="30"/>
        <v>-539.49535522274243</v>
      </c>
      <c r="AJ86" s="253">
        <f t="shared" si="30"/>
        <v>-472.33825706223547</v>
      </c>
      <c r="AK86" s="253">
        <f t="shared" si="30"/>
        <v>-413.54096365199797</v>
      </c>
      <c r="AL86" s="253">
        <f t="shared" si="30"/>
        <v>-362.06283539656278</v>
      </c>
      <c r="AM86" s="253">
        <f t="shared" si="30"/>
        <v>-316.99277289906541</v>
      </c>
      <c r="AN86" s="253">
        <f t="shared" si="30"/>
        <v>-277.53309162532281</v>
      </c>
      <c r="AO86" s="253">
        <f t="shared" si="30"/>
        <v>-242.98540387113306</v>
      </c>
      <c r="AP86" s="253">
        <f>AP83*AP85</f>
        <v>-212.73825816103357</v>
      </c>
    </row>
    <row r="87" spans="1:45" ht="14.25" x14ac:dyDescent="0.2">
      <c r="A87" s="252" t="s">
        <v>314</v>
      </c>
      <c r="B87" s="253">
        <f>SUM($B$86:B86)</f>
        <v>-3885894.1174085978</v>
      </c>
      <c r="C87" s="253">
        <f>SUM($B$86:C86)</f>
        <v>-3923868.8306320864</v>
      </c>
      <c r="D87" s="253">
        <f>SUM($B$86:D86)</f>
        <v>-3957116.4011306595</v>
      </c>
      <c r="E87" s="253">
        <f>SUM($B$86:E86)</f>
        <v>-3986225.2699074186</v>
      </c>
      <c r="F87" s="253">
        <f>SUM($B$86:F86)</f>
        <v>-4011710.6280480665</v>
      </c>
      <c r="G87" s="253">
        <f>SUM($B$86:G86)</f>
        <v>-4034023.5349678867</v>
      </c>
      <c r="H87" s="253">
        <f>SUM($B$86:H86)</f>
        <v>-4053558.9016072312</v>
      </c>
      <c r="I87" s="253">
        <f>SUM($B$86:I86)</f>
        <v>-4070662.4798682341</v>
      </c>
      <c r="J87" s="253">
        <f>SUM($B$86:J86)</f>
        <v>-4085636.9819971621</v>
      </c>
      <c r="K87" s="253">
        <f>SUM($B$86:K86)</f>
        <v>-4098747.4382179249</v>
      </c>
      <c r="L87" s="253">
        <f>SUM($B$86:L86)</f>
        <v>-4110225.8874402526</v>
      </c>
      <c r="M87" s="253">
        <f>SUM($B$86:M86)</f>
        <v>-4120275.4840622903</v>
      </c>
      <c r="N87" s="253">
        <f>SUM($B$86:N86)</f>
        <v>-4129074.093552954</v>
      </c>
      <c r="O87" s="253">
        <f>SUM($B$86:O86)</f>
        <v>-4136777.440451419</v>
      </c>
      <c r="P87" s="253">
        <f>SUM($B$86:P86)</f>
        <v>-4143521.8644994525</v>
      </c>
      <c r="Q87" s="253">
        <f>SUM($B$86:Q86)</f>
        <v>-4149426.7336867349</v>
      </c>
      <c r="R87" s="253">
        <f>SUM($B$86:R86)</f>
        <v>-4154596.5569170942</v>
      </c>
      <c r="S87" s="253">
        <f>SUM($B$86:S86)</f>
        <v>-4159122.8336872431</v>
      </c>
      <c r="T87" s="253">
        <f>SUM($B$86:T86)</f>
        <v>-4163085.6735150497</v>
      </c>
      <c r="U87" s="253">
        <f>SUM($B$86:U86)</f>
        <v>-4166555.2137792287</v>
      </c>
      <c r="V87" s="253">
        <f>SUM($B$86:V86)</f>
        <v>-4169592.8610644643</v>
      </c>
      <c r="W87" s="253">
        <f>SUM($B$86:W86)</f>
        <v>-4172252.3779822434</v>
      </c>
      <c r="X87" s="253">
        <f>SUM($B$86:X86)</f>
        <v>-4174580.8347027884</v>
      </c>
      <c r="Y87" s="253">
        <f>SUM($B$86:Y86)</f>
        <v>-4176619.4420390334</v>
      </c>
      <c r="Z87" s="253">
        <f>SUM($B$86:Z86)</f>
        <v>-4178404.2808271982</v>
      </c>
      <c r="AA87" s="253">
        <f>SUM($B$86:AA86)</f>
        <v>-4179966.9405131014</v>
      </c>
      <c r="AB87" s="253">
        <f>SUM($B$86:AB86)</f>
        <v>-4181335.0782464026</v>
      </c>
      <c r="AC87" s="253">
        <f>SUM($B$86:AC86)</f>
        <v>-4182532.9083780483</v>
      </c>
      <c r="AD87" s="253">
        <f>SUM($B$86:AD86)</f>
        <v>-4183581.6310244268</v>
      </c>
      <c r="AE87" s="253">
        <f>SUM($B$86:AE86)</f>
        <v>-4184499.8072832893</v>
      </c>
      <c r="AF87" s="253">
        <f>SUM($B$86:AF86)</f>
        <v>-4185303.6877422933</v>
      </c>
      <c r="AG87" s="253">
        <f>SUM($B$86:AG86)</f>
        <v>-4186007.5000943677</v>
      </c>
      <c r="AH87" s="253">
        <f>SUM($B$86:AH86)</f>
        <v>-4186623.7009503329</v>
      </c>
      <c r="AI87" s="253">
        <f>SUM($B$86:AI86)</f>
        <v>-4187163.1963055558</v>
      </c>
      <c r="AJ87" s="253">
        <f>SUM($B$86:AJ86)</f>
        <v>-4187635.534562618</v>
      </c>
      <c r="AK87" s="253">
        <f>SUM($B$86:AK86)</f>
        <v>-4188049.0755262701</v>
      </c>
      <c r="AL87" s="253">
        <f>SUM($B$86:AL86)</f>
        <v>-4188411.1383616668</v>
      </c>
      <c r="AM87" s="253">
        <f>SUM($B$86:AM86)</f>
        <v>-4188728.1311345659</v>
      </c>
      <c r="AN87" s="253">
        <f>SUM($B$86:AN86)</f>
        <v>-4189005.6642261911</v>
      </c>
      <c r="AO87" s="253">
        <f>SUM($B$86:AO86)</f>
        <v>-4189248.6496300623</v>
      </c>
      <c r="AP87" s="253">
        <f>SUM($B$86:AP86)</f>
        <v>-4189461.3878882234</v>
      </c>
    </row>
    <row r="88" spans="1:45" ht="14.25" x14ac:dyDescent="0.2">
      <c r="A88" s="252" t="s">
        <v>313</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c r="AG88" s="264">
        <f>IF((ISERR(IRR($B$83:AG83))),0,IF(IRR($B$83:AG83)&lt;0,0,IRR($B$83:AG83)))</f>
        <v>0</v>
      </c>
      <c r="AH88" s="264">
        <f>IF((ISERR(IRR($B$83:AH83))),0,IF(IRR($B$83:AH83)&lt;0,0,IRR($B$83:AH83)))</f>
        <v>0</v>
      </c>
      <c r="AI88" s="264">
        <f>IF((ISERR(IRR($B$83:AI83))),0,IF(IRR($B$83:AI83)&lt;0,0,IRR($B$83:AI83)))</f>
        <v>0</v>
      </c>
      <c r="AJ88" s="264">
        <f>IF((ISERR(IRR($B$83:AJ83))),0,IF(IRR($B$83:AJ83)&lt;0,0,IRR($B$83:AJ83)))</f>
        <v>0</v>
      </c>
      <c r="AK88" s="264">
        <f>IF((ISERR(IRR($B$83:AK83))),0,IF(IRR($B$83:AK83)&lt;0,0,IRR($B$83:AK83)))</f>
        <v>0</v>
      </c>
      <c r="AL88" s="264">
        <f>IF((ISERR(IRR($B$83:AL83))),0,IF(IRR($B$83:AL83)&lt;0,0,IRR($B$83:AL83)))</f>
        <v>0</v>
      </c>
      <c r="AM88" s="264">
        <f>IF((ISERR(IRR($B$83:AM83))),0,IF(IRR($B$83:AM83)&lt;0,0,IRR($B$83:AM83)))</f>
        <v>0</v>
      </c>
      <c r="AN88" s="264">
        <f>IF((ISERR(IRR($B$83:AN83))),0,IF(IRR($B$83:AN83)&lt;0,0,IRR($B$83:AN83)))</f>
        <v>0</v>
      </c>
      <c r="AO88" s="264">
        <f>IF((ISERR(IRR($B$83:AO83))),0,IF(IRR($B$83:AO83)&lt;0,0,IRR($B$83:AO83)))</f>
        <v>0</v>
      </c>
      <c r="AP88" s="264">
        <f>IF((ISERR(IRR($B$83:AP83))),0,IF(IRR($B$83:AP83)&lt;0,0,IRR($B$83:AP83)))</f>
        <v>0</v>
      </c>
    </row>
    <row r="89" spans="1:45" ht="14.25" x14ac:dyDescent="0.2">
      <c r="A89" s="252" t="s">
        <v>312</v>
      </c>
      <c r="B89" s="265">
        <f>IF(AND(B84&gt;0,A84&lt;0),(B74-(B84/(B84-A84))),0)</f>
        <v>0</v>
      </c>
      <c r="C89" s="265">
        <f t="shared" ref="C89:AP89" si="31">IF(AND(C84&gt;0,B84&lt;0),(C74-(C84/(C84-B84))),0)</f>
        <v>0</v>
      </c>
      <c r="D89" s="265">
        <f t="shared" si="31"/>
        <v>0</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311</v>
      </c>
      <c r="B90" s="267">
        <f t="shared" ref="B90:AP90" si="32">IF(AND(B87&gt;0,A87&lt;0),(B74-(B87/(B87-A87))),0)</f>
        <v>0</v>
      </c>
      <c r="C90" s="267">
        <f t="shared" si="32"/>
        <v>0</v>
      </c>
      <c r="D90" s="267">
        <f t="shared" si="32"/>
        <v>0</v>
      </c>
      <c r="E90" s="267">
        <f t="shared" si="32"/>
        <v>0</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2018</v>
      </c>
      <c r="C91" s="268">
        <f>B91+1</f>
        <v>2019</v>
      </c>
      <c r="D91" s="197">
        <f t="shared" ref="D91:AP91" si="33">C91+1</f>
        <v>2020</v>
      </c>
      <c r="E91" s="197">
        <f t="shared" si="33"/>
        <v>2021</v>
      </c>
      <c r="F91" s="197">
        <f t="shared" si="33"/>
        <v>2022</v>
      </c>
      <c r="G91" s="197">
        <f t="shared" si="33"/>
        <v>2023</v>
      </c>
      <c r="H91" s="197">
        <f t="shared" si="33"/>
        <v>2024</v>
      </c>
      <c r="I91" s="197">
        <f t="shared" si="33"/>
        <v>2025</v>
      </c>
      <c r="J91" s="197">
        <f t="shared" si="33"/>
        <v>2026</v>
      </c>
      <c r="K91" s="197">
        <f t="shared" si="33"/>
        <v>2027</v>
      </c>
      <c r="L91" s="197">
        <f t="shared" si="33"/>
        <v>2028</v>
      </c>
      <c r="M91" s="197">
        <f t="shared" si="33"/>
        <v>2029</v>
      </c>
      <c r="N91" s="197">
        <f t="shared" si="33"/>
        <v>2030</v>
      </c>
      <c r="O91" s="197">
        <f t="shared" si="33"/>
        <v>2031</v>
      </c>
      <c r="P91" s="197">
        <f t="shared" si="33"/>
        <v>2032</v>
      </c>
      <c r="Q91" s="197">
        <f t="shared" si="33"/>
        <v>2033</v>
      </c>
      <c r="R91" s="197">
        <f t="shared" si="33"/>
        <v>2034</v>
      </c>
      <c r="S91" s="197">
        <f t="shared" si="33"/>
        <v>2035</v>
      </c>
      <c r="T91" s="197">
        <f t="shared" si="33"/>
        <v>2036</v>
      </c>
      <c r="U91" s="197">
        <f t="shared" si="33"/>
        <v>2037</v>
      </c>
      <c r="V91" s="197">
        <f t="shared" si="33"/>
        <v>2038</v>
      </c>
      <c r="W91" s="197">
        <f t="shared" si="33"/>
        <v>2039</v>
      </c>
      <c r="X91" s="197">
        <f t="shared" si="33"/>
        <v>2040</v>
      </c>
      <c r="Y91" s="197">
        <f t="shared" si="33"/>
        <v>2041</v>
      </c>
      <c r="Z91" s="197">
        <f t="shared" si="33"/>
        <v>2042</v>
      </c>
      <c r="AA91" s="197">
        <f t="shared" si="33"/>
        <v>2043</v>
      </c>
      <c r="AB91" s="197">
        <f t="shared" si="33"/>
        <v>2044</v>
      </c>
      <c r="AC91" s="197">
        <f t="shared" si="33"/>
        <v>2045</v>
      </c>
      <c r="AD91" s="197">
        <f t="shared" si="33"/>
        <v>2046</v>
      </c>
      <c r="AE91" s="197">
        <f t="shared" si="33"/>
        <v>2047</v>
      </c>
      <c r="AF91" s="197">
        <f t="shared" si="33"/>
        <v>2048</v>
      </c>
      <c r="AG91" s="197">
        <f t="shared" si="33"/>
        <v>2049</v>
      </c>
      <c r="AH91" s="197">
        <f t="shared" si="33"/>
        <v>2050</v>
      </c>
      <c r="AI91" s="197">
        <f t="shared" si="33"/>
        <v>2051</v>
      </c>
      <c r="AJ91" s="197">
        <f t="shared" si="33"/>
        <v>2052</v>
      </c>
      <c r="AK91" s="197">
        <f t="shared" si="33"/>
        <v>2053</v>
      </c>
      <c r="AL91" s="197">
        <f t="shared" si="33"/>
        <v>2054</v>
      </c>
      <c r="AM91" s="197">
        <f t="shared" si="33"/>
        <v>2055</v>
      </c>
      <c r="AN91" s="197">
        <f t="shared" si="33"/>
        <v>2056</v>
      </c>
      <c r="AO91" s="197">
        <f t="shared" si="33"/>
        <v>2057</v>
      </c>
      <c r="AP91" s="197">
        <f t="shared" si="33"/>
        <v>2058</v>
      </c>
      <c r="AQ91" s="198"/>
      <c r="AR91" s="198"/>
      <c r="AS91" s="198"/>
    </row>
    <row r="92" spans="1:45" ht="15.6" customHeight="1" x14ac:dyDescent="0.2">
      <c r="A92" s="269" t="s">
        <v>310</v>
      </c>
      <c r="B92" s="127"/>
      <c r="C92" s="127"/>
      <c r="D92" s="127"/>
      <c r="E92" s="127"/>
      <c r="F92" s="127"/>
      <c r="G92" s="127"/>
      <c r="H92" s="127"/>
      <c r="I92" s="127"/>
      <c r="J92" s="127"/>
      <c r="K92" s="127"/>
      <c r="L92" s="270">
        <v>10</v>
      </c>
      <c r="M92" s="127"/>
      <c r="N92" s="127"/>
      <c r="O92" s="127"/>
      <c r="P92" s="127"/>
      <c r="Q92" s="127"/>
      <c r="R92" s="127"/>
      <c r="S92" s="127"/>
      <c r="T92" s="127"/>
      <c r="U92" s="127"/>
      <c r="V92" s="127"/>
      <c r="W92" s="127"/>
      <c r="X92" s="127"/>
      <c r="Y92" s="127"/>
      <c r="Z92" s="127"/>
      <c r="AA92" s="127">
        <v>25</v>
      </c>
      <c r="AB92" s="127"/>
      <c r="AC92" s="127"/>
      <c r="AD92" s="127"/>
      <c r="AE92" s="127"/>
      <c r="AF92" s="127">
        <v>30</v>
      </c>
      <c r="AG92" s="127"/>
      <c r="AH92" s="127"/>
      <c r="AI92" s="127"/>
      <c r="AJ92" s="127"/>
      <c r="AK92" s="127"/>
      <c r="AL92" s="127"/>
      <c r="AM92" s="127"/>
      <c r="AN92" s="127"/>
      <c r="AO92" s="127"/>
      <c r="AP92" s="127">
        <v>40</v>
      </c>
    </row>
    <row r="93" spans="1:45" ht="12.75" x14ac:dyDescent="0.2">
      <c r="A93" s="128" t="s">
        <v>309</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row>
    <row r="94" spans="1:45" ht="12.75" x14ac:dyDescent="0.2">
      <c r="A94" s="128" t="s">
        <v>308</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row>
    <row r="95" spans="1:45" ht="12.75" x14ac:dyDescent="0.2">
      <c r="A95" s="128" t="s">
        <v>307</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row>
    <row r="96" spans="1:45" ht="12.75" x14ac:dyDescent="0.2">
      <c r="A96" s="129" t="s">
        <v>306</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row>
    <row r="97" spans="1:71" ht="33" customHeight="1" x14ac:dyDescent="0.2">
      <c r="A97" s="434" t="s">
        <v>578</v>
      </c>
      <c r="B97" s="434"/>
      <c r="C97" s="434"/>
      <c r="D97" s="434"/>
      <c r="E97" s="434"/>
      <c r="F97" s="434"/>
      <c r="G97" s="434"/>
      <c r="H97" s="434"/>
      <c r="I97" s="434"/>
      <c r="J97" s="434"/>
      <c r="K97" s="434"/>
      <c r="L97" s="434"/>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thickBot="1" x14ac:dyDescent="0.25">
      <c r="C98" s="271"/>
    </row>
    <row r="99" spans="1:71" s="277" customFormat="1" ht="16.5" thickTop="1" x14ac:dyDescent="0.2">
      <c r="A99" s="272" t="s">
        <v>579</v>
      </c>
      <c r="B99" s="273">
        <f>B81*B85</f>
        <v>-3293130.6079733879</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-3293130.6079733879</v>
      </c>
      <c r="AR99" s="276"/>
      <c r="AS99" s="276"/>
    </row>
    <row r="100" spans="1:71" s="280" customFormat="1" x14ac:dyDescent="0.2">
      <c r="A100" s="278">
        <f>AQ99</f>
        <v>-3293130.6079733879</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x14ac:dyDescent="0.2">
      <c r="A101" s="278">
        <f>AP87</f>
        <v>-4189461.3878882234</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x14ac:dyDescent="0.2">
      <c r="A102" s="281" t="s">
        <v>580</v>
      </c>
      <c r="B102" s="282">
        <f>(A101+-A100)/-A100</f>
        <v>-0.27218197108387471</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x14ac:dyDescent="0.2">
      <c r="A104" s="284" t="s">
        <v>581</v>
      </c>
      <c r="B104" s="284" t="s">
        <v>582</v>
      </c>
      <c r="C104" s="284" t="s">
        <v>583</v>
      </c>
      <c r="D104" s="284" t="s">
        <v>584</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x14ac:dyDescent="0.2">
      <c r="A105" s="287">
        <f>G30/1000/1000</f>
        <v>-4.1102258874402526</v>
      </c>
      <c r="B105" s="288">
        <f>L88</f>
        <v>0</v>
      </c>
      <c r="C105" s="289" t="str">
        <f>G28</f>
        <v>не окупается</v>
      </c>
      <c r="D105" s="289" t="str">
        <f>G29</f>
        <v>не окупается</v>
      </c>
      <c r="E105" s="290" t="s">
        <v>585</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x14ac:dyDescent="0.2">
      <c r="A108" s="295" t="s">
        <v>586</v>
      </c>
      <c r="B108" s="296"/>
      <c r="C108" s="296">
        <f>C109*$B$111*$B$112*1000</f>
        <v>0</v>
      </c>
      <c r="D108" s="296">
        <f t="shared" ref="D108:AP108" si="36">D109*$B$111*$B$112*1000</f>
        <v>0</v>
      </c>
      <c r="E108" s="296">
        <f>E109*$B$111*$B$112*1000</f>
        <v>0</v>
      </c>
      <c r="F108" s="296">
        <f t="shared" si="36"/>
        <v>0</v>
      </c>
      <c r="G108" s="296">
        <f t="shared" si="36"/>
        <v>0</v>
      </c>
      <c r="H108" s="296">
        <f t="shared" si="36"/>
        <v>0</v>
      </c>
      <c r="I108" s="296">
        <f t="shared" si="36"/>
        <v>0</v>
      </c>
      <c r="J108" s="296">
        <f t="shared" si="36"/>
        <v>0</v>
      </c>
      <c r="K108" s="296">
        <f t="shared" si="36"/>
        <v>0</v>
      </c>
      <c r="L108" s="296">
        <f t="shared" si="36"/>
        <v>0</v>
      </c>
      <c r="M108" s="296">
        <f t="shared" si="36"/>
        <v>0</v>
      </c>
      <c r="N108" s="296">
        <f t="shared" si="36"/>
        <v>0</v>
      </c>
      <c r="O108" s="296">
        <f t="shared" si="36"/>
        <v>0</v>
      </c>
      <c r="P108" s="296">
        <f t="shared" si="36"/>
        <v>0</v>
      </c>
      <c r="Q108" s="296">
        <f t="shared" si="36"/>
        <v>0</v>
      </c>
      <c r="R108" s="296">
        <f t="shared" si="36"/>
        <v>0</v>
      </c>
      <c r="S108" s="296">
        <f t="shared" si="36"/>
        <v>0</v>
      </c>
      <c r="T108" s="296">
        <f t="shared" si="36"/>
        <v>0</v>
      </c>
      <c r="U108" s="296">
        <f t="shared" si="36"/>
        <v>0</v>
      </c>
      <c r="V108" s="296">
        <f t="shared" si="36"/>
        <v>0</v>
      </c>
      <c r="W108" s="296">
        <f t="shared" si="36"/>
        <v>0</v>
      </c>
      <c r="X108" s="296">
        <f t="shared" si="36"/>
        <v>0</v>
      </c>
      <c r="Y108" s="296">
        <f t="shared" si="36"/>
        <v>0</v>
      </c>
      <c r="Z108" s="296">
        <f t="shared" si="36"/>
        <v>0</v>
      </c>
      <c r="AA108" s="296">
        <f t="shared" si="36"/>
        <v>0</v>
      </c>
      <c r="AB108" s="296">
        <f t="shared" si="36"/>
        <v>0</v>
      </c>
      <c r="AC108" s="296">
        <f t="shared" si="36"/>
        <v>0</v>
      </c>
      <c r="AD108" s="296">
        <f t="shared" si="36"/>
        <v>0</v>
      </c>
      <c r="AE108" s="296">
        <f t="shared" si="36"/>
        <v>0</v>
      </c>
      <c r="AF108" s="296">
        <f t="shared" si="36"/>
        <v>0</v>
      </c>
      <c r="AG108" s="296">
        <f t="shared" si="36"/>
        <v>0</v>
      </c>
      <c r="AH108" s="296">
        <f t="shared" si="36"/>
        <v>0</v>
      </c>
      <c r="AI108" s="296">
        <f t="shared" si="36"/>
        <v>0</v>
      </c>
      <c r="AJ108" s="296">
        <f t="shared" si="36"/>
        <v>0</v>
      </c>
      <c r="AK108" s="296">
        <f t="shared" si="36"/>
        <v>0</v>
      </c>
      <c r="AL108" s="296">
        <f t="shared" si="36"/>
        <v>0</v>
      </c>
      <c r="AM108" s="296">
        <f t="shared" si="36"/>
        <v>0</v>
      </c>
      <c r="AN108" s="296">
        <f t="shared" si="36"/>
        <v>0</v>
      </c>
      <c r="AO108" s="296">
        <f t="shared" si="36"/>
        <v>0</v>
      </c>
      <c r="AP108" s="296">
        <f t="shared" si="36"/>
        <v>0</v>
      </c>
      <c r="AT108" s="280"/>
      <c r="AU108" s="280"/>
      <c r="AV108" s="280"/>
      <c r="AW108" s="280"/>
      <c r="AX108" s="280"/>
      <c r="AY108" s="280"/>
      <c r="AZ108" s="280"/>
      <c r="BA108" s="280"/>
      <c r="BB108" s="280"/>
      <c r="BC108" s="280"/>
      <c r="BD108" s="280"/>
      <c r="BE108" s="280"/>
      <c r="BF108" s="280"/>
      <c r="BG108" s="280"/>
    </row>
    <row r="109" spans="1:71" ht="12.75" x14ac:dyDescent="0.2">
      <c r="A109" s="295" t="s">
        <v>587</v>
      </c>
      <c r="B109" s="294"/>
      <c r="C109" s="294">
        <f>B109+$I$120*C113</f>
        <v>0</v>
      </c>
      <c r="D109" s="294">
        <f>C109+$I$120*D113</f>
        <v>0</v>
      </c>
      <c r="E109" s="294">
        <f t="shared" ref="E109:AP109" si="37">D109+$I$120*E113</f>
        <v>0</v>
      </c>
      <c r="F109" s="294">
        <f t="shared" si="37"/>
        <v>0</v>
      </c>
      <c r="G109" s="294">
        <f t="shared" si="37"/>
        <v>0</v>
      </c>
      <c r="H109" s="294">
        <f t="shared" si="37"/>
        <v>0</v>
      </c>
      <c r="I109" s="294">
        <f t="shared" si="37"/>
        <v>0</v>
      </c>
      <c r="J109" s="294">
        <f t="shared" si="37"/>
        <v>0</v>
      </c>
      <c r="K109" s="294">
        <f t="shared" si="37"/>
        <v>0</v>
      </c>
      <c r="L109" s="294">
        <f t="shared" si="37"/>
        <v>0</v>
      </c>
      <c r="M109" s="294">
        <f t="shared" si="37"/>
        <v>0</v>
      </c>
      <c r="N109" s="294">
        <f t="shared" si="37"/>
        <v>0</v>
      </c>
      <c r="O109" s="294">
        <f t="shared" si="37"/>
        <v>0</v>
      </c>
      <c r="P109" s="294">
        <f t="shared" si="37"/>
        <v>0</v>
      </c>
      <c r="Q109" s="294">
        <f t="shared" si="37"/>
        <v>0</v>
      </c>
      <c r="R109" s="294">
        <f t="shared" si="37"/>
        <v>0</v>
      </c>
      <c r="S109" s="294">
        <f t="shared" si="37"/>
        <v>0</v>
      </c>
      <c r="T109" s="294">
        <f t="shared" si="37"/>
        <v>0</v>
      </c>
      <c r="U109" s="294">
        <f t="shared" si="37"/>
        <v>0</v>
      </c>
      <c r="V109" s="294">
        <f t="shared" si="37"/>
        <v>0</v>
      </c>
      <c r="W109" s="294">
        <f t="shared" si="37"/>
        <v>0</v>
      </c>
      <c r="X109" s="294">
        <f t="shared" si="37"/>
        <v>0</v>
      </c>
      <c r="Y109" s="294">
        <f t="shared" si="37"/>
        <v>0</v>
      </c>
      <c r="Z109" s="294">
        <f t="shared" si="37"/>
        <v>0</v>
      </c>
      <c r="AA109" s="294">
        <f t="shared" si="37"/>
        <v>0</v>
      </c>
      <c r="AB109" s="294">
        <f t="shared" si="37"/>
        <v>0</v>
      </c>
      <c r="AC109" s="294">
        <f t="shared" si="37"/>
        <v>0</v>
      </c>
      <c r="AD109" s="294">
        <f t="shared" si="37"/>
        <v>0</v>
      </c>
      <c r="AE109" s="294">
        <f t="shared" si="37"/>
        <v>0</v>
      </c>
      <c r="AF109" s="294">
        <f t="shared" si="37"/>
        <v>0</v>
      </c>
      <c r="AG109" s="294">
        <f t="shared" si="37"/>
        <v>0</v>
      </c>
      <c r="AH109" s="294">
        <f t="shared" si="37"/>
        <v>0</v>
      </c>
      <c r="AI109" s="294">
        <f t="shared" si="37"/>
        <v>0</v>
      </c>
      <c r="AJ109" s="294">
        <f t="shared" si="37"/>
        <v>0</v>
      </c>
      <c r="AK109" s="294">
        <f t="shared" si="37"/>
        <v>0</v>
      </c>
      <c r="AL109" s="294">
        <f t="shared" si="37"/>
        <v>0</v>
      </c>
      <c r="AM109" s="294">
        <f t="shared" si="37"/>
        <v>0</v>
      </c>
      <c r="AN109" s="294">
        <f t="shared" si="37"/>
        <v>0</v>
      </c>
      <c r="AO109" s="294">
        <f t="shared" si="37"/>
        <v>0</v>
      </c>
      <c r="AP109" s="294">
        <f t="shared" si="37"/>
        <v>0</v>
      </c>
      <c r="AT109" s="280"/>
      <c r="AU109" s="280"/>
      <c r="AV109" s="280"/>
      <c r="AW109" s="280"/>
      <c r="AX109" s="280"/>
      <c r="AY109" s="280"/>
      <c r="AZ109" s="280"/>
      <c r="BA109" s="280"/>
      <c r="BB109" s="280"/>
      <c r="BC109" s="280"/>
      <c r="BD109" s="280"/>
      <c r="BE109" s="280"/>
      <c r="BF109" s="280"/>
      <c r="BG109" s="280"/>
    </row>
    <row r="110" spans="1:71" ht="12.75" x14ac:dyDescent="0.2">
      <c r="A110" s="295" t="s">
        <v>588</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x14ac:dyDescent="0.2">
      <c r="A111" s="295" t="s">
        <v>589</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x14ac:dyDescent="0.2">
      <c r="A112" s="295" t="s">
        <v>590</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x14ac:dyDescent="0.2">
      <c r="A113" s="298" t="s">
        <v>591</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x14ac:dyDescent="0.2">
      <c r="A116" s="292"/>
      <c r="B116" s="422" t="s">
        <v>592</v>
      </c>
      <c r="C116" s="423"/>
      <c r="D116" s="422" t="s">
        <v>593</v>
      </c>
      <c r="E116" s="423"/>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x14ac:dyDescent="0.2">
      <c r="A117" s="295" t="s">
        <v>594</v>
      </c>
      <c r="B117" s="301"/>
      <c r="C117" s="292" t="s">
        <v>595</v>
      </c>
      <c r="D117" s="301"/>
      <c r="E117" s="292" t="s">
        <v>595</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x14ac:dyDescent="0.2">
      <c r="A118" s="295" t="s">
        <v>594</v>
      </c>
      <c r="B118" s="292">
        <f>$B$110*B117</f>
        <v>0</v>
      </c>
      <c r="C118" s="292" t="s">
        <v>141</v>
      </c>
      <c r="D118" s="292">
        <f>$B$110*D117</f>
        <v>0</v>
      </c>
      <c r="E118" s="292" t="s">
        <v>141</v>
      </c>
      <c r="F118" s="295" t="s">
        <v>596</v>
      </c>
      <c r="G118" s="292">
        <f>D117-B117</f>
        <v>0</v>
      </c>
      <c r="H118" s="292" t="s">
        <v>595</v>
      </c>
      <c r="I118" s="302">
        <f>$B$110*G118</f>
        <v>0</v>
      </c>
      <c r="J118" s="292" t="s">
        <v>141</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x14ac:dyDescent="0.2">
      <c r="A119" s="292"/>
      <c r="B119" s="292"/>
      <c r="C119" s="292"/>
      <c r="D119" s="292"/>
      <c r="E119" s="292"/>
      <c r="F119" s="295" t="s">
        <v>597</v>
      </c>
      <c r="G119" s="292">
        <f>I119/$B$110</f>
        <v>0</v>
      </c>
      <c r="H119" s="292" t="s">
        <v>595</v>
      </c>
      <c r="I119" s="301"/>
      <c r="J119" s="292" t="s">
        <v>141</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x14ac:dyDescent="0.2">
      <c r="A120" s="303"/>
      <c r="B120" s="304"/>
      <c r="C120" s="304"/>
      <c r="D120" s="304"/>
      <c r="E120" s="304"/>
      <c r="F120" s="305" t="s">
        <v>598</v>
      </c>
      <c r="G120" s="302">
        <f>G118</f>
        <v>0</v>
      </c>
      <c r="H120" s="292" t="s">
        <v>595</v>
      </c>
      <c r="I120" s="297">
        <f>I118</f>
        <v>0</v>
      </c>
      <c r="J120" s="292" t="s">
        <v>141</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ht="12.75" x14ac:dyDescent="0.2">
      <c r="A122" s="307" t="s">
        <v>599</v>
      </c>
      <c r="B122" s="308">
        <v>5.2489999999999997</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x14ac:dyDescent="0.2">
      <c r="A123" s="307" t="s">
        <v>356</v>
      </c>
      <c r="B123" s="309">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x14ac:dyDescent="0.2">
      <c r="A124" s="307" t="s">
        <v>600</v>
      </c>
      <c r="B124" s="309"/>
      <c r="C124" s="310" t="s">
        <v>601</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ht="12.75" x14ac:dyDescent="0.2">
      <c r="A125" s="311"/>
      <c r="B125" s="312"/>
      <c r="C125" s="313"/>
      <c r="D125" s="314"/>
      <c r="E125" s="314"/>
      <c r="F125" s="314"/>
      <c r="G125" s="314"/>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x14ac:dyDescent="0.2">
      <c r="A126" s="307" t="s">
        <v>602</v>
      </c>
      <c r="B126" s="315">
        <f>$B$122*1000*1000</f>
        <v>5249000</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x14ac:dyDescent="0.2">
      <c r="A127" s="307" t="s">
        <v>603</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x14ac:dyDescent="0.2">
      <c r="A129" s="307" t="s">
        <v>604</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x14ac:dyDescent="0.2">
      <c r="A131" s="321" t="s">
        <v>605</v>
      </c>
      <c r="B131" s="322">
        <v>1.23072</v>
      </c>
      <c r="C131" s="290" t="s">
        <v>606</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x14ac:dyDescent="0.2">
      <c r="A132" s="321" t="s">
        <v>607</v>
      </c>
      <c r="B132" s="322">
        <v>1.20268</v>
      </c>
      <c r="C132" s="290" t="s">
        <v>606</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x14ac:dyDescent="0.2">
      <c r="A134" s="307" t="s">
        <v>608</v>
      </c>
      <c r="C134" s="314" t="s">
        <v>609</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x14ac:dyDescent="0.2">
      <c r="A135" s="307"/>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x14ac:dyDescent="0.2">
      <c r="A136" s="307" t="s">
        <v>610</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38" customFormat="1" ht="15" x14ac:dyDescent="0.2">
      <c r="A137" s="307" t="s">
        <v>611</v>
      </c>
      <c r="B137" s="326"/>
      <c r="C137" s="240">
        <f>(1+B137)*(1+C136)-1</f>
        <v>5.8000000000000052E-2</v>
      </c>
      <c r="D137" s="240">
        <f t="shared" ref="D137:AY137" si="40">(1+C137)*(1+D136)-1</f>
        <v>0.11619000000000002</v>
      </c>
      <c r="E137" s="240">
        <f t="shared" si="40"/>
        <v>0.17758045</v>
      </c>
      <c r="F137" s="240">
        <f t="shared" si="40"/>
        <v>0.24234737475000001</v>
      </c>
      <c r="G137" s="240">
        <f t="shared" si="40"/>
        <v>0.31067648036124984</v>
      </c>
      <c r="H137" s="240">
        <f t="shared" si="40"/>
        <v>0.38276368678111861</v>
      </c>
      <c r="I137" s="240">
        <f t="shared" si="40"/>
        <v>0.45881568955408003</v>
      </c>
      <c r="J137" s="240">
        <f t="shared" si="40"/>
        <v>0.53905055247955436</v>
      </c>
      <c r="K137" s="240">
        <f t="shared" si="40"/>
        <v>0.62369833286592979</v>
      </c>
      <c r="L137" s="240">
        <f t="shared" si="40"/>
        <v>0.71300174117355586</v>
      </c>
      <c r="M137" s="240">
        <f t="shared" si="40"/>
        <v>0.80721683693810142</v>
      </c>
      <c r="N137" s="240">
        <f t="shared" si="40"/>
        <v>0.90661376296969687</v>
      </c>
      <c r="O137" s="240">
        <f t="shared" si="40"/>
        <v>1.0114775199330301</v>
      </c>
      <c r="P137" s="240">
        <f t="shared" si="40"/>
        <v>1.1221087835293466</v>
      </c>
      <c r="Q137" s="240">
        <f t="shared" si="40"/>
        <v>1.2388247666234604</v>
      </c>
      <c r="R137" s="240">
        <f t="shared" si="40"/>
        <v>1.3619601287877505</v>
      </c>
      <c r="S137" s="240">
        <f t="shared" si="40"/>
        <v>1.4918679358710767</v>
      </c>
      <c r="T137" s="240">
        <f t="shared" si="40"/>
        <v>1.6289206723439857</v>
      </c>
      <c r="U137" s="240">
        <f t="shared" si="40"/>
        <v>1.7735113093229047</v>
      </c>
      <c r="V137" s="240">
        <f t="shared" si="40"/>
        <v>1.9260544313356642</v>
      </c>
      <c r="W137" s="240">
        <f t="shared" si="40"/>
        <v>2.0869874250591254</v>
      </c>
      <c r="X137" s="240">
        <f t="shared" si="40"/>
        <v>2.2567717334373771</v>
      </c>
      <c r="Y137" s="240">
        <f t="shared" si="40"/>
        <v>2.4358941787764326</v>
      </c>
      <c r="Z137" s="240">
        <f t="shared" si="40"/>
        <v>2.6248683586091359</v>
      </c>
      <c r="AA137" s="240">
        <f t="shared" si="40"/>
        <v>2.8242361183326383</v>
      </c>
      <c r="AB137" s="240">
        <f t="shared" si="40"/>
        <v>3.0345691048409336</v>
      </c>
      <c r="AC137" s="240">
        <f t="shared" si="40"/>
        <v>3.2564704056071845</v>
      </c>
      <c r="AD137" s="240">
        <f t="shared" si="40"/>
        <v>3.4905762779155793</v>
      </c>
      <c r="AE137" s="240">
        <f t="shared" si="40"/>
        <v>3.7375579732009356</v>
      </c>
      <c r="AF137" s="240">
        <f t="shared" si="40"/>
        <v>3.9981236617269866</v>
      </c>
      <c r="AG137" s="240">
        <f t="shared" si="40"/>
        <v>4.2730204631219708</v>
      </c>
      <c r="AH137" s="240">
        <f t="shared" si="40"/>
        <v>4.563036588593679</v>
      </c>
      <c r="AI137" s="240">
        <f t="shared" si="40"/>
        <v>4.8690036009663311</v>
      </c>
      <c r="AJ137" s="240">
        <f t="shared" si="40"/>
        <v>5.1917987990194794</v>
      </c>
      <c r="AK137" s="240">
        <f t="shared" si="40"/>
        <v>5.5323477329655502</v>
      </c>
      <c r="AL137" s="240">
        <f t="shared" si="40"/>
        <v>5.8916268582786548</v>
      </c>
      <c r="AM137" s="240">
        <f t="shared" si="40"/>
        <v>6.2706663354839804</v>
      </c>
      <c r="AN137" s="240">
        <f t="shared" si="40"/>
        <v>6.6705529839355986</v>
      </c>
      <c r="AO137" s="240">
        <f t="shared" si="40"/>
        <v>7.0924333980520569</v>
      </c>
      <c r="AP137" s="240">
        <f t="shared" si="40"/>
        <v>7.5375172349449198</v>
      </c>
      <c r="AQ137" s="240">
        <f t="shared" si="40"/>
        <v>8.0070806828668903</v>
      </c>
      <c r="AR137" s="240">
        <f t="shared" si="40"/>
        <v>8.5024701204245687</v>
      </c>
      <c r="AS137" s="240">
        <f t="shared" si="40"/>
        <v>9.0251059770479198</v>
      </c>
      <c r="AT137" s="240">
        <f t="shared" si="40"/>
        <v>9.5764868057855548</v>
      </c>
      <c r="AU137" s="240">
        <f t="shared" si="40"/>
        <v>10.15819358010376</v>
      </c>
      <c r="AV137" s="240">
        <f t="shared" si="40"/>
        <v>10.771894227009465</v>
      </c>
      <c r="AW137" s="240">
        <f>(1+AV137)*(1+AW136)-1</f>
        <v>11.419348409494985</v>
      </c>
      <c r="AX137" s="240">
        <f t="shared" si="40"/>
        <v>12.102412572017208</v>
      </c>
      <c r="AY137" s="240">
        <f t="shared" si="40"/>
        <v>12.823045263478154</v>
      </c>
    </row>
    <row r="138" spans="1:71" s="238" customFormat="1" x14ac:dyDescent="0.2">
      <c r="A138" s="327"/>
      <c r="B138" s="326"/>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98"/>
    </row>
    <row r="139" spans="1:71" ht="12.75" x14ac:dyDescent="0.2">
      <c r="A139" s="306"/>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x14ac:dyDescent="0.2">
      <c r="A140" s="306"/>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x14ac:dyDescent="0.2">
      <c r="A141" s="306"/>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K29" sqref="K29"/>
    </sheetView>
  </sheetViews>
  <sheetFormatPr defaultRowHeight="15.75" x14ac:dyDescent="0.25"/>
  <cols>
    <col min="1" max="1" width="9.140625" style="71"/>
    <col min="2" max="2" width="37.7109375" style="71" customWidth="1"/>
    <col min="3" max="4" width="14.42578125" style="71" customWidth="1"/>
    <col min="5" max="5" width="16.140625" style="71" customWidth="1"/>
    <col min="6" max="6" width="15.7109375" style="71" customWidth="1"/>
    <col min="7" max="8" width="16" style="71" hidden="1" customWidth="1"/>
    <col min="9" max="9" width="16" style="71" customWidth="1"/>
    <col min="10"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5" t="str">
        <f>'2. паспорт  ТП'!A4:S4</f>
        <v>Год раскрытия информации: 2017 год</v>
      </c>
      <c r="B5" s="375"/>
      <c r="C5" s="375"/>
      <c r="D5" s="375"/>
      <c r="E5" s="375"/>
      <c r="F5" s="375"/>
      <c r="G5" s="375"/>
      <c r="H5" s="375"/>
      <c r="I5" s="375"/>
      <c r="J5" s="375"/>
      <c r="K5" s="375"/>
      <c r="L5" s="37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9" t="s">
        <v>10</v>
      </c>
      <c r="B7" s="379"/>
      <c r="C7" s="379"/>
      <c r="D7" s="379"/>
      <c r="E7" s="379"/>
      <c r="F7" s="379"/>
      <c r="G7" s="379"/>
      <c r="H7" s="379"/>
      <c r="I7" s="379"/>
      <c r="J7" s="379"/>
      <c r="K7" s="379"/>
      <c r="L7" s="379"/>
    </row>
    <row r="8" spans="1:44" ht="18.75" x14ac:dyDescent="0.25">
      <c r="A8" s="379"/>
      <c r="B8" s="379"/>
      <c r="C8" s="379"/>
      <c r="D8" s="379"/>
      <c r="E8" s="379"/>
      <c r="F8" s="379"/>
      <c r="G8" s="379"/>
      <c r="H8" s="379"/>
      <c r="I8" s="379"/>
      <c r="J8" s="379"/>
      <c r="K8" s="379"/>
      <c r="L8" s="379"/>
    </row>
    <row r="9" spans="1:44" x14ac:dyDescent="0.25">
      <c r="A9" s="381" t="str">
        <f>'1. паспорт местоположение'!A9:C9</f>
        <v>Акционерное общество "Янтарьэнерго" ДЗО  ПАО "Россети"</v>
      </c>
      <c r="B9" s="381"/>
      <c r="C9" s="381"/>
      <c r="D9" s="381"/>
      <c r="E9" s="381"/>
      <c r="F9" s="381"/>
      <c r="G9" s="381"/>
      <c r="H9" s="381"/>
      <c r="I9" s="381"/>
      <c r="J9" s="381"/>
      <c r="K9" s="381"/>
      <c r="L9" s="381"/>
    </row>
    <row r="10" spans="1:44" x14ac:dyDescent="0.25">
      <c r="A10" s="376" t="s">
        <v>9</v>
      </c>
      <c r="B10" s="376"/>
      <c r="C10" s="376"/>
      <c r="D10" s="376"/>
      <c r="E10" s="376"/>
      <c r="F10" s="376"/>
      <c r="G10" s="376"/>
      <c r="H10" s="376"/>
      <c r="I10" s="376"/>
      <c r="J10" s="376"/>
      <c r="K10" s="376"/>
      <c r="L10" s="376"/>
    </row>
    <row r="11" spans="1:44" ht="18.75" x14ac:dyDescent="0.25">
      <c r="A11" s="379"/>
      <c r="B11" s="379"/>
      <c r="C11" s="379"/>
      <c r="D11" s="379"/>
      <c r="E11" s="379"/>
      <c r="F11" s="379"/>
      <c r="G11" s="379"/>
      <c r="H11" s="379"/>
      <c r="I11" s="379"/>
      <c r="J11" s="379"/>
      <c r="K11" s="379"/>
      <c r="L11" s="379"/>
    </row>
    <row r="12" spans="1:44" x14ac:dyDescent="0.25">
      <c r="A12" s="381" t="str">
        <f>'1. паспорт местоположение'!A12:C12</f>
        <v>C_obj_111001_3110</v>
      </c>
      <c r="B12" s="381"/>
      <c r="C12" s="381"/>
      <c r="D12" s="381"/>
      <c r="E12" s="381"/>
      <c r="F12" s="381"/>
      <c r="G12" s="381"/>
      <c r="H12" s="381"/>
      <c r="I12" s="381"/>
      <c r="J12" s="381"/>
      <c r="K12" s="381"/>
      <c r="L12" s="381"/>
    </row>
    <row r="13" spans="1:44" x14ac:dyDescent="0.25">
      <c r="A13" s="376" t="s">
        <v>8</v>
      </c>
      <c r="B13" s="376"/>
      <c r="C13" s="376"/>
      <c r="D13" s="376"/>
      <c r="E13" s="376"/>
      <c r="F13" s="376"/>
      <c r="G13" s="376"/>
      <c r="H13" s="376"/>
      <c r="I13" s="376"/>
      <c r="J13" s="376"/>
      <c r="K13" s="376"/>
      <c r="L13" s="376"/>
    </row>
    <row r="14" spans="1:44" ht="18.75" x14ac:dyDescent="0.25">
      <c r="A14" s="384"/>
      <c r="B14" s="384"/>
      <c r="C14" s="384"/>
      <c r="D14" s="384"/>
      <c r="E14" s="384"/>
      <c r="F14" s="384"/>
      <c r="G14" s="384"/>
      <c r="H14" s="384"/>
      <c r="I14" s="384"/>
      <c r="J14" s="384"/>
      <c r="K14" s="384"/>
      <c r="L14" s="384"/>
    </row>
    <row r="15" spans="1:44" x14ac:dyDescent="0.25">
      <c r="A15" s="381" t="str">
        <f>'1. паспорт местоположение'!A15</f>
        <v xml:space="preserve"> Модернизация СОТИАССО на объектах ОАО"Янтарьэнерго" ПС О-54</v>
      </c>
      <c r="B15" s="381"/>
      <c r="C15" s="381"/>
      <c r="D15" s="381"/>
      <c r="E15" s="381"/>
      <c r="F15" s="381"/>
      <c r="G15" s="381"/>
      <c r="H15" s="381"/>
      <c r="I15" s="381"/>
      <c r="J15" s="381"/>
      <c r="K15" s="381"/>
      <c r="L15" s="381"/>
    </row>
    <row r="16" spans="1:44" x14ac:dyDescent="0.25">
      <c r="A16" s="376" t="s">
        <v>7</v>
      </c>
      <c r="B16" s="376"/>
      <c r="C16" s="376"/>
      <c r="D16" s="376"/>
      <c r="E16" s="376"/>
      <c r="F16" s="376"/>
      <c r="G16" s="376"/>
      <c r="H16" s="376"/>
      <c r="I16" s="376"/>
      <c r="J16" s="376"/>
      <c r="K16" s="376"/>
      <c r="L16" s="376"/>
    </row>
    <row r="17" spans="1:12" x14ac:dyDescent="0.25">
      <c r="L17" s="99"/>
    </row>
    <row r="18" spans="1:12" x14ac:dyDescent="0.25">
      <c r="K18" s="98"/>
    </row>
    <row r="19" spans="1:12" x14ac:dyDescent="0.25">
      <c r="A19" s="436" t="s">
        <v>517</v>
      </c>
      <c r="B19" s="436"/>
      <c r="C19" s="436"/>
      <c r="D19" s="436"/>
      <c r="E19" s="436"/>
      <c r="F19" s="436"/>
      <c r="G19" s="436"/>
      <c r="H19" s="436"/>
      <c r="I19" s="436"/>
      <c r="J19" s="436"/>
      <c r="K19" s="436"/>
      <c r="L19" s="436"/>
    </row>
    <row r="20" spans="1:12" x14ac:dyDescent="0.25">
      <c r="A20" s="73"/>
      <c r="B20" s="73"/>
      <c r="C20" s="97"/>
      <c r="D20" s="97"/>
      <c r="E20" s="97"/>
      <c r="F20" s="97"/>
      <c r="G20" s="97"/>
      <c r="H20" s="97"/>
      <c r="I20" s="97"/>
      <c r="J20" s="97"/>
      <c r="K20" s="97"/>
      <c r="L20" s="97"/>
    </row>
    <row r="21" spans="1:12" x14ac:dyDescent="0.25">
      <c r="A21" s="437" t="s">
        <v>233</v>
      </c>
      <c r="B21" s="437" t="s">
        <v>232</v>
      </c>
      <c r="C21" s="443" t="s">
        <v>447</v>
      </c>
      <c r="D21" s="443"/>
      <c r="E21" s="443"/>
      <c r="F21" s="443"/>
      <c r="G21" s="443"/>
      <c r="H21" s="443"/>
      <c r="I21" s="438" t="s">
        <v>231</v>
      </c>
      <c r="J21" s="440" t="s">
        <v>449</v>
      </c>
      <c r="K21" s="437" t="s">
        <v>230</v>
      </c>
      <c r="L21" s="439" t="s">
        <v>448</v>
      </c>
    </row>
    <row r="22" spans="1:12" ht="48" customHeight="1" x14ac:dyDescent="0.25">
      <c r="A22" s="437"/>
      <c r="B22" s="437"/>
      <c r="C22" s="444" t="s">
        <v>3</v>
      </c>
      <c r="D22" s="444"/>
      <c r="E22" s="445" t="s">
        <v>616</v>
      </c>
      <c r="F22" s="446"/>
      <c r="G22" s="445" t="s">
        <v>2</v>
      </c>
      <c r="H22" s="446"/>
      <c r="I22" s="438"/>
      <c r="J22" s="441"/>
      <c r="K22" s="437"/>
      <c r="L22" s="439"/>
    </row>
    <row r="23" spans="1:12" ht="31.5" x14ac:dyDescent="0.25">
      <c r="A23" s="437"/>
      <c r="B23" s="437"/>
      <c r="C23" s="96" t="s">
        <v>229</v>
      </c>
      <c r="D23" s="96" t="s">
        <v>228</v>
      </c>
      <c r="E23" s="96" t="s">
        <v>229</v>
      </c>
      <c r="F23" s="96" t="s">
        <v>228</v>
      </c>
      <c r="G23" s="96" t="s">
        <v>229</v>
      </c>
      <c r="H23" s="96" t="s">
        <v>228</v>
      </c>
      <c r="I23" s="438"/>
      <c r="J23" s="442"/>
      <c r="K23" s="437"/>
      <c r="L23" s="439"/>
    </row>
    <row r="24" spans="1:12" x14ac:dyDescent="0.25">
      <c r="A24" s="79">
        <v>1</v>
      </c>
      <c r="B24" s="79">
        <v>2</v>
      </c>
      <c r="C24" s="96">
        <v>3</v>
      </c>
      <c r="D24" s="96">
        <v>4</v>
      </c>
      <c r="E24" s="96">
        <v>5</v>
      </c>
      <c r="F24" s="96">
        <v>6</v>
      </c>
      <c r="G24" s="96">
        <v>7</v>
      </c>
      <c r="H24" s="96">
        <v>8</v>
      </c>
      <c r="I24" s="96">
        <v>9</v>
      </c>
      <c r="J24" s="96">
        <v>10</v>
      </c>
      <c r="K24" s="96">
        <v>11</v>
      </c>
      <c r="L24" s="96">
        <v>12</v>
      </c>
    </row>
    <row r="25" spans="1:12" x14ac:dyDescent="0.25">
      <c r="A25" s="90">
        <v>1</v>
      </c>
      <c r="B25" s="91" t="s">
        <v>227</v>
      </c>
      <c r="C25" s="91"/>
      <c r="D25" s="94"/>
      <c r="E25" s="94"/>
      <c r="F25" s="94"/>
      <c r="G25" s="94"/>
      <c r="H25" s="94"/>
      <c r="I25" s="94"/>
      <c r="J25" s="94"/>
      <c r="K25" s="88"/>
      <c r="L25" s="108"/>
    </row>
    <row r="26" spans="1:12" ht="31.5" x14ac:dyDescent="0.25">
      <c r="A26" s="90" t="s">
        <v>226</v>
      </c>
      <c r="B26" s="95" t="s">
        <v>454</v>
      </c>
      <c r="C26" s="361" t="s">
        <v>624</v>
      </c>
      <c r="D26" s="361" t="s">
        <v>624</v>
      </c>
      <c r="E26" s="361" t="s">
        <v>564</v>
      </c>
      <c r="F26" s="361" t="s">
        <v>564</v>
      </c>
      <c r="G26" s="361" t="s">
        <v>564</v>
      </c>
      <c r="H26" s="361" t="s">
        <v>564</v>
      </c>
      <c r="I26" s="361" t="s">
        <v>564</v>
      </c>
      <c r="J26" s="94"/>
      <c r="K26" s="88"/>
      <c r="L26" s="88"/>
    </row>
    <row r="27" spans="1:12" s="75" customFormat="1" ht="31.5" x14ac:dyDescent="0.25">
      <c r="A27" s="90" t="s">
        <v>225</v>
      </c>
      <c r="B27" s="95" t="s">
        <v>456</v>
      </c>
      <c r="C27" s="361" t="s">
        <v>624</v>
      </c>
      <c r="D27" s="361" t="s">
        <v>624</v>
      </c>
      <c r="E27" s="361" t="s">
        <v>564</v>
      </c>
      <c r="F27" s="361" t="s">
        <v>564</v>
      </c>
      <c r="G27" s="361" t="s">
        <v>564</v>
      </c>
      <c r="H27" s="361" t="s">
        <v>564</v>
      </c>
      <c r="I27" s="361" t="s">
        <v>564</v>
      </c>
      <c r="J27" s="94"/>
      <c r="K27" s="88"/>
      <c r="L27" s="88"/>
    </row>
    <row r="28" spans="1:12" s="75" customFormat="1" ht="63" x14ac:dyDescent="0.25">
      <c r="A28" s="90" t="s">
        <v>455</v>
      </c>
      <c r="B28" s="95" t="s">
        <v>460</v>
      </c>
      <c r="C28" s="361" t="s">
        <v>624</v>
      </c>
      <c r="D28" s="361" t="s">
        <v>624</v>
      </c>
      <c r="E28" s="361" t="s">
        <v>564</v>
      </c>
      <c r="F28" s="361" t="s">
        <v>564</v>
      </c>
      <c r="G28" s="361" t="s">
        <v>564</v>
      </c>
      <c r="H28" s="361" t="s">
        <v>564</v>
      </c>
      <c r="I28" s="361" t="s">
        <v>564</v>
      </c>
      <c r="J28" s="94"/>
      <c r="K28" s="88"/>
      <c r="L28" s="88"/>
    </row>
    <row r="29" spans="1:12" s="75" customFormat="1" ht="31.5" x14ac:dyDescent="0.25">
      <c r="A29" s="90" t="s">
        <v>224</v>
      </c>
      <c r="B29" s="95" t="s">
        <v>459</v>
      </c>
      <c r="C29" s="361" t="s">
        <v>624</v>
      </c>
      <c r="D29" s="361" t="s">
        <v>624</v>
      </c>
      <c r="E29" s="361" t="s">
        <v>564</v>
      </c>
      <c r="F29" s="361" t="s">
        <v>564</v>
      </c>
      <c r="G29" s="361" t="s">
        <v>564</v>
      </c>
      <c r="H29" s="361" t="s">
        <v>564</v>
      </c>
      <c r="I29" s="361" t="s">
        <v>564</v>
      </c>
      <c r="J29" s="94"/>
      <c r="K29" s="88"/>
      <c r="L29" s="88"/>
    </row>
    <row r="30" spans="1:12" s="75" customFormat="1" ht="31.5" x14ac:dyDescent="0.25">
      <c r="A30" s="90" t="s">
        <v>223</v>
      </c>
      <c r="B30" s="95" t="s">
        <v>461</v>
      </c>
      <c r="C30" s="361" t="s">
        <v>624</v>
      </c>
      <c r="D30" s="361" t="s">
        <v>624</v>
      </c>
      <c r="E30" s="361" t="s">
        <v>564</v>
      </c>
      <c r="F30" s="361" t="s">
        <v>564</v>
      </c>
      <c r="G30" s="361" t="s">
        <v>564</v>
      </c>
      <c r="H30" s="361" t="s">
        <v>564</v>
      </c>
      <c r="I30" s="361" t="s">
        <v>564</v>
      </c>
      <c r="J30" s="94"/>
      <c r="K30" s="88"/>
      <c r="L30" s="88"/>
    </row>
    <row r="31" spans="1:12" s="75" customFormat="1" ht="31.5" x14ac:dyDescent="0.25">
      <c r="A31" s="90" t="s">
        <v>222</v>
      </c>
      <c r="B31" s="89" t="s">
        <v>457</v>
      </c>
      <c r="C31" s="361" t="s">
        <v>624</v>
      </c>
      <c r="D31" s="361" t="s">
        <v>624</v>
      </c>
      <c r="E31" s="361"/>
      <c r="F31" s="361"/>
      <c r="G31" s="364">
        <v>43110</v>
      </c>
      <c r="H31" s="364">
        <v>43281</v>
      </c>
      <c r="I31" s="361"/>
      <c r="J31" s="94"/>
      <c r="K31" s="88"/>
      <c r="L31" s="88"/>
    </row>
    <row r="32" spans="1:12" s="75" customFormat="1" ht="31.5" x14ac:dyDescent="0.25">
      <c r="A32" s="90" t="s">
        <v>220</v>
      </c>
      <c r="B32" s="89" t="s">
        <v>462</v>
      </c>
      <c r="C32" s="361" t="s">
        <v>624</v>
      </c>
      <c r="D32" s="361" t="s">
        <v>624</v>
      </c>
      <c r="E32" s="361"/>
      <c r="F32" s="361"/>
      <c r="G32" s="364">
        <v>43189</v>
      </c>
      <c r="H32" s="364">
        <v>43311</v>
      </c>
      <c r="I32" s="361"/>
      <c r="J32" s="94"/>
      <c r="K32" s="88"/>
      <c r="L32" s="88"/>
    </row>
    <row r="33" spans="1:12" s="75" customFormat="1" ht="47.25" x14ac:dyDescent="0.25">
      <c r="A33" s="90" t="s">
        <v>473</v>
      </c>
      <c r="B33" s="89" t="s">
        <v>385</v>
      </c>
      <c r="C33" s="361" t="s">
        <v>624</v>
      </c>
      <c r="D33" s="361" t="s">
        <v>624</v>
      </c>
      <c r="E33" s="361" t="s">
        <v>564</v>
      </c>
      <c r="F33" s="361" t="s">
        <v>564</v>
      </c>
      <c r="G33" s="361" t="s">
        <v>564</v>
      </c>
      <c r="H33" s="361" t="s">
        <v>564</v>
      </c>
      <c r="I33" s="361" t="s">
        <v>564</v>
      </c>
      <c r="J33" s="94"/>
      <c r="K33" s="88"/>
      <c r="L33" s="88"/>
    </row>
    <row r="34" spans="1:12" s="75" customFormat="1" ht="63" x14ac:dyDescent="0.25">
      <c r="A34" s="90" t="s">
        <v>474</v>
      </c>
      <c r="B34" s="89" t="s">
        <v>466</v>
      </c>
      <c r="C34" s="361" t="s">
        <v>624</v>
      </c>
      <c r="D34" s="361" t="s">
        <v>624</v>
      </c>
      <c r="E34" s="361" t="s">
        <v>564</v>
      </c>
      <c r="F34" s="361" t="s">
        <v>564</v>
      </c>
      <c r="G34" s="361" t="s">
        <v>564</v>
      </c>
      <c r="H34" s="361" t="s">
        <v>564</v>
      </c>
      <c r="I34" s="361" t="s">
        <v>564</v>
      </c>
      <c r="J34" s="93"/>
      <c r="K34" s="93"/>
      <c r="L34" s="88"/>
    </row>
    <row r="35" spans="1:12" s="75" customFormat="1" ht="31.5" x14ac:dyDescent="0.25">
      <c r="A35" s="90" t="s">
        <v>475</v>
      </c>
      <c r="B35" s="89" t="s">
        <v>221</v>
      </c>
      <c r="C35" s="361" t="s">
        <v>624</v>
      </c>
      <c r="D35" s="361" t="s">
        <v>624</v>
      </c>
      <c r="E35" s="347"/>
      <c r="F35" s="347"/>
      <c r="G35" s="364">
        <v>43189</v>
      </c>
      <c r="H35" s="364">
        <v>43311</v>
      </c>
      <c r="I35" s="347"/>
      <c r="J35" s="93"/>
      <c r="K35" s="93"/>
      <c r="L35" s="88"/>
    </row>
    <row r="36" spans="1:12" ht="31.5" x14ac:dyDescent="0.25">
      <c r="A36" s="90" t="s">
        <v>476</v>
      </c>
      <c r="B36" s="89" t="s">
        <v>458</v>
      </c>
      <c r="C36" s="361" t="s">
        <v>624</v>
      </c>
      <c r="D36" s="361" t="s">
        <v>624</v>
      </c>
      <c r="E36" s="361" t="s">
        <v>564</v>
      </c>
      <c r="F36" s="361" t="s">
        <v>564</v>
      </c>
      <c r="G36" s="361" t="s">
        <v>564</v>
      </c>
      <c r="H36" s="361" t="s">
        <v>564</v>
      </c>
      <c r="I36" s="361" t="s">
        <v>564</v>
      </c>
      <c r="J36" s="92"/>
      <c r="K36" s="88"/>
      <c r="L36" s="88"/>
    </row>
    <row r="37" spans="1:12" x14ac:dyDescent="0.25">
      <c r="A37" s="90" t="s">
        <v>477</v>
      </c>
      <c r="B37" s="89" t="s">
        <v>219</v>
      </c>
      <c r="C37" s="361" t="s">
        <v>624</v>
      </c>
      <c r="D37" s="361" t="s">
        <v>624</v>
      </c>
      <c r="E37" s="346"/>
      <c r="F37" s="345"/>
      <c r="G37" s="364">
        <v>43189</v>
      </c>
      <c r="H37" s="364">
        <v>43311</v>
      </c>
      <c r="I37" s="345"/>
      <c r="J37" s="92"/>
      <c r="K37" s="88"/>
      <c r="L37" s="88"/>
    </row>
    <row r="38" spans="1:12" x14ac:dyDescent="0.25">
      <c r="A38" s="90" t="s">
        <v>478</v>
      </c>
      <c r="B38" s="91" t="s">
        <v>218</v>
      </c>
      <c r="C38" s="362"/>
      <c r="D38" s="363"/>
      <c r="E38" s="336"/>
      <c r="F38" s="336"/>
      <c r="G38" s="336"/>
      <c r="H38" s="336"/>
      <c r="I38" s="336"/>
      <c r="J38" s="88"/>
      <c r="K38" s="88"/>
      <c r="L38" s="88"/>
    </row>
    <row r="39" spans="1:12" ht="63" x14ac:dyDescent="0.25">
      <c r="A39" s="90">
        <v>2</v>
      </c>
      <c r="B39" s="89" t="s">
        <v>463</v>
      </c>
      <c r="C39" s="361" t="s">
        <v>624</v>
      </c>
      <c r="D39" s="361" t="s">
        <v>624</v>
      </c>
      <c r="E39" s="336"/>
      <c r="F39" s="336"/>
      <c r="G39" s="364">
        <v>43189</v>
      </c>
      <c r="H39" s="364">
        <v>43311</v>
      </c>
      <c r="I39" s="336"/>
      <c r="J39" s="88"/>
      <c r="K39" s="88"/>
      <c r="L39" s="88"/>
    </row>
    <row r="40" spans="1:12" x14ac:dyDescent="0.25">
      <c r="A40" s="90" t="s">
        <v>217</v>
      </c>
      <c r="B40" s="89" t="s">
        <v>465</v>
      </c>
      <c r="C40" s="361" t="s">
        <v>624</v>
      </c>
      <c r="D40" s="361" t="s">
        <v>624</v>
      </c>
      <c r="E40" s="336"/>
      <c r="F40" s="336"/>
      <c r="G40" s="364">
        <v>43220</v>
      </c>
      <c r="H40" s="364">
        <v>43342</v>
      </c>
      <c r="I40" s="336"/>
      <c r="J40" s="88"/>
      <c r="K40" s="88"/>
      <c r="L40" s="88"/>
    </row>
    <row r="41" spans="1:12" ht="47.25" x14ac:dyDescent="0.25">
      <c r="A41" s="90" t="s">
        <v>216</v>
      </c>
      <c r="B41" s="91" t="s">
        <v>548</v>
      </c>
      <c r="C41" s="362"/>
      <c r="D41" s="363"/>
      <c r="E41" s="336"/>
      <c r="F41" s="336"/>
      <c r="G41" s="336"/>
      <c r="H41" s="336"/>
      <c r="I41" s="336"/>
      <c r="J41" s="88"/>
      <c r="K41" s="88"/>
      <c r="L41" s="88"/>
    </row>
    <row r="42" spans="1:12" ht="31.5" x14ac:dyDescent="0.25">
      <c r="A42" s="90">
        <v>3</v>
      </c>
      <c r="B42" s="89" t="s">
        <v>464</v>
      </c>
      <c r="C42" s="361" t="s">
        <v>624</v>
      </c>
      <c r="D42" s="361" t="s">
        <v>624</v>
      </c>
      <c r="E42" s="361" t="s">
        <v>564</v>
      </c>
      <c r="F42" s="361" t="s">
        <v>564</v>
      </c>
      <c r="G42" s="361" t="s">
        <v>564</v>
      </c>
      <c r="H42" s="361" t="s">
        <v>564</v>
      </c>
      <c r="I42" s="361" t="s">
        <v>564</v>
      </c>
      <c r="J42" s="88"/>
      <c r="K42" s="88"/>
      <c r="L42" s="88"/>
    </row>
    <row r="43" spans="1:12" x14ac:dyDescent="0.25">
      <c r="A43" s="90" t="s">
        <v>215</v>
      </c>
      <c r="B43" s="89" t="s">
        <v>213</v>
      </c>
      <c r="C43" s="361" t="s">
        <v>624</v>
      </c>
      <c r="D43" s="361" t="s">
        <v>624</v>
      </c>
      <c r="E43" s="336"/>
      <c r="F43" s="336"/>
      <c r="G43" s="364">
        <v>43220</v>
      </c>
      <c r="H43" s="364">
        <v>43342</v>
      </c>
      <c r="I43" s="336"/>
      <c r="J43" s="88"/>
      <c r="K43" s="88"/>
      <c r="L43" s="88"/>
    </row>
    <row r="44" spans="1:12" x14ac:dyDescent="0.25">
      <c r="A44" s="90" t="s">
        <v>214</v>
      </c>
      <c r="B44" s="89" t="s">
        <v>211</v>
      </c>
      <c r="C44" s="361" t="s">
        <v>624</v>
      </c>
      <c r="D44" s="361" t="s">
        <v>624</v>
      </c>
      <c r="E44" s="336"/>
      <c r="F44" s="336"/>
      <c r="G44" s="364">
        <v>43220</v>
      </c>
      <c r="H44" s="364">
        <v>43403</v>
      </c>
      <c r="I44" s="336"/>
      <c r="J44" s="88"/>
      <c r="K44" s="88"/>
      <c r="L44" s="88"/>
    </row>
    <row r="45" spans="1:12" ht="78.75" x14ac:dyDescent="0.25">
      <c r="A45" s="90" t="s">
        <v>212</v>
      </c>
      <c r="B45" s="89" t="s">
        <v>469</v>
      </c>
      <c r="C45" s="361" t="s">
        <v>624</v>
      </c>
      <c r="D45" s="361" t="s">
        <v>624</v>
      </c>
      <c r="E45" s="361" t="s">
        <v>564</v>
      </c>
      <c r="F45" s="361" t="s">
        <v>564</v>
      </c>
      <c r="G45" s="361" t="s">
        <v>564</v>
      </c>
      <c r="H45" s="361" t="s">
        <v>564</v>
      </c>
      <c r="I45" s="361" t="s">
        <v>564</v>
      </c>
      <c r="J45" s="88"/>
      <c r="K45" s="88"/>
      <c r="L45" s="88"/>
    </row>
    <row r="46" spans="1:12" ht="157.5" x14ac:dyDescent="0.25">
      <c r="A46" s="90" t="s">
        <v>210</v>
      </c>
      <c r="B46" s="89" t="s">
        <v>467</v>
      </c>
      <c r="C46" s="361" t="s">
        <v>624</v>
      </c>
      <c r="D46" s="361" t="s">
        <v>624</v>
      </c>
      <c r="E46" s="361" t="s">
        <v>564</v>
      </c>
      <c r="F46" s="361" t="s">
        <v>564</v>
      </c>
      <c r="G46" s="361" t="s">
        <v>564</v>
      </c>
      <c r="H46" s="361" t="s">
        <v>564</v>
      </c>
      <c r="I46" s="361" t="s">
        <v>564</v>
      </c>
      <c r="J46" s="88"/>
      <c r="K46" s="88"/>
      <c r="L46" s="88"/>
    </row>
    <row r="47" spans="1:12" ht="31.5" x14ac:dyDescent="0.25">
      <c r="A47" s="90" t="s">
        <v>208</v>
      </c>
      <c r="B47" s="89" t="s">
        <v>209</v>
      </c>
      <c r="C47" s="361" t="s">
        <v>624</v>
      </c>
      <c r="D47" s="361" t="s">
        <v>624</v>
      </c>
      <c r="E47" s="361" t="s">
        <v>564</v>
      </c>
      <c r="F47" s="361" t="s">
        <v>564</v>
      </c>
      <c r="G47" s="361" t="s">
        <v>564</v>
      </c>
      <c r="H47" s="361" t="s">
        <v>564</v>
      </c>
      <c r="I47" s="361" t="s">
        <v>564</v>
      </c>
      <c r="J47" s="88"/>
      <c r="K47" s="88"/>
      <c r="L47" s="88"/>
    </row>
    <row r="48" spans="1:12" ht="31.5" x14ac:dyDescent="0.25">
      <c r="A48" s="90" t="s">
        <v>479</v>
      </c>
      <c r="B48" s="91" t="s">
        <v>207</v>
      </c>
      <c r="C48" s="361"/>
      <c r="D48" s="361"/>
      <c r="E48" s="336"/>
      <c r="F48" s="336"/>
      <c r="G48" s="336"/>
      <c r="H48" s="336"/>
      <c r="I48" s="336"/>
      <c r="J48" s="88"/>
      <c r="K48" s="88"/>
      <c r="L48" s="88"/>
    </row>
    <row r="49" spans="1:12" ht="31.5" x14ac:dyDescent="0.25">
      <c r="A49" s="90">
        <v>4</v>
      </c>
      <c r="B49" s="89" t="s">
        <v>205</v>
      </c>
      <c r="C49" s="361" t="s">
        <v>624</v>
      </c>
      <c r="D49" s="361" t="s">
        <v>624</v>
      </c>
      <c r="E49" s="361" t="s">
        <v>564</v>
      </c>
      <c r="F49" s="361" t="s">
        <v>564</v>
      </c>
      <c r="G49" s="361" t="s">
        <v>564</v>
      </c>
      <c r="H49" s="361" t="s">
        <v>564</v>
      </c>
      <c r="I49" s="361" t="s">
        <v>564</v>
      </c>
      <c r="J49" s="88"/>
      <c r="K49" s="88"/>
      <c r="L49" s="88"/>
    </row>
    <row r="50" spans="1:12" ht="78.75" x14ac:dyDescent="0.25">
      <c r="A50" s="90" t="s">
        <v>206</v>
      </c>
      <c r="B50" s="89" t="s">
        <v>468</v>
      </c>
      <c r="C50" s="361" t="s">
        <v>624</v>
      </c>
      <c r="D50" s="361" t="s">
        <v>624</v>
      </c>
      <c r="E50" s="361" t="s">
        <v>564</v>
      </c>
      <c r="F50" s="361" t="s">
        <v>564</v>
      </c>
      <c r="G50" s="361" t="s">
        <v>564</v>
      </c>
      <c r="H50" s="361" t="s">
        <v>564</v>
      </c>
      <c r="I50" s="361" t="s">
        <v>564</v>
      </c>
      <c r="J50" s="88"/>
      <c r="K50" s="88"/>
      <c r="L50" s="88"/>
    </row>
    <row r="51" spans="1:12" ht="63" x14ac:dyDescent="0.25">
      <c r="A51" s="90" t="s">
        <v>204</v>
      </c>
      <c r="B51" s="89" t="s">
        <v>470</v>
      </c>
      <c r="C51" s="361" t="s">
        <v>624</v>
      </c>
      <c r="D51" s="361" t="s">
        <v>624</v>
      </c>
      <c r="E51" s="361" t="s">
        <v>564</v>
      </c>
      <c r="F51" s="361" t="s">
        <v>564</v>
      </c>
      <c r="G51" s="361" t="s">
        <v>564</v>
      </c>
      <c r="H51" s="361" t="s">
        <v>564</v>
      </c>
      <c r="I51" s="361" t="s">
        <v>564</v>
      </c>
      <c r="J51" s="88"/>
      <c r="K51" s="88"/>
      <c r="L51" s="88"/>
    </row>
    <row r="52" spans="1:12" ht="63" x14ac:dyDescent="0.25">
      <c r="A52" s="90" t="s">
        <v>202</v>
      </c>
      <c r="B52" s="89" t="s">
        <v>203</v>
      </c>
      <c r="C52" s="361" t="s">
        <v>624</v>
      </c>
      <c r="D52" s="361" t="s">
        <v>624</v>
      </c>
      <c r="E52" s="361" t="s">
        <v>564</v>
      </c>
      <c r="F52" s="361" t="s">
        <v>564</v>
      </c>
      <c r="G52" s="361" t="s">
        <v>564</v>
      </c>
      <c r="H52" s="361" t="s">
        <v>564</v>
      </c>
      <c r="I52" s="361" t="s">
        <v>564</v>
      </c>
      <c r="J52" s="88"/>
      <c r="K52" s="88"/>
      <c r="L52" s="88"/>
    </row>
    <row r="53" spans="1:12" ht="31.5" x14ac:dyDescent="0.25">
      <c r="A53" s="90" t="s">
        <v>200</v>
      </c>
      <c r="B53" s="160" t="s">
        <v>471</v>
      </c>
      <c r="C53" s="361" t="s">
        <v>624</v>
      </c>
      <c r="D53" s="361" t="s">
        <v>624</v>
      </c>
      <c r="E53" s="336"/>
      <c r="F53" s="336"/>
      <c r="G53" s="364">
        <v>43403</v>
      </c>
      <c r="H53" s="364">
        <v>43464</v>
      </c>
      <c r="I53" s="336"/>
      <c r="J53" s="88"/>
      <c r="K53" s="88"/>
      <c r="L53" s="88"/>
    </row>
    <row r="54" spans="1:12" ht="31.5" x14ac:dyDescent="0.25">
      <c r="A54" s="90" t="s">
        <v>472</v>
      </c>
      <c r="B54" s="89" t="s">
        <v>201</v>
      </c>
      <c r="C54" s="361" t="s">
        <v>624</v>
      </c>
      <c r="D54" s="361" t="s">
        <v>624</v>
      </c>
      <c r="E54" s="361" t="s">
        <v>564</v>
      </c>
      <c r="F54" s="361" t="s">
        <v>564</v>
      </c>
      <c r="G54" s="361" t="s">
        <v>564</v>
      </c>
      <c r="H54" s="361" t="s">
        <v>564</v>
      </c>
      <c r="I54" s="361" t="s">
        <v>564</v>
      </c>
      <c r="J54" s="88"/>
      <c r="K54" s="88"/>
      <c r="L54" s="8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Устинова Наталья Игоревна</cp:lastModifiedBy>
  <cp:lastPrinted>2015-11-30T14:18:17Z</cp:lastPrinted>
  <dcterms:created xsi:type="dcterms:W3CDTF">2015-08-16T15:31:05Z</dcterms:created>
  <dcterms:modified xsi:type="dcterms:W3CDTF">2017-05-05T15:05:36Z</dcterms:modified>
</cp:coreProperties>
</file>